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087768" documentId="8_{9058C769-37DB-4D75-B77A-5C1D47EA4B73}" xr6:coauthVersionLast="47" xr6:coauthVersionMax="47" xr10:uidLastSave="{B118C2AA-EFD5-4A5C-A8A8-ADF7CA3008B7}"/>
  <bookViews>
    <workbookView xWindow="-110" yWindow="-110" windowWidth="19420" windowHeight="11500" tabRatio="500" firstSheet="26" activeTab="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s>
  <definedNames>
    <definedName name="_xlnm._FilterDatabase" localSheetId="20" hidden="1">Hressing!$A$2:$J$46</definedName>
    <definedName name="_xlnm._FilterDatabase" localSheetId="7" hidden="1">'Nemendaskrá — Leikskólar'!$A$1:$BR$131</definedName>
    <definedName name="_xlnm._FilterDatabase" localSheetId="0" hidden="1">Vöruskrá!$A$2:$S$347</definedName>
    <definedName name="_xlnm._FilterDatabase" localSheetId="26" hidden="1">'Zebra Sérfæði'!$A$1:$J$336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F332" i="3" l="1"/>
  <c r="AG332" i="3"/>
  <c r="AH332" i="3"/>
  <c r="AI332" i="3"/>
  <c r="AF336" i="3"/>
  <c r="AG336" i="3"/>
  <c r="AH336" i="3"/>
  <c r="AI336" i="3"/>
  <c r="AF337" i="3"/>
  <c r="AG337" i="3"/>
  <c r="AH337" i="3"/>
  <c r="AI337" i="3"/>
  <c r="AF362" i="3"/>
  <c r="AG362" i="3"/>
  <c r="AH362" i="3"/>
  <c r="AI362" i="3"/>
  <c r="AF363" i="3"/>
  <c r="AG363" i="3"/>
  <c r="AH363" i="3"/>
  <c r="AI363" i="3"/>
  <c r="AF378" i="3"/>
  <c r="AG378" i="3"/>
  <c r="AH378" i="3"/>
  <c r="AI378" i="3"/>
  <c r="AF387" i="3"/>
  <c r="AG387" i="3"/>
  <c r="AH387" i="3"/>
  <c r="AI387" i="3"/>
  <c r="AF388" i="3"/>
  <c r="AG388" i="3"/>
  <c r="AH388" i="3"/>
  <c r="AI388" i="3"/>
  <c r="AF409" i="3"/>
  <c r="AG409" i="3"/>
  <c r="AH409" i="3"/>
  <c r="AI409" i="3"/>
  <c r="AF410" i="3"/>
  <c r="AG410" i="3"/>
  <c r="AH410" i="3"/>
  <c r="AI410" i="3"/>
  <c r="AF430" i="3"/>
  <c r="AG430" i="3"/>
  <c r="AH430" i="3"/>
  <c r="AI430" i="3"/>
  <c r="AF431" i="3"/>
  <c r="AG431" i="3"/>
  <c r="AH431" i="3"/>
  <c r="AI431" i="3"/>
  <c r="AF432" i="3"/>
  <c r="AG432" i="3"/>
  <c r="AH432" i="3"/>
  <c r="AI432" i="3"/>
  <c r="AF433" i="3"/>
  <c r="AG433" i="3"/>
  <c r="AH433" i="3"/>
  <c r="AI433" i="3"/>
  <c r="AF434" i="3"/>
  <c r="AG434" i="3"/>
  <c r="AH434" i="3"/>
  <c r="AI434" i="3"/>
  <c r="AF459" i="3"/>
  <c r="AG459" i="3"/>
  <c r="AH459" i="3"/>
  <c r="AI459" i="3"/>
  <c r="AF462" i="3"/>
  <c r="AG462" i="3"/>
  <c r="AH462" i="3"/>
  <c r="AI462" i="3"/>
  <c r="AF463" i="3"/>
  <c r="AG463" i="3"/>
  <c r="AH463" i="3"/>
  <c r="AI463" i="3"/>
  <c r="AF464" i="3"/>
  <c r="AG464" i="3"/>
  <c r="AH464" i="3"/>
  <c r="AI464" i="3"/>
  <c r="AF465" i="3"/>
  <c r="AG465" i="3"/>
  <c r="AH465" i="3"/>
  <c r="AI465" i="3"/>
  <c r="AF466" i="3"/>
  <c r="AG466" i="3"/>
  <c r="AH466" i="3"/>
  <c r="AI466" i="3"/>
  <c r="AF467" i="3"/>
  <c r="AG467" i="3"/>
  <c r="AH467" i="3"/>
  <c r="AI467" i="3"/>
  <c r="AF468" i="3"/>
  <c r="AG468" i="3"/>
  <c r="AH468" i="3"/>
  <c r="AI468" i="3"/>
  <c r="AF469" i="3"/>
  <c r="AG469" i="3"/>
  <c r="AH469" i="3"/>
  <c r="AI469" i="3"/>
  <c r="AF470" i="3"/>
  <c r="AG470" i="3"/>
  <c r="AH470" i="3"/>
  <c r="AI470" i="3"/>
  <c r="AF471" i="3"/>
  <c r="AG471" i="3"/>
  <c r="AH471" i="3"/>
  <c r="AI471" i="3"/>
  <c r="AF472" i="3"/>
  <c r="AG472" i="3"/>
  <c r="AH472" i="3"/>
  <c r="AI472" i="3"/>
  <c r="AF473" i="3"/>
  <c r="AG473" i="3"/>
  <c r="AH473" i="3"/>
  <c r="AI473" i="3"/>
  <c r="AF474" i="3"/>
  <c r="AG474" i="3"/>
  <c r="AH474" i="3"/>
  <c r="AI474" i="3"/>
  <c r="AF475" i="3"/>
  <c r="AG475" i="3"/>
  <c r="AH475" i="3"/>
  <c r="AI475" i="3"/>
  <c r="AF476" i="3"/>
  <c r="AG476" i="3"/>
  <c r="AH476" i="3"/>
  <c r="AI476" i="3"/>
  <c r="AF477" i="3"/>
  <c r="AG477" i="3"/>
  <c r="AH477" i="3"/>
  <c r="AI477" i="3"/>
  <c r="AF478" i="3"/>
  <c r="AG478" i="3"/>
  <c r="AH478" i="3"/>
  <c r="AI478" i="3"/>
  <c r="AF479" i="3"/>
  <c r="AG479" i="3"/>
  <c r="AH479" i="3"/>
  <c r="AI479" i="3"/>
  <c r="AF480" i="3"/>
  <c r="AG480" i="3"/>
  <c r="AH480" i="3"/>
  <c r="AI480" i="3"/>
  <c r="AF481" i="3"/>
  <c r="AG481" i="3"/>
  <c r="AH481" i="3"/>
  <c r="AI481" i="3"/>
  <c r="AF482" i="3"/>
  <c r="AG482" i="3"/>
  <c r="AH482" i="3"/>
  <c r="AI482" i="3"/>
  <c r="AF483" i="3"/>
  <c r="AG483" i="3"/>
  <c r="AH483" i="3"/>
  <c r="AI483" i="3"/>
  <c r="AF484" i="3"/>
  <c r="AG484" i="3"/>
  <c r="AH484" i="3"/>
  <c r="AI484" i="3"/>
  <c r="AF485" i="3"/>
  <c r="AG485" i="3"/>
  <c r="AH485" i="3"/>
  <c r="AI485" i="3"/>
  <c r="AF486" i="3"/>
  <c r="AG486" i="3"/>
  <c r="AH486" i="3"/>
  <c r="AI486" i="3"/>
  <c r="AF487" i="3"/>
  <c r="AG487" i="3"/>
  <c r="AH487" i="3"/>
  <c r="AI487" i="3"/>
  <c r="AF488" i="3"/>
  <c r="AG488" i="3"/>
  <c r="AH488" i="3"/>
  <c r="AI488" i="3"/>
  <c r="AF489" i="3"/>
  <c r="AG489" i="3"/>
  <c r="AH489" i="3"/>
  <c r="AI489" i="3"/>
  <c r="AF490" i="3"/>
  <c r="AG490" i="3"/>
  <c r="AH490" i="3"/>
  <c r="AI490" i="3"/>
  <c r="AF491" i="3"/>
  <c r="AG491" i="3"/>
  <c r="AH491" i="3"/>
  <c r="AI491" i="3"/>
  <c r="AF492" i="3"/>
  <c r="AG492" i="3"/>
  <c r="AH492" i="3"/>
  <c r="AI492" i="3"/>
  <c r="AF493" i="3"/>
  <c r="AG493" i="3"/>
  <c r="AH493" i="3"/>
  <c r="AI493" i="3"/>
  <c r="AF494" i="3"/>
  <c r="AG494" i="3"/>
  <c r="AH494" i="3"/>
  <c r="AI494" i="3"/>
  <c r="AF495" i="3"/>
  <c r="AG495" i="3"/>
  <c r="AH495" i="3"/>
  <c r="AI495" i="3"/>
  <c r="AF496" i="3"/>
  <c r="AG496" i="3"/>
  <c r="AH496" i="3"/>
  <c r="AI496" i="3"/>
  <c r="AF497" i="3"/>
  <c r="AG497" i="3"/>
  <c r="AH497" i="3"/>
  <c r="AI497" i="3"/>
  <c r="AF498" i="3"/>
  <c r="AG498" i="3"/>
  <c r="AH498" i="3"/>
  <c r="AI498" i="3"/>
  <c r="AF499" i="3"/>
  <c r="AG499" i="3"/>
  <c r="AH499" i="3"/>
  <c r="AI499" i="3"/>
  <c r="AF500" i="3"/>
  <c r="AG500" i="3"/>
  <c r="AH500" i="3"/>
  <c r="AI500" i="3"/>
  <c r="AF501" i="3"/>
  <c r="AG501" i="3"/>
  <c r="AH501" i="3"/>
  <c r="AI501" i="3"/>
  <c r="AF502" i="3"/>
  <c r="AG502" i="3"/>
  <c r="AH502" i="3"/>
  <c r="AI502" i="3"/>
  <c r="AF503" i="3"/>
  <c r="AG503" i="3"/>
  <c r="AH503" i="3"/>
  <c r="AI503" i="3"/>
  <c r="AF504" i="3"/>
  <c r="AG504" i="3"/>
  <c r="AH504" i="3"/>
  <c r="AI504" i="3"/>
  <c r="AF295" i="3"/>
  <c r="AG295" i="3"/>
  <c r="AH295" i="3"/>
  <c r="AI295" i="3"/>
  <c r="AF296" i="3"/>
  <c r="AG296" i="3"/>
  <c r="AH296" i="3"/>
  <c r="AI296" i="3"/>
  <c r="AF290" i="3"/>
  <c r="AG290" i="3"/>
  <c r="AH290" i="3"/>
  <c r="AI290" i="3"/>
  <c r="AF291" i="3"/>
  <c r="AG291" i="3"/>
  <c r="AH291" i="3"/>
  <c r="AI291" i="3"/>
  <c r="AF254" i="3"/>
  <c r="AG254" i="3"/>
  <c r="AH254" i="3"/>
  <c r="AI254" i="3"/>
  <c r="AF255" i="3"/>
  <c r="AG255" i="3"/>
  <c r="AH255" i="3"/>
  <c r="AI255" i="3"/>
  <c r="AF225" i="3"/>
  <c r="AG225" i="3"/>
  <c r="AH225" i="3"/>
  <c r="AI225" i="3"/>
  <c r="AF226" i="3"/>
  <c r="AG226" i="3"/>
  <c r="AH226" i="3"/>
  <c r="AI226" i="3"/>
  <c r="AF203" i="3"/>
  <c r="AG203" i="3"/>
  <c r="AH203" i="3"/>
  <c r="AI203" i="3"/>
  <c r="AF204" i="3"/>
  <c r="AG204" i="3"/>
  <c r="AH204" i="3"/>
  <c r="AI204" i="3"/>
  <c r="AF179" i="3"/>
  <c r="AG179" i="3"/>
  <c r="AH179" i="3"/>
  <c r="AI179" i="3"/>
  <c r="AF180" i="3"/>
  <c r="AG180" i="3"/>
  <c r="AH180" i="3"/>
  <c r="AI180" i="3"/>
  <c r="AF149" i="3"/>
  <c r="AG149" i="3"/>
  <c r="AH149" i="3"/>
  <c r="AI149" i="3"/>
  <c r="AF150" i="3"/>
  <c r="AG150" i="3"/>
  <c r="AH150" i="3"/>
  <c r="AI150" i="3"/>
  <c r="AF123" i="3"/>
  <c r="AG123" i="3"/>
  <c r="AH123" i="3"/>
  <c r="AI123" i="3"/>
  <c r="AF124" i="3"/>
  <c r="AG124" i="3"/>
  <c r="AH124" i="3"/>
  <c r="AI124" i="3"/>
  <c r="AF104" i="3"/>
  <c r="AG104" i="3"/>
  <c r="AH104" i="3"/>
  <c r="AI104" i="3"/>
  <c r="AF105" i="3"/>
  <c r="AG105" i="3"/>
  <c r="AH105" i="3"/>
  <c r="AI105" i="3"/>
  <c r="AF85" i="3"/>
  <c r="AG85" i="3"/>
  <c r="AH85" i="3"/>
  <c r="AI85" i="3"/>
  <c r="AF86" i="3"/>
  <c r="AG86" i="3"/>
  <c r="AH86" i="3"/>
  <c r="AI86" i="3"/>
  <c r="AF54" i="3"/>
  <c r="AG54" i="3"/>
  <c r="AH54" i="3"/>
  <c r="AI54" i="3"/>
  <c r="AF55" i="3"/>
  <c r="AG55" i="3"/>
  <c r="AH55" i="3"/>
  <c r="AI55" i="3"/>
  <c r="AF27" i="3"/>
  <c r="AG27" i="3"/>
  <c r="AH27" i="3"/>
  <c r="AI27" i="3"/>
  <c r="AF28" i="3"/>
  <c r="AG28" i="3"/>
  <c r="AH28" i="3"/>
  <c r="AI28" i="3"/>
  <c r="J97" i="3"/>
  <c r="J101" i="3"/>
  <c r="J102" i="3"/>
  <c r="J103" i="3"/>
  <c r="J109" i="3"/>
  <c r="J110" i="3"/>
  <c r="J118" i="3"/>
  <c r="J120" i="3"/>
  <c r="J121" i="3"/>
  <c r="J122" i="3"/>
  <c r="J129" i="3"/>
  <c r="J133" i="3"/>
  <c r="J134" i="3"/>
  <c r="J142" i="3"/>
  <c r="J146" i="3"/>
  <c r="J147" i="3"/>
  <c r="J148" i="3"/>
  <c r="J155" i="3"/>
  <c r="J156" i="3"/>
  <c r="J157" i="3"/>
  <c r="J158" i="3"/>
  <c r="J159" i="3"/>
  <c r="J160" i="3"/>
  <c r="J161" i="3"/>
  <c r="J169" i="3"/>
  <c r="J170" i="3"/>
  <c r="J171" i="3"/>
  <c r="J176" i="3"/>
  <c r="J177" i="3"/>
  <c r="J178" i="3"/>
  <c r="J185" i="3"/>
  <c r="J186" i="3"/>
  <c r="J187" i="3"/>
  <c r="J188" i="3"/>
  <c r="J189" i="3"/>
  <c r="J191" i="3"/>
  <c r="J200" i="3"/>
  <c r="J201" i="3"/>
  <c r="J202" i="3"/>
  <c r="J208" i="3"/>
  <c r="J210" i="3"/>
  <c r="J211" i="3"/>
  <c r="J212" i="3"/>
  <c r="J222" i="3"/>
  <c r="J223" i="3"/>
  <c r="J224" i="3"/>
  <c r="J228" i="3"/>
  <c r="J232" i="3"/>
  <c r="J233" i="3"/>
  <c r="J237" i="3"/>
  <c r="J238" i="3"/>
  <c r="J239" i="3"/>
  <c r="J240" i="3"/>
  <c r="J249" i="3"/>
  <c r="J251" i="3"/>
  <c r="J252" i="3"/>
  <c r="J253" i="3"/>
  <c r="J260" i="3"/>
  <c r="J263" i="3"/>
  <c r="J269" i="3"/>
  <c r="J273" i="3"/>
  <c r="J274" i="3"/>
  <c r="J275" i="3"/>
  <c r="J276" i="3"/>
  <c r="J277" i="3"/>
  <c r="J278" i="3"/>
  <c r="J279" i="3"/>
  <c r="J280" i="3"/>
  <c r="J290" i="3"/>
  <c r="J291" i="3"/>
  <c r="J292" i="3"/>
  <c r="J293" i="3"/>
  <c r="J294" i="3"/>
  <c r="J300" i="3"/>
  <c r="J301" i="3"/>
  <c r="J306" i="3"/>
  <c r="J307" i="3"/>
  <c r="J308" i="3"/>
  <c r="J309" i="3"/>
  <c r="J310" i="3"/>
  <c r="J312" i="3"/>
  <c r="J313" i="3"/>
  <c r="J320" i="3"/>
  <c r="J321" i="3"/>
  <c r="J322" i="3"/>
  <c r="J323" i="3"/>
  <c r="J324" i="3"/>
  <c r="J325" i="3"/>
  <c r="J326" i="3"/>
  <c r="J332" i="3"/>
  <c r="J333" i="3"/>
  <c r="J334" i="3"/>
  <c r="J335" i="3"/>
  <c r="J341" i="3"/>
  <c r="J342" i="3"/>
  <c r="J348" i="3"/>
  <c r="J349" i="3"/>
  <c r="J359" i="3"/>
  <c r="J360" i="3"/>
  <c r="J361" i="3"/>
  <c r="J371" i="3"/>
  <c r="J372" i="3"/>
  <c r="J378" i="3"/>
  <c r="J384" i="3"/>
  <c r="J385" i="3"/>
  <c r="J386" i="3"/>
  <c r="J395" i="3"/>
  <c r="J396" i="3"/>
  <c r="J406" i="3"/>
  <c r="J407" i="3"/>
  <c r="J408" i="3"/>
  <c r="J415" i="3"/>
  <c r="J416" i="3"/>
  <c r="J417" i="3"/>
  <c r="J430" i="3"/>
  <c r="J431" i="3"/>
  <c r="J432" i="3"/>
  <c r="J439" i="3"/>
  <c r="J440" i="3"/>
  <c r="J441" i="3"/>
  <c r="J442" i="3"/>
  <c r="J443" i="3"/>
  <c r="J444" i="3"/>
  <c r="J445" i="3"/>
  <c r="J453" i="3"/>
  <c r="J454" i="3"/>
  <c r="J455" i="3"/>
  <c r="J459"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90" i="3"/>
  <c r="J83" i="3"/>
  <c r="J84" i="3"/>
  <c r="J80" i="3"/>
  <c r="J81" i="3"/>
  <c r="J65" i="3"/>
  <c r="J66" i="3"/>
  <c r="J67" i="3"/>
  <c r="J68" i="3"/>
  <c r="J69" i="3"/>
  <c r="J61" i="3"/>
  <c r="J52" i="3"/>
  <c r="J53" i="3"/>
  <c r="J48" i="3"/>
  <c r="J40" i="3"/>
  <c r="J37" i="3"/>
  <c r="J33" i="3"/>
  <c r="J24" i="3"/>
  <c r="J25" i="3"/>
  <c r="J26" i="3"/>
  <c r="J19" i="3"/>
  <c r="W452" i="2"/>
  <c r="W453" i="2" s="1"/>
  <c r="W454" i="2" s="1"/>
  <c r="W455" i="2" s="1"/>
  <c r="W456" i="2" s="1"/>
  <c r="W457" i="2" s="1"/>
  <c r="W458" i="2" s="1"/>
  <c r="W459" i="2" s="1"/>
  <c r="W460"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W814" i="2" s="1"/>
  <c r="W815" i="2" s="1"/>
  <c r="W816" i="2" s="1"/>
  <c r="W817" i="2" s="1"/>
  <c r="W818" i="2" s="1"/>
  <c r="W819" i="2" s="1"/>
  <c r="W820" i="2" s="1"/>
  <c r="T866" i="2"/>
  <c r="O866" i="2"/>
  <c r="N866" i="2"/>
  <c r="M866" i="2"/>
  <c r="L866" i="2"/>
  <c r="K866" i="2"/>
  <c r="J866" i="2"/>
  <c r="I866" i="2"/>
  <c r="H866" i="2"/>
  <c r="G866" i="2"/>
  <c r="U866" i="2"/>
  <c r="S866" i="2"/>
  <c r="T865" i="2"/>
  <c r="O865" i="2"/>
  <c r="N865" i="2"/>
  <c r="M865" i="2"/>
  <c r="L865" i="2"/>
  <c r="K865" i="2"/>
  <c r="J865" i="2"/>
  <c r="I865" i="2"/>
  <c r="H865" i="2"/>
  <c r="G865" i="2"/>
  <c r="U865" i="2"/>
  <c r="S865" i="2"/>
  <c r="T864" i="2"/>
  <c r="O864" i="2"/>
  <c r="N864" i="2"/>
  <c r="M864" i="2"/>
  <c r="L864" i="2"/>
  <c r="K864" i="2"/>
  <c r="J864" i="2"/>
  <c r="I864" i="2"/>
  <c r="H864" i="2"/>
  <c r="G864" i="2"/>
  <c r="U864" i="2"/>
  <c r="S864" i="2"/>
  <c r="T863" i="2"/>
  <c r="O863" i="2"/>
  <c r="N863" i="2"/>
  <c r="M863" i="2"/>
  <c r="L863" i="2"/>
  <c r="K863" i="2"/>
  <c r="J863" i="2"/>
  <c r="I863" i="2"/>
  <c r="H863" i="2"/>
  <c r="G863" i="2"/>
  <c r="U863" i="2"/>
  <c r="S863" i="2"/>
  <c r="U862" i="2"/>
  <c r="T862" i="2"/>
  <c r="S862" i="2"/>
  <c r="O862" i="2"/>
  <c r="N862" i="2"/>
  <c r="M862" i="2"/>
  <c r="L862" i="2"/>
  <c r="K862" i="2"/>
  <c r="J862" i="2"/>
  <c r="I862" i="2"/>
  <c r="H862" i="2"/>
  <c r="G862" i="2"/>
  <c r="T861" i="2"/>
  <c r="S861" i="2"/>
  <c r="O861" i="2"/>
  <c r="N861" i="2"/>
  <c r="T859" i="2"/>
  <c r="O859" i="2"/>
  <c r="N859" i="2"/>
  <c r="M859" i="2"/>
  <c r="L859" i="2"/>
  <c r="K859" i="2"/>
  <c r="J859" i="2"/>
  <c r="I859" i="2"/>
  <c r="H859" i="2"/>
  <c r="G859" i="2"/>
  <c r="U859" i="2"/>
  <c r="S859" i="2"/>
  <c r="T858" i="2"/>
  <c r="O858" i="2"/>
  <c r="N858" i="2"/>
  <c r="M858" i="2"/>
  <c r="L858" i="2"/>
  <c r="K858" i="2"/>
  <c r="J858" i="2"/>
  <c r="I858" i="2"/>
  <c r="H858" i="2"/>
  <c r="G858" i="2"/>
  <c r="U858" i="2"/>
  <c r="S858" i="2"/>
  <c r="T857" i="2"/>
  <c r="O857" i="2"/>
  <c r="N857" i="2"/>
  <c r="M857" i="2"/>
  <c r="L857" i="2"/>
  <c r="K857" i="2"/>
  <c r="J857" i="2"/>
  <c r="I857" i="2"/>
  <c r="H857" i="2"/>
  <c r="G857" i="2"/>
  <c r="U857" i="2"/>
  <c r="S857" i="2"/>
  <c r="T856" i="2"/>
  <c r="O856" i="2"/>
  <c r="N856" i="2"/>
  <c r="M856" i="2"/>
  <c r="L856" i="2"/>
  <c r="K856" i="2"/>
  <c r="J856" i="2"/>
  <c r="I856" i="2"/>
  <c r="H856" i="2"/>
  <c r="G856" i="2"/>
  <c r="U856" i="2"/>
  <c r="S856" i="2"/>
  <c r="T855" i="2"/>
  <c r="O855" i="2"/>
  <c r="N855" i="2"/>
  <c r="M855" i="2"/>
  <c r="L855" i="2"/>
  <c r="K855" i="2"/>
  <c r="J855" i="2"/>
  <c r="I855" i="2"/>
  <c r="H855" i="2"/>
  <c r="G855" i="2"/>
  <c r="U855" i="2"/>
  <c r="S855" i="2"/>
  <c r="T854" i="2"/>
  <c r="O854" i="2"/>
  <c r="N854" i="2"/>
  <c r="M854" i="2"/>
  <c r="L854" i="2"/>
  <c r="K854" i="2"/>
  <c r="J854" i="2"/>
  <c r="I854" i="2"/>
  <c r="H854" i="2"/>
  <c r="G854" i="2"/>
  <c r="U854" i="2"/>
  <c r="S854" i="2"/>
  <c r="U853" i="2"/>
  <c r="T853" i="2"/>
  <c r="S853" i="2"/>
  <c r="O853" i="2"/>
  <c r="N853" i="2"/>
  <c r="M853" i="2"/>
  <c r="L853" i="2"/>
  <c r="K853" i="2"/>
  <c r="J853" i="2"/>
  <c r="I853" i="2"/>
  <c r="H853" i="2"/>
  <c r="G853" i="2"/>
  <c r="T852" i="2"/>
  <c r="S852" i="2"/>
  <c r="O852" i="2"/>
  <c r="N852" i="2"/>
  <c r="T850" i="2"/>
  <c r="O850" i="2"/>
  <c r="N850" i="2"/>
  <c r="M850" i="2"/>
  <c r="L850" i="2"/>
  <c r="K850" i="2"/>
  <c r="J850" i="2"/>
  <c r="I850" i="2"/>
  <c r="H850" i="2"/>
  <c r="G850" i="2"/>
  <c r="U850" i="2"/>
  <c r="S850" i="2"/>
  <c r="T849" i="2"/>
  <c r="O849" i="2"/>
  <c r="N849" i="2"/>
  <c r="M849" i="2"/>
  <c r="L849" i="2"/>
  <c r="K849" i="2"/>
  <c r="J849" i="2"/>
  <c r="I849" i="2"/>
  <c r="H849" i="2"/>
  <c r="G849" i="2"/>
  <c r="U849" i="2"/>
  <c r="S849" i="2"/>
  <c r="T848" i="2"/>
  <c r="O848" i="2"/>
  <c r="N848" i="2"/>
  <c r="M848" i="2"/>
  <c r="L848" i="2"/>
  <c r="K848" i="2"/>
  <c r="J848" i="2"/>
  <c r="I848" i="2"/>
  <c r="H848" i="2"/>
  <c r="G848" i="2"/>
  <c r="U848" i="2"/>
  <c r="S848" i="2"/>
  <c r="T847" i="2"/>
  <c r="O847" i="2"/>
  <c r="N847" i="2"/>
  <c r="M847" i="2"/>
  <c r="L847" i="2"/>
  <c r="K847" i="2"/>
  <c r="J847" i="2"/>
  <c r="I847" i="2"/>
  <c r="H847" i="2"/>
  <c r="G847" i="2"/>
  <c r="U847" i="2"/>
  <c r="S847" i="2"/>
  <c r="T846" i="2"/>
  <c r="O846" i="2"/>
  <c r="N846" i="2"/>
  <c r="M846" i="2"/>
  <c r="L846" i="2"/>
  <c r="K846" i="2"/>
  <c r="J846" i="2"/>
  <c r="I846" i="2"/>
  <c r="H846" i="2"/>
  <c r="G846" i="2"/>
  <c r="U846" i="2"/>
  <c r="S846" i="2"/>
  <c r="U845" i="2"/>
  <c r="T845" i="2"/>
  <c r="S845" i="2"/>
  <c r="O845" i="2"/>
  <c r="N845" i="2"/>
  <c r="M845" i="2"/>
  <c r="L845" i="2"/>
  <c r="K845" i="2"/>
  <c r="J845" i="2"/>
  <c r="I845" i="2"/>
  <c r="H845" i="2"/>
  <c r="G845" i="2"/>
  <c r="T844" i="2"/>
  <c r="S844" i="2"/>
  <c r="O844" i="2"/>
  <c r="N844" i="2"/>
  <c r="T842" i="2"/>
  <c r="O842" i="2"/>
  <c r="N842" i="2"/>
  <c r="M842" i="2"/>
  <c r="L842" i="2"/>
  <c r="K842" i="2"/>
  <c r="J842" i="2"/>
  <c r="I842" i="2"/>
  <c r="H842" i="2"/>
  <c r="G842" i="2"/>
  <c r="U842" i="2"/>
  <c r="S842" i="2"/>
  <c r="T841" i="2"/>
  <c r="O841" i="2"/>
  <c r="N841" i="2"/>
  <c r="M841" i="2"/>
  <c r="L841" i="2"/>
  <c r="K841" i="2"/>
  <c r="J841" i="2"/>
  <c r="I841" i="2"/>
  <c r="H841" i="2"/>
  <c r="G841" i="2"/>
  <c r="U841" i="2"/>
  <c r="S841" i="2"/>
  <c r="T840" i="2"/>
  <c r="O840" i="2"/>
  <c r="N840" i="2"/>
  <c r="M840" i="2"/>
  <c r="L840" i="2"/>
  <c r="K840" i="2"/>
  <c r="J840" i="2"/>
  <c r="I840" i="2"/>
  <c r="H840" i="2"/>
  <c r="G840" i="2"/>
  <c r="U840" i="2"/>
  <c r="S840" i="2"/>
  <c r="U839" i="2"/>
  <c r="T839" i="2"/>
  <c r="S839" i="2"/>
  <c r="O839" i="2"/>
  <c r="N839" i="2"/>
  <c r="M839" i="2"/>
  <c r="L839" i="2"/>
  <c r="K839" i="2"/>
  <c r="J839" i="2"/>
  <c r="I839" i="2"/>
  <c r="H839" i="2"/>
  <c r="G839" i="2"/>
  <c r="T838" i="2"/>
  <c r="S838" i="2"/>
  <c r="O838" i="2"/>
  <c r="N838" i="2"/>
  <c r="M838" i="2"/>
  <c r="J838" i="2"/>
  <c r="I838" i="2"/>
  <c r="H838" i="2"/>
  <c r="T836" i="2"/>
  <c r="O836" i="2"/>
  <c r="N836" i="2"/>
  <c r="M836" i="2"/>
  <c r="L836" i="2"/>
  <c r="K836" i="2"/>
  <c r="J836" i="2"/>
  <c r="I836" i="2"/>
  <c r="H836" i="2"/>
  <c r="G836" i="2"/>
  <c r="U836" i="2"/>
  <c r="S836" i="2"/>
  <c r="T835" i="2"/>
  <c r="O835" i="2"/>
  <c r="N835" i="2"/>
  <c r="M835" i="2"/>
  <c r="L835" i="2"/>
  <c r="K835" i="2"/>
  <c r="J835" i="2"/>
  <c r="I835" i="2"/>
  <c r="H835" i="2"/>
  <c r="G835" i="2"/>
  <c r="U835" i="2"/>
  <c r="S835" i="2"/>
  <c r="T834" i="2"/>
  <c r="O834" i="2"/>
  <c r="N834" i="2"/>
  <c r="M834" i="2"/>
  <c r="L834" i="2"/>
  <c r="K834" i="2"/>
  <c r="J834" i="2"/>
  <c r="I834" i="2"/>
  <c r="H834" i="2"/>
  <c r="G834" i="2"/>
  <c r="U834" i="2"/>
  <c r="S834" i="2"/>
  <c r="T833" i="2"/>
  <c r="O833" i="2"/>
  <c r="N833" i="2"/>
  <c r="M833" i="2"/>
  <c r="L833" i="2"/>
  <c r="K833" i="2"/>
  <c r="J833" i="2"/>
  <c r="I833" i="2"/>
  <c r="H833" i="2"/>
  <c r="G833" i="2"/>
  <c r="U833" i="2"/>
  <c r="S833" i="2"/>
  <c r="U832" i="2"/>
  <c r="T832" i="2"/>
  <c r="S832" i="2"/>
  <c r="O832" i="2"/>
  <c r="N832" i="2"/>
  <c r="M832" i="2"/>
  <c r="L832" i="2"/>
  <c r="K832" i="2"/>
  <c r="J832" i="2"/>
  <c r="I832" i="2"/>
  <c r="H832" i="2"/>
  <c r="G832" i="2"/>
  <c r="T831" i="2"/>
  <c r="S831" i="2"/>
  <c r="O831" i="2"/>
  <c r="N831" i="2"/>
  <c r="T829" i="2"/>
  <c r="O829" i="2"/>
  <c r="N829" i="2"/>
  <c r="M829" i="2"/>
  <c r="L829" i="2"/>
  <c r="K829" i="2"/>
  <c r="J829" i="2"/>
  <c r="I829" i="2"/>
  <c r="H829" i="2"/>
  <c r="G829" i="2"/>
  <c r="U829" i="2"/>
  <c r="S829" i="2"/>
  <c r="T828" i="2"/>
  <c r="O828" i="2"/>
  <c r="N828" i="2"/>
  <c r="M828" i="2"/>
  <c r="L828" i="2"/>
  <c r="K828" i="2"/>
  <c r="J828" i="2"/>
  <c r="I828" i="2"/>
  <c r="H828" i="2"/>
  <c r="G828" i="2"/>
  <c r="U828" i="2"/>
  <c r="S828" i="2"/>
  <c r="T827" i="2"/>
  <c r="O827" i="2"/>
  <c r="N827" i="2"/>
  <c r="M827" i="2"/>
  <c r="L827" i="2"/>
  <c r="K827" i="2"/>
  <c r="J827" i="2"/>
  <c r="I827" i="2"/>
  <c r="H827" i="2"/>
  <c r="G827" i="2"/>
  <c r="U827" i="2"/>
  <c r="S827" i="2"/>
  <c r="T826" i="2"/>
  <c r="O826" i="2"/>
  <c r="N826" i="2"/>
  <c r="M826" i="2"/>
  <c r="L826" i="2"/>
  <c r="K826" i="2"/>
  <c r="J826" i="2"/>
  <c r="I826" i="2"/>
  <c r="H826" i="2"/>
  <c r="G826" i="2"/>
  <c r="U826" i="2"/>
  <c r="S826" i="2"/>
  <c r="T825" i="2"/>
  <c r="O825" i="2"/>
  <c r="N825" i="2"/>
  <c r="M825" i="2"/>
  <c r="L825" i="2"/>
  <c r="K825" i="2"/>
  <c r="J825" i="2"/>
  <c r="I825" i="2"/>
  <c r="H825" i="2"/>
  <c r="G825" i="2"/>
  <c r="U825" i="2"/>
  <c r="S825" i="2"/>
  <c r="T824" i="2"/>
  <c r="O824" i="2"/>
  <c r="N824" i="2"/>
  <c r="M824" i="2"/>
  <c r="L824" i="2"/>
  <c r="K824" i="2"/>
  <c r="J824" i="2"/>
  <c r="I824" i="2"/>
  <c r="H824" i="2"/>
  <c r="G824" i="2"/>
  <c r="U824" i="2"/>
  <c r="S824" i="2"/>
  <c r="T823" i="2"/>
  <c r="O823" i="2"/>
  <c r="N823" i="2"/>
  <c r="M823" i="2"/>
  <c r="L823" i="2"/>
  <c r="K823" i="2"/>
  <c r="J823" i="2"/>
  <c r="I823" i="2"/>
  <c r="H823" i="2"/>
  <c r="G823" i="2"/>
  <c r="U823" i="2"/>
  <c r="S823" i="2"/>
  <c r="U822" i="2"/>
  <c r="T822" i="2"/>
  <c r="S822" i="2"/>
  <c r="O822" i="2"/>
  <c r="N822" i="2"/>
  <c r="M822" i="2"/>
  <c r="L822" i="2"/>
  <c r="K822" i="2"/>
  <c r="J822" i="2"/>
  <c r="I822" i="2"/>
  <c r="H822" i="2"/>
  <c r="G822" i="2"/>
  <c r="T821" i="2"/>
  <c r="S821" i="2"/>
  <c r="O821" i="2"/>
  <c r="N821" i="2"/>
  <c r="T819" i="2"/>
  <c r="O819" i="2"/>
  <c r="N819" i="2"/>
  <c r="M819" i="2"/>
  <c r="L819" i="2"/>
  <c r="K819" i="2"/>
  <c r="J819" i="2"/>
  <c r="I819" i="2"/>
  <c r="H819" i="2"/>
  <c r="G819" i="2"/>
  <c r="U819" i="2"/>
  <c r="S819" i="2"/>
  <c r="T818" i="2"/>
  <c r="O818" i="2"/>
  <c r="N818" i="2"/>
  <c r="M818" i="2"/>
  <c r="L818" i="2"/>
  <c r="K818" i="2"/>
  <c r="J818" i="2"/>
  <c r="I818" i="2"/>
  <c r="H818" i="2"/>
  <c r="G818" i="2"/>
  <c r="U818" i="2"/>
  <c r="S818" i="2"/>
  <c r="T817" i="2"/>
  <c r="O817" i="2"/>
  <c r="N817" i="2"/>
  <c r="M817" i="2"/>
  <c r="L817" i="2"/>
  <c r="K817" i="2"/>
  <c r="J817" i="2"/>
  <c r="I817" i="2"/>
  <c r="H817" i="2"/>
  <c r="G817" i="2"/>
  <c r="U817" i="2"/>
  <c r="S817" i="2"/>
  <c r="T816" i="2"/>
  <c r="O816" i="2"/>
  <c r="N816" i="2"/>
  <c r="M816" i="2"/>
  <c r="L816" i="2"/>
  <c r="K816" i="2"/>
  <c r="J816" i="2"/>
  <c r="I816" i="2"/>
  <c r="H816" i="2"/>
  <c r="G816" i="2"/>
  <c r="U816" i="2"/>
  <c r="S816" i="2"/>
  <c r="T815" i="2"/>
  <c r="O815" i="2"/>
  <c r="N815" i="2"/>
  <c r="M815" i="2"/>
  <c r="L815" i="2"/>
  <c r="K815" i="2"/>
  <c r="J815" i="2"/>
  <c r="I815" i="2"/>
  <c r="H815" i="2"/>
  <c r="G815" i="2"/>
  <c r="U815" i="2"/>
  <c r="S815" i="2"/>
  <c r="T814" i="2"/>
  <c r="O814" i="2"/>
  <c r="N814" i="2"/>
  <c r="M814" i="2"/>
  <c r="L814" i="2"/>
  <c r="K814" i="2"/>
  <c r="J814" i="2"/>
  <c r="I814" i="2"/>
  <c r="H814" i="2"/>
  <c r="G814" i="2"/>
  <c r="U814" i="2"/>
  <c r="S814" i="2"/>
  <c r="U813" i="2"/>
  <c r="T813" i="2"/>
  <c r="S813" i="2"/>
  <c r="O813" i="2"/>
  <c r="N813" i="2"/>
  <c r="M813" i="2"/>
  <c r="L813" i="2"/>
  <c r="K813" i="2"/>
  <c r="J813" i="2"/>
  <c r="I813" i="2"/>
  <c r="H813" i="2"/>
  <c r="G813" i="2"/>
  <c r="T812" i="2"/>
  <c r="S812" i="2"/>
  <c r="O812" i="2"/>
  <c r="N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W751" i="2" s="1"/>
  <c r="W752" i="2" s="1"/>
  <c r="W753" i="2" s="1"/>
  <c r="W754" i="2" s="1"/>
  <c r="W755" i="2" s="1"/>
  <c r="W756" i="2" s="1"/>
  <c r="W757" i="2" s="1"/>
  <c r="T810" i="2"/>
  <c r="O810" i="2"/>
  <c r="N810" i="2"/>
  <c r="M810" i="2"/>
  <c r="L810" i="2"/>
  <c r="K810" i="2"/>
  <c r="J810" i="2"/>
  <c r="I810" i="2"/>
  <c r="H810" i="2"/>
  <c r="G810" i="2"/>
  <c r="U810" i="2"/>
  <c r="S810" i="2"/>
  <c r="T809" i="2"/>
  <c r="O809" i="2"/>
  <c r="N809" i="2"/>
  <c r="M809" i="2"/>
  <c r="L809" i="2"/>
  <c r="K809" i="2"/>
  <c r="J809" i="2"/>
  <c r="I809" i="2"/>
  <c r="H809" i="2"/>
  <c r="G809" i="2"/>
  <c r="U809" i="2"/>
  <c r="S809" i="2"/>
  <c r="T808" i="2"/>
  <c r="O808" i="2"/>
  <c r="N808" i="2"/>
  <c r="M808" i="2"/>
  <c r="L808" i="2"/>
  <c r="K808" i="2"/>
  <c r="J808" i="2"/>
  <c r="I808" i="2"/>
  <c r="H808" i="2"/>
  <c r="G808" i="2"/>
  <c r="U808" i="2"/>
  <c r="S808" i="2"/>
  <c r="T807" i="2"/>
  <c r="O807" i="2"/>
  <c r="N807" i="2"/>
  <c r="M807" i="2"/>
  <c r="L807" i="2"/>
  <c r="K807" i="2"/>
  <c r="J807" i="2"/>
  <c r="I807" i="2"/>
  <c r="H807" i="2"/>
  <c r="G807" i="2"/>
  <c r="U807" i="2"/>
  <c r="S807" i="2"/>
  <c r="T806" i="2"/>
  <c r="O806" i="2"/>
  <c r="N806" i="2"/>
  <c r="M806" i="2"/>
  <c r="L806" i="2"/>
  <c r="K806" i="2"/>
  <c r="J806" i="2"/>
  <c r="I806" i="2"/>
  <c r="H806" i="2"/>
  <c r="G806" i="2"/>
  <c r="U806" i="2"/>
  <c r="S806" i="2"/>
  <c r="T805" i="2"/>
  <c r="O805" i="2"/>
  <c r="N805" i="2"/>
  <c r="M805" i="2"/>
  <c r="L805" i="2"/>
  <c r="K805" i="2"/>
  <c r="J805" i="2"/>
  <c r="I805" i="2"/>
  <c r="H805" i="2"/>
  <c r="G805" i="2"/>
  <c r="U805" i="2"/>
  <c r="S805" i="2"/>
  <c r="T804" i="2"/>
  <c r="O804" i="2"/>
  <c r="N804" i="2"/>
  <c r="M804" i="2"/>
  <c r="L804" i="2"/>
  <c r="K804" i="2"/>
  <c r="J804" i="2"/>
  <c r="I804" i="2"/>
  <c r="H804" i="2"/>
  <c r="G804" i="2"/>
  <c r="U804" i="2"/>
  <c r="S804" i="2"/>
  <c r="T803" i="2"/>
  <c r="O803" i="2"/>
  <c r="N803" i="2"/>
  <c r="M803" i="2"/>
  <c r="L803" i="2"/>
  <c r="K803" i="2"/>
  <c r="J803" i="2"/>
  <c r="I803" i="2"/>
  <c r="H803" i="2"/>
  <c r="G803" i="2"/>
  <c r="U803" i="2"/>
  <c r="S803" i="2"/>
  <c r="T802" i="2"/>
  <c r="O802" i="2"/>
  <c r="N802" i="2"/>
  <c r="M802" i="2"/>
  <c r="L802" i="2"/>
  <c r="K802" i="2"/>
  <c r="J802" i="2"/>
  <c r="I802" i="2"/>
  <c r="H802" i="2"/>
  <c r="G802" i="2"/>
  <c r="U802" i="2"/>
  <c r="S802" i="2"/>
  <c r="T801" i="2"/>
  <c r="O801" i="2"/>
  <c r="N801" i="2"/>
  <c r="M801" i="2"/>
  <c r="L801" i="2"/>
  <c r="K801" i="2"/>
  <c r="J801" i="2"/>
  <c r="I801" i="2"/>
  <c r="H801" i="2"/>
  <c r="G801" i="2"/>
  <c r="U801" i="2"/>
  <c r="S801" i="2"/>
  <c r="T800" i="2"/>
  <c r="O800" i="2"/>
  <c r="N800" i="2"/>
  <c r="M800" i="2"/>
  <c r="L800" i="2"/>
  <c r="K800" i="2"/>
  <c r="J800" i="2"/>
  <c r="I800" i="2"/>
  <c r="H800" i="2"/>
  <c r="G800" i="2"/>
  <c r="U800" i="2"/>
  <c r="S800" i="2"/>
  <c r="U799" i="2"/>
  <c r="T799" i="2"/>
  <c r="S799" i="2"/>
  <c r="O799" i="2"/>
  <c r="N799" i="2"/>
  <c r="M799" i="2"/>
  <c r="L799" i="2"/>
  <c r="K799" i="2"/>
  <c r="J799" i="2"/>
  <c r="I799" i="2"/>
  <c r="H799" i="2"/>
  <c r="G799" i="2"/>
  <c r="T798" i="2"/>
  <c r="S798" i="2"/>
  <c r="O798" i="2"/>
  <c r="N798" i="2"/>
  <c r="I798" i="2"/>
  <c r="T796" i="2"/>
  <c r="O796" i="2"/>
  <c r="N796" i="2"/>
  <c r="M796" i="2"/>
  <c r="L796" i="2"/>
  <c r="K796" i="2"/>
  <c r="J796" i="2"/>
  <c r="I796" i="2"/>
  <c r="H796" i="2"/>
  <c r="G796" i="2"/>
  <c r="U796" i="2"/>
  <c r="S796" i="2"/>
  <c r="T795" i="2"/>
  <c r="O795" i="2"/>
  <c r="N795" i="2"/>
  <c r="M795" i="2"/>
  <c r="L795" i="2"/>
  <c r="K795" i="2"/>
  <c r="J795" i="2"/>
  <c r="I795" i="2"/>
  <c r="H795" i="2"/>
  <c r="G795" i="2"/>
  <c r="U795" i="2"/>
  <c r="S795" i="2"/>
  <c r="T794" i="2"/>
  <c r="O794" i="2"/>
  <c r="N794" i="2"/>
  <c r="M794" i="2"/>
  <c r="L794" i="2"/>
  <c r="K794" i="2"/>
  <c r="J794" i="2"/>
  <c r="I794" i="2"/>
  <c r="H794" i="2"/>
  <c r="G794" i="2"/>
  <c r="U794" i="2"/>
  <c r="S794" i="2"/>
  <c r="T793" i="2"/>
  <c r="O793" i="2"/>
  <c r="N793" i="2"/>
  <c r="M793" i="2"/>
  <c r="L793" i="2"/>
  <c r="K793" i="2"/>
  <c r="J793" i="2"/>
  <c r="I793" i="2"/>
  <c r="H793" i="2"/>
  <c r="G793" i="2"/>
  <c r="U793" i="2"/>
  <c r="S793" i="2"/>
  <c r="U792" i="2"/>
  <c r="T792" i="2"/>
  <c r="S792" i="2"/>
  <c r="O792" i="2"/>
  <c r="N792" i="2"/>
  <c r="M792" i="2"/>
  <c r="L792" i="2"/>
  <c r="K792" i="2"/>
  <c r="J792" i="2"/>
  <c r="I792" i="2"/>
  <c r="H792" i="2"/>
  <c r="G792" i="2"/>
  <c r="T791" i="2"/>
  <c r="S791" i="2"/>
  <c r="O791" i="2"/>
  <c r="N791" i="2"/>
  <c r="M791" i="2"/>
  <c r="L791" i="2"/>
  <c r="J791" i="2"/>
  <c r="I791" i="2"/>
  <c r="H791" i="2"/>
  <c r="T789" i="2"/>
  <c r="O789" i="2"/>
  <c r="N789" i="2"/>
  <c r="M789" i="2"/>
  <c r="L789" i="2"/>
  <c r="K789" i="2"/>
  <c r="J789" i="2"/>
  <c r="I789" i="2"/>
  <c r="H789" i="2"/>
  <c r="G789" i="2"/>
  <c r="U789" i="2"/>
  <c r="S789" i="2"/>
  <c r="T788" i="2"/>
  <c r="O788" i="2"/>
  <c r="N788" i="2"/>
  <c r="M788" i="2"/>
  <c r="L788" i="2"/>
  <c r="K788" i="2"/>
  <c r="J788" i="2"/>
  <c r="I788" i="2"/>
  <c r="H788" i="2"/>
  <c r="G788" i="2"/>
  <c r="U788" i="2"/>
  <c r="S788" i="2"/>
  <c r="T787" i="2"/>
  <c r="O787" i="2"/>
  <c r="N787" i="2"/>
  <c r="M787" i="2"/>
  <c r="L787" i="2"/>
  <c r="K787" i="2"/>
  <c r="J787" i="2"/>
  <c r="I787" i="2"/>
  <c r="H787" i="2"/>
  <c r="G787" i="2"/>
  <c r="U787" i="2"/>
  <c r="S787" i="2"/>
  <c r="U786" i="2"/>
  <c r="T786" i="2"/>
  <c r="S786" i="2"/>
  <c r="O786" i="2"/>
  <c r="N786" i="2"/>
  <c r="M786" i="2"/>
  <c r="L786" i="2"/>
  <c r="K786" i="2"/>
  <c r="J786" i="2"/>
  <c r="I786" i="2"/>
  <c r="H786" i="2"/>
  <c r="G786" i="2"/>
  <c r="T785" i="2"/>
  <c r="S785" i="2"/>
  <c r="O785" i="2"/>
  <c r="N785" i="2"/>
  <c r="T783" i="2"/>
  <c r="O783" i="2"/>
  <c r="N783" i="2"/>
  <c r="M783" i="2"/>
  <c r="L783" i="2"/>
  <c r="K783" i="2"/>
  <c r="J783" i="2"/>
  <c r="I783" i="2"/>
  <c r="H783" i="2"/>
  <c r="G783" i="2"/>
  <c r="U783" i="2"/>
  <c r="S783" i="2"/>
  <c r="T782" i="2"/>
  <c r="O782" i="2"/>
  <c r="N782" i="2"/>
  <c r="M782" i="2"/>
  <c r="L782" i="2"/>
  <c r="K782" i="2"/>
  <c r="J782" i="2"/>
  <c r="I782" i="2"/>
  <c r="H782" i="2"/>
  <c r="G782" i="2"/>
  <c r="U782" i="2"/>
  <c r="S782" i="2"/>
  <c r="T781" i="2"/>
  <c r="O781" i="2"/>
  <c r="N781" i="2"/>
  <c r="M781" i="2"/>
  <c r="L781" i="2"/>
  <c r="K781" i="2"/>
  <c r="J781" i="2"/>
  <c r="I781" i="2"/>
  <c r="H781" i="2"/>
  <c r="G781" i="2"/>
  <c r="U781" i="2"/>
  <c r="S781" i="2"/>
  <c r="T780" i="2"/>
  <c r="O780" i="2"/>
  <c r="N780" i="2"/>
  <c r="M780" i="2"/>
  <c r="L780" i="2"/>
  <c r="K780" i="2"/>
  <c r="J780" i="2"/>
  <c r="I780" i="2"/>
  <c r="H780" i="2"/>
  <c r="G780" i="2"/>
  <c r="U780" i="2"/>
  <c r="S780" i="2"/>
  <c r="T779" i="2"/>
  <c r="O779" i="2"/>
  <c r="N779" i="2"/>
  <c r="M779" i="2"/>
  <c r="L779" i="2"/>
  <c r="K779" i="2"/>
  <c r="J779" i="2"/>
  <c r="I779" i="2"/>
  <c r="H779" i="2"/>
  <c r="G779" i="2"/>
  <c r="U779" i="2"/>
  <c r="S779" i="2"/>
  <c r="U778" i="2"/>
  <c r="T778" i="2"/>
  <c r="S778" i="2"/>
  <c r="O778" i="2"/>
  <c r="N778" i="2"/>
  <c r="M778" i="2"/>
  <c r="L778" i="2"/>
  <c r="K778" i="2"/>
  <c r="J778" i="2"/>
  <c r="I778" i="2"/>
  <c r="H778" i="2"/>
  <c r="G778" i="2"/>
  <c r="T777" i="2"/>
  <c r="S777" i="2"/>
  <c r="O777" i="2"/>
  <c r="N777" i="2"/>
  <c r="I777" i="2"/>
  <c r="T775" i="2"/>
  <c r="O775" i="2"/>
  <c r="N775" i="2"/>
  <c r="M775" i="2"/>
  <c r="L775" i="2"/>
  <c r="K775" i="2"/>
  <c r="J775" i="2"/>
  <c r="I775" i="2"/>
  <c r="H775" i="2"/>
  <c r="G775" i="2"/>
  <c r="U775" i="2"/>
  <c r="S775" i="2"/>
  <c r="T774" i="2"/>
  <c r="O774" i="2"/>
  <c r="N774" i="2"/>
  <c r="M774" i="2"/>
  <c r="L774" i="2"/>
  <c r="K774" i="2"/>
  <c r="J774" i="2"/>
  <c r="I774" i="2"/>
  <c r="H774" i="2"/>
  <c r="G774" i="2"/>
  <c r="U774" i="2"/>
  <c r="S774" i="2"/>
  <c r="T773" i="2"/>
  <c r="O773" i="2"/>
  <c r="N773" i="2"/>
  <c r="M773" i="2"/>
  <c r="L773" i="2"/>
  <c r="K773" i="2"/>
  <c r="J773" i="2"/>
  <c r="I773" i="2"/>
  <c r="H773" i="2"/>
  <c r="G773" i="2"/>
  <c r="U773" i="2"/>
  <c r="S773" i="2"/>
  <c r="T772" i="2"/>
  <c r="O772" i="2"/>
  <c r="N772" i="2"/>
  <c r="M772" i="2"/>
  <c r="L772" i="2"/>
  <c r="K772" i="2"/>
  <c r="J772" i="2"/>
  <c r="I772" i="2"/>
  <c r="H772" i="2"/>
  <c r="G772" i="2"/>
  <c r="U772" i="2"/>
  <c r="S772" i="2"/>
  <c r="T771" i="2"/>
  <c r="O771" i="2"/>
  <c r="N771" i="2"/>
  <c r="M771" i="2"/>
  <c r="L771" i="2"/>
  <c r="K771" i="2"/>
  <c r="J771" i="2"/>
  <c r="I771" i="2"/>
  <c r="H771" i="2"/>
  <c r="G771" i="2"/>
  <c r="U771" i="2"/>
  <c r="S771" i="2"/>
  <c r="T770" i="2"/>
  <c r="O770" i="2"/>
  <c r="N770" i="2"/>
  <c r="M770" i="2"/>
  <c r="L770" i="2"/>
  <c r="K770" i="2"/>
  <c r="J770" i="2"/>
  <c r="I770" i="2"/>
  <c r="H770" i="2"/>
  <c r="G770" i="2"/>
  <c r="U770" i="2"/>
  <c r="S770" i="2"/>
  <c r="U769" i="2"/>
  <c r="T769" i="2"/>
  <c r="S769" i="2"/>
  <c r="O769" i="2"/>
  <c r="N769" i="2"/>
  <c r="M769" i="2"/>
  <c r="L769" i="2"/>
  <c r="K769" i="2"/>
  <c r="J769" i="2"/>
  <c r="I769" i="2"/>
  <c r="H769" i="2"/>
  <c r="G769" i="2"/>
  <c r="T768" i="2"/>
  <c r="S768" i="2"/>
  <c r="O768" i="2"/>
  <c r="N768" i="2"/>
  <c r="T766" i="2"/>
  <c r="O766" i="2"/>
  <c r="N766" i="2"/>
  <c r="M766" i="2"/>
  <c r="L766" i="2"/>
  <c r="K766" i="2"/>
  <c r="J766" i="2"/>
  <c r="I766" i="2"/>
  <c r="H766" i="2"/>
  <c r="G766" i="2"/>
  <c r="U766" i="2"/>
  <c r="S766" i="2"/>
  <c r="T765" i="2"/>
  <c r="O765" i="2"/>
  <c r="N765" i="2"/>
  <c r="M765" i="2"/>
  <c r="L765" i="2"/>
  <c r="K765" i="2"/>
  <c r="J765" i="2"/>
  <c r="I765" i="2"/>
  <c r="H765" i="2"/>
  <c r="G765" i="2"/>
  <c r="U765" i="2"/>
  <c r="S765" i="2"/>
  <c r="T764" i="2"/>
  <c r="O764" i="2"/>
  <c r="N764" i="2"/>
  <c r="M764" i="2"/>
  <c r="L764" i="2"/>
  <c r="K764" i="2"/>
  <c r="J764" i="2"/>
  <c r="I764" i="2"/>
  <c r="H764" i="2"/>
  <c r="G764" i="2"/>
  <c r="U764" i="2"/>
  <c r="S764" i="2"/>
  <c r="T763" i="2"/>
  <c r="O763" i="2"/>
  <c r="N763" i="2"/>
  <c r="M763" i="2"/>
  <c r="L763" i="2"/>
  <c r="K763" i="2"/>
  <c r="J763" i="2"/>
  <c r="I763" i="2"/>
  <c r="H763" i="2"/>
  <c r="G763" i="2"/>
  <c r="U763" i="2"/>
  <c r="S763" i="2"/>
  <c r="T762" i="2"/>
  <c r="O762" i="2"/>
  <c r="N762" i="2"/>
  <c r="M762" i="2"/>
  <c r="L762" i="2"/>
  <c r="K762" i="2"/>
  <c r="J762" i="2"/>
  <c r="I762" i="2"/>
  <c r="H762" i="2"/>
  <c r="G762" i="2"/>
  <c r="U762" i="2"/>
  <c r="S762" i="2"/>
  <c r="T761" i="2"/>
  <c r="O761" i="2"/>
  <c r="N761" i="2"/>
  <c r="M761" i="2"/>
  <c r="L761" i="2"/>
  <c r="K761" i="2"/>
  <c r="J761" i="2"/>
  <c r="I761" i="2"/>
  <c r="H761" i="2"/>
  <c r="G761" i="2"/>
  <c r="U761" i="2"/>
  <c r="S761" i="2"/>
  <c r="T760" i="2"/>
  <c r="O760" i="2"/>
  <c r="N760" i="2"/>
  <c r="M760" i="2"/>
  <c r="L760" i="2"/>
  <c r="K760" i="2"/>
  <c r="J760" i="2"/>
  <c r="I760" i="2"/>
  <c r="H760" i="2"/>
  <c r="G760" i="2"/>
  <c r="U760" i="2"/>
  <c r="S760" i="2"/>
  <c r="U759" i="2"/>
  <c r="T759" i="2"/>
  <c r="S759" i="2"/>
  <c r="O759" i="2"/>
  <c r="N759" i="2"/>
  <c r="M759" i="2"/>
  <c r="L759" i="2"/>
  <c r="K759" i="2"/>
  <c r="J759" i="2"/>
  <c r="I759" i="2"/>
  <c r="H759" i="2"/>
  <c r="G759" i="2"/>
  <c r="T758" i="2"/>
  <c r="S758" i="2"/>
  <c r="O758" i="2"/>
  <c r="N758" i="2"/>
  <c r="T756" i="2"/>
  <c r="O756" i="2"/>
  <c r="N756" i="2"/>
  <c r="M756" i="2"/>
  <c r="L756" i="2"/>
  <c r="K756" i="2"/>
  <c r="J756" i="2"/>
  <c r="I756" i="2"/>
  <c r="H756" i="2"/>
  <c r="G756" i="2"/>
  <c r="U756" i="2"/>
  <c r="S756" i="2"/>
  <c r="T755" i="2"/>
  <c r="O755" i="2"/>
  <c r="N755" i="2"/>
  <c r="M755" i="2"/>
  <c r="L755" i="2"/>
  <c r="K755" i="2"/>
  <c r="J755" i="2"/>
  <c r="I755" i="2"/>
  <c r="H755" i="2"/>
  <c r="G755" i="2"/>
  <c r="U755" i="2"/>
  <c r="S755" i="2"/>
  <c r="T754" i="2"/>
  <c r="O754" i="2"/>
  <c r="N754" i="2"/>
  <c r="M754" i="2"/>
  <c r="L754" i="2"/>
  <c r="K754" i="2"/>
  <c r="J754" i="2"/>
  <c r="I754" i="2"/>
  <c r="H754" i="2"/>
  <c r="G754" i="2"/>
  <c r="U754" i="2"/>
  <c r="S754" i="2"/>
  <c r="T753" i="2"/>
  <c r="O753" i="2"/>
  <c r="N753" i="2"/>
  <c r="M753" i="2"/>
  <c r="L753" i="2"/>
  <c r="K753" i="2"/>
  <c r="J753" i="2"/>
  <c r="I753" i="2"/>
  <c r="H753" i="2"/>
  <c r="G753" i="2"/>
  <c r="U753" i="2"/>
  <c r="S753" i="2"/>
  <c r="T752" i="2"/>
  <c r="O752" i="2"/>
  <c r="N752" i="2"/>
  <c r="M752" i="2"/>
  <c r="L752" i="2"/>
  <c r="K752" i="2"/>
  <c r="J752" i="2"/>
  <c r="I752" i="2"/>
  <c r="H752" i="2"/>
  <c r="G752" i="2"/>
  <c r="U752" i="2"/>
  <c r="S752" i="2"/>
  <c r="T751" i="2"/>
  <c r="O751" i="2"/>
  <c r="N751" i="2"/>
  <c r="M751" i="2"/>
  <c r="L751" i="2"/>
  <c r="K751" i="2"/>
  <c r="J751" i="2"/>
  <c r="I751" i="2"/>
  <c r="H751" i="2"/>
  <c r="G751" i="2"/>
  <c r="U751" i="2"/>
  <c r="S751" i="2"/>
  <c r="U750" i="2"/>
  <c r="T750" i="2"/>
  <c r="S750" i="2"/>
  <c r="O750" i="2"/>
  <c r="N750" i="2"/>
  <c r="M750" i="2"/>
  <c r="L750" i="2"/>
  <c r="K750" i="2"/>
  <c r="J750" i="2"/>
  <c r="I750" i="2"/>
  <c r="H750" i="2"/>
  <c r="G750" i="2"/>
  <c r="T749" i="2"/>
  <c r="S749" i="2"/>
  <c r="O749" i="2"/>
  <c r="N749" i="2"/>
  <c r="W3" i="2"/>
  <c r="W4" i="2"/>
  <c r="W5" i="2"/>
  <c r="W6" i="2"/>
  <c r="W7" i="2"/>
  <c r="W8" i="2"/>
  <c r="W9" i="2"/>
  <c r="W10" i="2"/>
  <c r="W11" i="2"/>
  <c r="W12" i="2"/>
  <c r="W13" i="2"/>
  <c r="W14" i="2"/>
  <c r="W15" i="2"/>
  <c r="W16" i="2"/>
  <c r="W17" i="2"/>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c r="W71" i="2"/>
  <c r="W72" i="2"/>
  <c r="W73" i="2"/>
  <c r="W74" i="2"/>
  <c r="W75" i="2"/>
  <c r="W76" i="2"/>
  <c r="W77" i="2"/>
  <c r="W78" i="2"/>
  <c r="W79" i="2"/>
  <c r="W80" i="2"/>
  <c r="W81" i="2"/>
  <c r="W82" i="2"/>
  <c r="W83" i="2"/>
  <c r="W84" i="2"/>
  <c r="W85" i="2"/>
  <c r="W86" i="2"/>
  <c r="W87" i="2"/>
  <c r="W88" i="2"/>
  <c r="W89" i="2"/>
  <c r="W90" i="2"/>
  <c r="W91" i="2"/>
  <c r="W92" i="2"/>
  <c r="W93" i="2"/>
  <c r="W94" i="2"/>
  <c r="W95" i="2"/>
  <c r="W96" i="2"/>
  <c r="W97" i="2"/>
  <c r="W98" i="2"/>
  <c r="W99" i="2"/>
  <c r="W100" i="2"/>
  <c r="W101" i="2"/>
  <c r="W102" i="2"/>
  <c r="W103" i="2"/>
  <c r="W104" i="2"/>
  <c r="W105" i="2"/>
  <c r="W106" i="2"/>
  <c r="W107" i="2"/>
  <c r="W108" i="2"/>
  <c r="W109" i="2"/>
  <c r="W110" i="2"/>
  <c r="W111" i="2"/>
  <c r="W112" i="2"/>
  <c r="W113" i="2"/>
  <c r="W114" i="2"/>
  <c r="W115" i="2"/>
  <c r="W116" i="2"/>
  <c r="W117" i="2"/>
  <c r="W118" i="2"/>
  <c r="W119" i="2"/>
  <c r="W120" i="2"/>
  <c r="W121" i="2"/>
  <c r="W122" i="2"/>
  <c r="W123" i="2"/>
  <c r="W124" i="2"/>
  <c r="W125" i="2"/>
  <c r="W126" i="2"/>
  <c r="W127" i="2"/>
  <c r="W128" i="2"/>
  <c r="W129" i="2"/>
  <c r="W130" i="2"/>
  <c r="W131" i="2"/>
  <c r="W132" i="2"/>
  <c r="W133" i="2"/>
  <c r="W134" i="2"/>
  <c r="W135" i="2"/>
  <c r="W136" i="2"/>
  <c r="W137" i="2"/>
  <c r="W138" i="2"/>
  <c r="W139" i="2"/>
  <c r="W140" i="2"/>
  <c r="W141" i="2"/>
  <c r="W142" i="2"/>
  <c r="W143" i="2"/>
  <c r="W144" i="2"/>
  <c r="W145" i="2"/>
  <c r="W146" i="2"/>
  <c r="W147" i="2"/>
  <c r="W148" i="2"/>
  <c r="W149" i="2"/>
  <c r="W150" i="2"/>
  <c r="W151" i="2"/>
  <c r="W152" i="2"/>
  <c r="W153" i="2"/>
  <c r="W154" i="2"/>
  <c r="W155" i="2"/>
  <c r="W156" i="2"/>
  <c r="W157" i="2"/>
  <c r="W158" i="2"/>
  <c r="W159" i="2"/>
  <c r="W160" i="2"/>
  <c r="W161" i="2"/>
  <c r="W162" i="2"/>
  <c r="W163" i="2"/>
  <c r="W164" i="2"/>
  <c r="W165" i="2"/>
  <c r="W166" i="2"/>
  <c r="W167" i="2"/>
  <c r="W168" i="2"/>
  <c r="W169" i="2"/>
  <c r="W170" i="2"/>
  <c r="W171" i="2"/>
  <c r="W172" i="2"/>
  <c r="W173" i="2"/>
  <c r="W174" i="2"/>
  <c r="W175" i="2"/>
  <c r="W176" i="2"/>
  <c r="W177" i="2"/>
  <c r="W178" i="2"/>
  <c r="W179" i="2"/>
  <c r="W180" i="2"/>
  <c r="W181" i="2"/>
  <c r="W182" i="2"/>
  <c r="W183" i="2"/>
  <c r="W184" i="2"/>
  <c r="W185" i="2"/>
  <c r="W186" i="2"/>
  <c r="W187" i="2"/>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c r="W242" i="2"/>
  <c r="W243" i="2"/>
  <c r="W244" i="2"/>
  <c r="W245" i="2"/>
  <c r="W246" i="2"/>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c r="W748" i="2" s="1"/>
  <c r="AG461" i="3"/>
  <c r="AF461" i="3"/>
  <c r="AH461" i="3" s="1"/>
  <c r="AI461" i="3" s="1"/>
  <c r="T461" i="3"/>
  <c r="J461" i="3"/>
  <c r="AG460" i="3"/>
  <c r="AF460" i="3"/>
  <c r="AH460" i="3" s="1"/>
  <c r="AI460" i="3" s="1"/>
  <c r="T460" i="3"/>
  <c r="S460" i="3"/>
  <c r="R460" i="3"/>
  <c r="Q460" i="3"/>
  <c r="P460" i="3"/>
  <c r="O460" i="3"/>
  <c r="N460" i="3"/>
  <c r="M460" i="3"/>
  <c r="J460" i="3"/>
  <c r="AG429" i="3"/>
  <c r="AF429" i="3"/>
  <c r="AH429" i="3" s="1"/>
  <c r="AI429" i="3" s="1"/>
  <c r="T429" i="3"/>
  <c r="J429" i="3"/>
  <c r="AG428" i="3"/>
  <c r="AF428" i="3"/>
  <c r="AH428" i="3" s="1"/>
  <c r="AI428" i="3" s="1"/>
  <c r="T428" i="3"/>
  <c r="S428" i="3"/>
  <c r="R428" i="3"/>
  <c r="Q428" i="3"/>
  <c r="P428" i="3"/>
  <c r="O428" i="3"/>
  <c r="N428" i="3"/>
  <c r="M428" i="3"/>
  <c r="J428" i="3"/>
  <c r="AG405" i="3"/>
  <c r="AF405" i="3"/>
  <c r="AH405" i="3" s="1"/>
  <c r="AI405" i="3" s="1"/>
  <c r="T405" i="3"/>
  <c r="J405" i="3"/>
  <c r="AG404" i="3"/>
  <c r="AF404" i="3"/>
  <c r="AH404" i="3" s="1"/>
  <c r="AI404" i="3" s="1"/>
  <c r="T404" i="3"/>
  <c r="S404" i="3"/>
  <c r="R404" i="3"/>
  <c r="Q404" i="3"/>
  <c r="P404" i="3"/>
  <c r="O404" i="3"/>
  <c r="N404" i="3"/>
  <c r="M404" i="3"/>
  <c r="J404" i="3"/>
  <c r="AG383" i="3"/>
  <c r="AF383" i="3"/>
  <c r="AH383" i="3" s="1"/>
  <c r="AI383" i="3" s="1"/>
  <c r="T383" i="3"/>
  <c r="J383" i="3"/>
  <c r="AG382" i="3"/>
  <c r="AF382" i="3"/>
  <c r="AH382" i="3" s="1"/>
  <c r="AI382" i="3" s="1"/>
  <c r="T382" i="3"/>
  <c r="S382" i="3"/>
  <c r="R382" i="3"/>
  <c r="Q382" i="3"/>
  <c r="P382" i="3"/>
  <c r="O382" i="3"/>
  <c r="N382" i="3"/>
  <c r="M382" i="3"/>
  <c r="J382" i="3"/>
  <c r="AG358" i="3"/>
  <c r="AF358" i="3"/>
  <c r="AH358" i="3" s="1"/>
  <c r="AI358" i="3" s="1"/>
  <c r="T358" i="3"/>
  <c r="J358" i="3"/>
  <c r="AG357" i="3"/>
  <c r="AF357" i="3"/>
  <c r="AH357" i="3" s="1"/>
  <c r="AI357" i="3" s="1"/>
  <c r="T357" i="3"/>
  <c r="S357" i="3"/>
  <c r="R357" i="3"/>
  <c r="Q357" i="3"/>
  <c r="P357" i="3"/>
  <c r="O357" i="3"/>
  <c r="N357" i="3"/>
  <c r="M357" i="3"/>
  <c r="J357" i="3"/>
  <c r="AG331" i="3"/>
  <c r="AF331" i="3"/>
  <c r="AH331" i="3" s="1"/>
  <c r="AI331" i="3" s="1"/>
  <c r="T331" i="3"/>
  <c r="J331" i="3"/>
  <c r="AG330" i="3"/>
  <c r="AF330" i="3"/>
  <c r="AH330" i="3" s="1"/>
  <c r="AI330" i="3" s="1"/>
  <c r="T330" i="3"/>
  <c r="S330" i="3"/>
  <c r="R330" i="3"/>
  <c r="Q330" i="3"/>
  <c r="P330" i="3"/>
  <c r="O330" i="3"/>
  <c r="N330" i="3"/>
  <c r="M330" i="3"/>
  <c r="J330" i="3"/>
  <c r="E85" i="19"/>
  <c r="C85" i="19"/>
  <c r="A661" i="20"/>
  <c r="B661" i="20"/>
  <c r="C661" i="20"/>
  <c r="D661" i="20"/>
  <c r="A662" i="20"/>
  <c r="B662" i="20"/>
  <c r="C662" i="20"/>
  <c r="D662" i="20"/>
  <c r="T745" i="2"/>
  <c r="S745" i="2"/>
  <c r="O745" i="2"/>
  <c r="G746" i="2"/>
  <c r="H746" i="2"/>
  <c r="I746" i="2"/>
  <c r="J746" i="2"/>
  <c r="K746" i="2"/>
  <c r="L746" i="2"/>
  <c r="M746" i="2"/>
  <c r="N746" i="2"/>
  <c r="O746" i="2"/>
  <c r="S746" i="2"/>
  <c r="T746" i="2"/>
  <c r="E661" i="20" s="1"/>
  <c r="U746" i="2"/>
  <c r="G747" i="2"/>
  <c r="H747" i="2"/>
  <c r="I747" i="2"/>
  <c r="J747" i="2"/>
  <c r="K747" i="2"/>
  <c r="L747" i="2"/>
  <c r="M747" i="2"/>
  <c r="N747" i="2"/>
  <c r="O747" i="2"/>
  <c r="S747" i="2"/>
  <c r="T747" i="2"/>
  <c r="E662" i="20" s="1"/>
  <c r="U747" i="2"/>
  <c r="M447" i="3"/>
  <c r="N447" i="3"/>
  <c r="O447" i="3"/>
  <c r="P447" i="3"/>
  <c r="Q447" i="3"/>
  <c r="R447" i="3"/>
  <c r="S447" i="3"/>
  <c r="M450" i="3"/>
  <c r="N450" i="3"/>
  <c r="O450" i="3"/>
  <c r="P450" i="3"/>
  <c r="Q450" i="3"/>
  <c r="R450" i="3"/>
  <c r="S450" i="3"/>
  <c r="T268" i="3"/>
  <c r="R352" i="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F153" i="3"/>
  <c r="AG153" i="3"/>
  <c r="AF154" i="3"/>
  <c r="AG154" i="3"/>
  <c r="AF155" i="3"/>
  <c r="AG155" i="3"/>
  <c r="AH155" i="3"/>
  <c r="AI155" i="3"/>
  <c r="AF157" i="3"/>
  <c r="AG157" i="3"/>
  <c r="AH157" i="3"/>
  <c r="AI157" i="3"/>
  <c r="AF158" i="3"/>
  <c r="AG158" i="3"/>
  <c r="AH158" i="3"/>
  <c r="AI158" i="3"/>
  <c r="AF159" i="3"/>
  <c r="AG159" i="3"/>
  <c r="AH159" i="3"/>
  <c r="AI159" i="3"/>
  <c r="AF161" i="3"/>
  <c r="AG161" i="3"/>
  <c r="AH161" i="3"/>
  <c r="AI161" i="3"/>
  <c r="AF163" i="3"/>
  <c r="AG163" i="3"/>
  <c r="AH163" i="3"/>
  <c r="AI163" i="3"/>
  <c r="AF165" i="3"/>
  <c r="AG165" i="3"/>
  <c r="AH165" i="3"/>
  <c r="AI165" i="3"/>
  <c r="AF166" i="3"/>
  <c r="AG166" i="3"/>
  <c r="AH166" i="3"/>
  <c r="AI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81" i="3"/>
  <c r="AG181" i="3"/>
  <c r="AH181" i="3"/>
  <c r="AI181" i="3"/>
  <c r="AF183" i="3"/>
  <c r="AG183" i="3"/>
  <c r="AH183" i="3"/>
  <c r="AI183" i="3"/>
  <c r="AF184" i="3"/>
  <c r="AG184" i="3"/>
  <c r="AH184" i="3"/>
  <c r="AI184" i="3"/>
  <c r="AF185" i="3"/>
  <c r="AG185" i="3"/>
  <c r="AH185" i="3"/>
  <c r="AI185" i="3"/>
  <c r="AF187" i="3"/>
  <c r="AG187" i="3"/>
  <c r="AH187" i="3"/>
  <c r="AI187" i="3"/>
  <c r="AF188" i="3"/>
  <c r="AG188" i="3"/>
  <c r="AH188" i="3"/>
  <c r="AI188" i="3"/>
  <c r="AF189" i="3"/>
  <c r="AG189" i="3"/>
  <c r="AH189" i="3"/>
  <c r="AI189" i="3"/>
  <c r="AF191" i="3"/>
  <c r="AG191" i="3"/>
  <c r="AH191" i="3"/>
  <c r="AI191" i="3"/>
  <c r="AF192" i="3"/>
  <c r="AG192" i="3"/>
  <c r="AH192" i="3"/>
  <c r="AI192" i="3"/>
  <c r="AF193" i="3"/>
  <c r="AG193" i="3"/>
  <c r="AH193" i="3"/>
  <c r="AI193" i="3"/>
  <c r="AF194" i="3"/>
  <c r="AG194" i="3"/>
  <c r="AH194" i="3"/>
  <c r="AI194" i="3"/>
  <c r="AF195" i="3"/>
  <c r="AG195" i="3"/>
  <c r="AH195" i="3"/>
  <c r="AI195" i="3"/>
  <c r="AF196" i="3"/>
  <c r="AG196" i="3"/>
  <c r="AH196" i="3"/>
  <c r="AI196"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7" i="3"/>
  <c r="AG227" i="3"/>
  <c r="AH227" i="3"/>
  <c r="AI227" i="3"/>
  <c r="AF228" i="3"/>
  <c r="AG228" i="3"/>
  <c r="AH228" i="3"/>
  <c r="AI228" i="3"/>
  <c r="AF230" i="3"/>
  <c r="AG230" i="3"/>
  <c r="AH230" i="3"/>
  <c r="AI230" i="3"/>
  <c r="AF231" i="3"/>
  <c r="AG231" i="3"/>
  <c r="AH231" i="3"/>
  <c r="AI231" i="3"/>
  <c r="AF232" i="3"/>
  <c r="AG232" i="3"/>
  <c r="AH232" i="3"/>
  <c r="AI232" i="3"/>
  <c r="AF233" i="3"/>
  <c r="AG233" i="3"/>
  <c r="AH233" i="3"/>
  <c r="AI233" i="3"/>
  <c r="AF235" i="3"/>
  <c r="AG235" i="3"/>
  <c r="AH235" i="3"/>
  <c r="AI235" i="3"/>
  <c r="AF236" i="3"/>
  <c r="AG236" i="3"/>
  <c r="AH236" i="3"/>
  <c r="AI236" i="3"/>
  <c r="AF237" i="3"/>
  <c r="AG237" i="3"/>
  <c r="AH237" i="3"/>
  <c r="AI237" i="3"/>
  <c r="AF239" i="3"/>
  <c r="AG239" i="3"/>
  <c r="AH239" i="3"/>
  <c r="AI239" i="3"/>
  <c r="AF240" i="3"/>
  <c r="AG240" i="3"/>
  <c r="AH240" i="3"/>
  <c r="AI240" i="3"/>
  <c r="AF241" i="3"/>
  <c r="AG241" i="3"/>
  <c r="AH241" i="3"/>
  <c r="AI241" i="3"/>
  <c r="AF242" i="3"/>
  <c r="AG242" i="3"/>
  <c r="AH242" i="3"/>
  <c r="AI242" i="3"/>
  <c r="AF243" i="3"/>
  <c r="AG243" i="3"/>
  <c r="AH243" i="3"/>
  <c r="AI243" i="3"/>
  <c r="AF244" i="3"/>
  <c r="AG244" i="3"/>
  <c r="AH244" i="3"/>
  <c r="AI244"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6" i="3"/>
  <c r="AG256" i="3"/>
  <c r="AH256" i="3"/>
  <c r="AI256" i="3"/>
  <c r="AF257" i="3"/>
  <c r="AG257" i="3"/>
  <c r="AH257" i="3"/>
  <c r="AI257" i="3"/>
  <c r="AF258" i="3"/>
  <c r="AG258" i="3"/>
  <c r="AH258" i="3"/>
  <c r="AI258" i="3"/>
  <c r="AF259" i="3"/>
  <c r="AG259" i="3"/>
  <c r="AH259" i="3"/>
  <c r="AI259" i="3"/>
  <c r="AF260" i="3"/>
  <c r="AG260" i="3"/>
  <c r="AH260" i="3"/>
  <c r="AI260" i="3"/>
  <c r="AF262" i="3"/>
  <c r="AG262" i="3"/>
  <c r="AH262" i="3"/>
  <c r="AI262" i="3"/>
  <c r="AF263" i="3"/>
  <c r="AG263" i="3"/>
  <c r="AH263" i="3"/>
  <c r="AI263" i="3"/>
  <c r="AF264" i="3"/>
  <c r="AG264" i="3"/>
  <c r="AH264" i="3"/>
  <c r="AI264" i="3"/>
  <c r="AF265" i="3"/>
  <c r="AG265" i="3"/>
  <c r="AH265" i="3"/>
  <c r="AI265" i="3"/>
  <c r="AF266" i="3"/>
  <c r="AG266" i="3"/>
  <c r="AH266" i="3"/>
  <c r="AI266" i="3"/>
  <c r="AF267" i="3"/>
  <c r="AG267" i="3"/>
  <c r="AH267" i="3"/>
  <c r="AI267"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80" i="3"/>
  <c r="AG280" i="3"/>
  <c r="AH280" i="3"/>
  <c r="AI280" i="3"/>
  <c r="AF281" i="3"/>
  <c r="AG281" i="3"/>
  <c r="AH281" i="3"/>
  <c r="AI281" i="3"/>
  <c r="AF282" i="3"/>
  <c r="AG282" i="3"/>
  <c r="AH282" i="3"/>
  <c r="AI282" i="3"/>
  <c r="AF283" i="3"/>
  <c r="AG283" i="3"/>
  <c r="AH283" i="3"/>
  <c r="AI283" i="3"/>
  <c r="AF284" i="3"/>
  <c r="AG284" i="3"/>
  <c r="AH284" i="3"/>
  <c r="AI284" i="3"/>
  <c r="AF285" i="3"/>
  <c r="AG285" i="3"/>
  <c r="AH285" i="3"/>
  <c r="AI285" i="3"/>
  <c r="AF286" i="3"/>
  <c r="AG286" i="3"/>
  <c r="AH286" i="3"/>
  <c r="AI286" i="3"/>
  <c r="AF287" i="3"/>
  <c r="AG287" i="3"/>
  <c r="AH287" i="3"/>
  <c r="AI287" i="3"/>
  <c r="AF288" i="3"/>
  <c r="AG288" i="3"/>
  <c r="AH288" i="3"/>
  <c r="AI288" i="3"/>
  <c r="AF289" i="3"/>
  <c r="AG289" i="3"/>
  <c r="AH289" i="3"/>
  <c r="AI289" i="3"/>
  <c r="AF292" i="3"/>
  <c r="AG292" i="3"/>
  <c r="AH292" i="3"/>
  <c r="AI292" i="3"/>
  <c r="AF293" i="3"/>
  <c r="AG293" i="3"/>
  <c r="AH293" i="3"/>
  <c r="AI293" i="3"/>
  <c r="AF294" i="3"/>
  <c r="AG294" i="3"/>
  <c r="AH294" i="3"/>
  <c r="AI294" i="3"/>
  <c r="AF297" i="3"/>
  <c r="AG297" i="3"/>
  <c r="AH297" i="3"/>
  <c r="AI297"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3" i="3"/>
  <c r="AG333" i="3"/>
  <c r="AH333" i="3"/>
  <c r="AI333" i="3"/>
  <c r="AF334" i="3"/>
  <c r="AG334" i="3"/>
  <c r="AH334" i="3"/>
  <c r="AI334" i="3"/>
  <c r="AF335" i="3"/>
  <c r="AG335" i="3"/>
  <c r="AH335" i="3"/>
  <c r="AI335" i="3"/>
  <c r="AF338" i="3"/>
  <c r="AG338" i="3"/>
  <c r="AH338" i="3"/>
  <c r="AI338" i="3"/>
  <c r="AF341" i="3"/>
  <c r="AG341" i="3"/>
  <c r="AH341" i="3"/>
  <c r="AI341"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9" i="3"/>
  <c r="AG359" i="3"/>
  <c r="AH359" i="3"/>
  <c r="AI359" i="3"/>
  <c r="AF360" i="3"/>
  <c r="AG360" i="3"/>
  <c r="AH360" i="3"/>
  <c r="AI360" i="3"/>
  <c r="AF361" i="3"/>
  <c r="AG361" i="3"/>
  <c r="AH361" i="3"/>
  <c r="AI361" i="3"/>
  <c r="AF364" i="3"/>
  <c r="AG364" i="3"/>
  <c r="AH364" i="3"/>
  <c r="AI364" i="3"/>
  <c r="AF366" i="3"/>
  <c r="AG366" i="3"/>
  <c r="AH366" i="3"/>
  <c r="AI366" i="3"/>
  <c r="AF367" i="3"/>
  <c r="AG367" i="3"/>
  <c r="AH367" i="3"/>
  <c r="AI367"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9" i="3"/>
  <c r="AG379" i="3"/>
  <c r="AH379" i="3"/>
  <c r="AI379" i="3"/>
  <c r="AF380" i="3"/>
  <c r="AG380" i="3"/>
  <c r="AH380" i="3"/>
  <c r="AI380" i="3"/>
  <c r="AF381" i="3"/>
  <c r="AG381" i="3"/>
  <c r="AH381" i="3"/>
  <c r="AI381" i="3"/>
  <c r="AF384" i="3"/>
  <c r="AG384" i="3"/>
  <c r="AH384" i="3"/>
  <c r="AI384" i="3"/>
  <c r="AF385" i="3"/>
  <c r="AG385" i="3"/>
  <c r="AH385" i="3"/>
  <c r="AI385" i="3"/>
  <c r="AF386" i="3"/>
  <c r="AG386" i="3"/>
  <c r="AH386" i="3"/>
  <c r="AI386" i="3"/>
  <c r="AF389" i="3"/>
  <c r="AG389" i="3"/>
  <c r="AH389" i="3"/>
  <c r="AI389" i="3"/>
  <c r="AF391" i="3"/>
  <c r="AG391" i="3"/>
  <c r="AH391" i="3"/>
  <c r="AI391" i="3"/>
  <c r="AF392" i="3"/>
  <c r="AG392" i="3"/>
  <c r="AH392" i="3"/>
  <c r="AI392" i="3"/>
  <c r="AF394" i="3"/>
  <c r="AG394" i="3"/>
  <c r="AH394" i="3"/>
  <c r="AI394" i="3"/>
  <c r="AF395" i="3"/>
  <c r="AG395" i="3"/>
  <c r="AH395" i="3"/>
  <c r="AI395" i="3"/>
  <c r="AF396" i="3"/>
  <c r="AG396" i="3"/>
  <c r="AH396" i="3"/>
  <c r="AI396" i="3"/>
  <c r="AF397" i="3"/>
  <c r="AG397" i="3"/>
  <c r="AH397" i="3"/>
  <c r="AI397" i="3"/>
  <c r="AF398" i="3"/>
  <c r="AG398" i="3"/>
  <c r="AH398" i="3"/>
  <c r="AI398" i="3"/>
  <c r="AF399" i="3"/>
  <c r="AG399" i="3"/>
  <c r="AH399" i="3"/>
  <c r="AI399" i="3"/>
  <c r="AF400" i="3"/>
  <c r="AG400" i="3"/>
  <c r="AH400" i="3"/>
  <c r="AI400" i="3"/>
  <c r="AF401" i="3"/>
  <c r="AG401" i="3"/>
  <c r="AH401" i="3"/>
  <c r="AI401" i="3"/>
  <c r="AF402" i="3"/>
  <c r="AG402" i="3"/>
  <c r="AH402" i="3"/>
  <c r="AI402" i="3"/>
  <c r="AF403" i="3"/>
  <c r="AG403" i="3"/>
  <c r="AH403" i="3"/>
  <c r="AI403" i="3"/>
  <c r="AF406" i="3"/>
  <c r="AG406" i="3"/>
  <c r="AH406" i="3"/>
  <c r="AI406" i="3"/>
  <c r="AF407" i="3"/>
  <c r="AG407" i="3"/>
  <c r="AH407" i="3"/>
  <c r="AI407" i="3"/>
  <c r="AF408" i="3"/>
  <c r="AG408" i="3"/>
  <c r="AH408" i="3"/>
  <c r="AI408" i="3"/>
  <c r="AF411" i="3"/>
  <c r="AG411" i="3"/>
  <c r="AH411" i="3"/>
  <c r="AI411" i="3"/>
  <c r="AF413" i="3"/>
  <c r="AG413" i="3"/>
  <c r="AH413" i="3"/>
  <c r="AI413" i="3"/>
  <c r="AF414" i="3"/>
  <c r="AG414" i="3"/>
  <c r="AH414" i="3"/>
  <c r="AI414" i="3"/>
  <c r="AF415" i="3"/>
  <c r="AG415" i="3"/>
  <c r="AH415" i="3"/>
  <c r="AI415" i="3"/>
  <c r="AF416" i="3"/>
  <c r="AG416" i="3"/>
  <c r="AH416" i="3"/>
  <c r="AI416" i="3"/>
  <c r="AF417" i="3"/>
  <c r="AG417" i="3"/>
  <c r="AH417" i="3"/>
  <c r="AI417" i="3"/>
  <c r="AF419" i="3"/>
  <c r="AG419" i="3"/>
  <c r="AH419" i="3"/>
  <c r="AI419" i="3"/>
  <c r="AF420" i="3"/>
  <c r="AG420" i="3"/>
  <c r="AH420" i="3"/>
  <c r="AI420" i="3"/>
  <c r="AF422" i="3"/>
  <c r="AG422" i="3"/>
  <c r="AH422" i="3"/>
  <c r="AI422" i="3"/>
  <c r="AF423" i="3"/>
  <c r="AG423" i="3"/>
  <c r="AH423" i="3"/>
  <c r="AI423" i="3"/>
  <c r="AF424" i="3"/>
  <c r="AG424" i="3"/>
  <c r="AH424" i="3"/>
  <c r="AI424" i="3"/>
  <c r="AF425" i="3"/>
  <c r="AG425" i="3"/>
  <c r="AH425" i="3"/>
  <c r="AI425" i="3"/>
  <c r="AF426" i="3"/>
  <c r="AG426" i="3"/>
  <c r="AH426" i="3"/>
  <c r="AI426" i="3"/>
  <c r="AF427" i="3"/>
  <c r="AG427" i="3"/>
  <c r="AH427" i="3"/>
  <c r="AI427" i="3"/>
  <c r="AF435" i="3"/>
  <c r="AG435" i="3"/>
  <c r="AH435" i="3"/>
  <c r="AI435" i="3"/>
  <c r="AF437" i="3"/>
  <c r="AG437" i="3"/>
  <c r="AF438" i="3"/>
  <c r="AG438" i="3"/>
  <c r="AF439" i="3"/>
  <c r="AG439" i="3"/>
  <c r="AH439" i="3"/>
  <c r="AI439" i="3"/>
  <c r="AF441" i="3"/>
  <c r="AG441" i="3"/>
  <c r="AH441" i="3"/>
  <c r="AI441" i="3"/>
  <c r="AF442" i="3"/>
  <c r="AG442" i="3"/>
  <c r="AH442" i="3"/>
  <c r="AI442" i="3"/>
  <c r="AF443" i="3"/>
  <c r="AG443" i="3"/>
  <c r="AH443" i="3"/>
  <c r="AI443" i="3"/>
  <c r="AF445" i="3"/>
  <c r="AG445" i="3"/>
  <c r="AH445" i="3"/>
  <c r="AI445" i="3"/>
  <c r="AF447" i="3"/>
  <c r="AG447" i="3"/>
  <c r="AH447" i="3"/>
  <c r="AI447" i="3"/>
  <c r="AF449" i="3"/>
  <c r="AG449" i="3"/>
  <c r="AH449" i="3"/>
  <c r="AI449" i="3"/>
  <c r="AF450" i="3"/>
  <c r="AG450" i="3"/>
  <c r="AH450" i="3"/>
  <c r="AI450" i="3"/>
  <c r="AF451" i="3"/>
  <c r="AG451" i="3"/>
  <c r="AH451" i="3"/>
  <c r="AI451" i="3"/>
  <c r="AF452" i="3"/>
  <c r="AG452" i="3"/>
  <c r="AH452" i="3"/>
  <c r="AI452" i="3"/>
  <c r="AF453" i="3"/>
  <c r="AG453" i="3"/>
  <c r="AH453" i="3"/>
  <c r="AI453" i="3"/>
  <c r="AF454" i="3"/>
  <c r="AG454" i="3"/>
  <c r="AH454" i="3"/>
  <c r="AI454" i="3"/>
  <c r="AF455" i="3"/>
  <c r="AG455" i="3"/>
  <c r="AH455" i="3"/>
  <c r="AI455" i="3"/>
  <c r="AF456" i="3"/>
  <c r="AG456" i="3"/>
  <c r="AH456" i="3"/>
  <c r="AI456" i="3"/>
  <c r="AF457" i="3"/>
  <c r="AG457" i="3"/>
  <c r="AH457" i="3"/>
  <c r="AI457" i="3"/>
  <c r="AF458" i="3"/>
  <c r="AG458" i="3"/>
  <c r="AH458" i="3"/>
  <c r="AI458" i="3"/>
  <c r="AG3" i="3"/>
  <c r="J28" i="3" s="1"/>
  <c r="AF3" i="3"/>
  <c r="J27" i="3" s="1"/>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B40" i="21"/>
  <c r="B41" i="21"/>
  <c r="B42" i="21"/>
  <c r="B43" i="21"/>
  <c r="B44" i="21"/>
  <c r="O68" i="21"/>
  <c r="O69" i="21"/>
  <c r="O70" i="21"/>
  <c r="O71" i="21"/>
  <c r="O72" i="21"/>
  <c r="O73" i="21"/>
  <c r="O74" i="21"/>
  <c r="O75" i="21"/>
  <c r="K68" i="21"/>
  <c r="K69" i="21"/>
  <c r="K70" i="21"/>
  <c r="K71" i="21"/>
  <c r="K72" i="21"/>
  <c r="K73" i="21"/>
  <c r="K74" i="21"/>
  <c r="K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B345" i="21"/>
  <c r="B346" i="21"/>
  <c r="B347" i="21"/>
  <c r="B348" i="21"/>
  <c r="B349" i="21"/>
  <c r="B350" i="21"/>
  <c r="B351" i="21"/>
  <c r="B352" i="21"/>
  <c r="D660" i="20"/>
  <c r="E44" i="21" s="1"/>
  <c r="B660" i="20"/>
  <c r="D659" i="20"/>
  <c r="E43" i="21" s="1"/>
  <c r="B659" i="20"/>
  <c r="D658" i="20"/>
  <c r="E42" i="21" s="1"/>
  <c r="B658" i="20"/>
  <c r="D657" i="20"/>
  <c r="E41" i="21" s="1"/>
  <c r="B657" i="20"/>
  <c r="D656" i="20"/>
  <c r="E40" i="21" s="1"/>
  <c r="B656" i="20"/>
  <c r="U743" i="2"/>
  <c r="T743" i="2"/>
  <c r="E660" i="20" s="1"/>
  <c r="S743" i="2"/>
  <c r="U742" i="2"/>
  <c r="T742" i="2"/>
  <c r="E659" i="20" s="1"/>
  <c r="S742" i="2"/>
  <c r="U741" i="2"/>
  <c r="T741" i="2"/>
  <c r="E658" i="20" s="1"/>
  <c r="S741" i="2"/>
  <c r="U740" i="2"/>
  <c r="S740" i="2"/>
  <c r="U739" i="2"/>
  <c r="S739" i="2"/>
  <c r="S738"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6" i="29"/>
  <c r="J419" i="3"/>
  <c r="T419" i="3"/>
  <c r="J420" i="3"/>
  <c r="T420" i="3"/>
  <c r="J346" i="3"/>
  <c r="J347"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U452" i="2" s="1"/>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58" i="3"/>
  <c r="S457" i="3"/>
  <c r="R457" i="3"/>
  <c r="Q457" i="3"/>
  <c r="P457" i="3"/>
  <c r="O457" i="3"/>
  <c r="N457" i="3"/>
  <c r="M457" i="3"/>
  <c r="J457" i="3"/>
  <c r="J456" i="3"/>
  <c r="J452" i="3"/>
  <c r="J451" i="3"/>
  <c r="J450" i="3"/>
  <c r="J449" i="3"/>
  <c r="J447" i="3"/>
  <c r="J438" i="3"/>
  <c r="J437" i="3"/>
  <c r="S435" i="3"/>
  <c r="R435" i="3"/>
  <c r="Q435" i="3"/>
  <c r="P435" i="3"/>
  <c r="O435" i="3"/>
  <c r="N435" i="3"/>
  <c r="M435" i="3"/>
  <c r="L435" i="3"/>
  <c r="K435" i="3"/>
  <c r="J435" i="3"/>
  <c r="J427" i="3"/>
  <c r="J426" i="3"/>
  <c r="S425" i="3"/>
  <c r="R425" i="3"/>
  <c r="Q425" i="3"/>
  <c r="P425" i="3"/>
  <c r="O425" i="3"/>
  <c r="N425" i="3"/>
  <c r="M425" i="3"/>
  <c r="J425" i="3"/>
  <c r="S424" i="3"/>
  <c r="R424" i="3"/>
  <c r="Q424" i="3"/>
  <c r="P424" i="3"/>
  <c r="O424" i="3"/>
  <c r="N424" i="3"/>
  <c r="M424" i="3"/>
  <c r="J424" i="3"/>
  <c r="S423" i="3"/>
  <c r="R423" i="3"/>
  <c r="Q423" i="3"/>
  <c r="P423" i="3"/>
  <c r="O423" i="3"/>
  <c r="N423" i="3"/>
  <c r="M423" i="3"/>
  <c r="J423" i="3"/>
  <c r="J422" i="3"/>
  <c r="J414" i="3"/>
  <c r="J413" i="3"/>
  <c r="S411" i="3"/>
  <c r="R411" i="3"/>
  <c r="Q411" i="3"/>
  <c r="P411" i="3"/>
  <c r="O411" i="3"/>
  <c r="N411" i="3"/>
  <c r="M411" i="3"/>
  <c r="J411" i="3"/>
  <c r="J403" i="3"/>
  <c r="J402" i="3"/>
  <c r="S401" i="3"/>
  <c r="R401" i="3"/>
  <c r="Q401" i="3"/>
  <c r="P401" i="3"/>
  <c r="O401" i="3"/>
  <c r="N401" i="3"/>
  <c r="M401" i="3"/>
  <c r="J401" i="3"/>
  <c r="S400" i="3"/>
  <c r="R400" i="3"/>
  <c r="Q400" i="3"/>
  <c r="P400" i="3"/>
  <c r="O400" i="3"/>
  <c r="N400" i="3"/>
  <c r="M400" i="3"/>
  <c r="J400" i="3"/>
  <c r="S399" i="3"/>
  <c r="R399" i="3"/>
  <c r="Q399" i="3"/>
  <c r="P399" i="3"/>
  <c r="O399" i="3"/>
  <c r="N399" i="3"/>
  <c r="M399" i="3"/>
  <c r="J399" i="3"/>
  <c r="J398" i="3"/>
  <c r="J397" i="3"/>
  <c r="J394" i="3"/>
  <c r="S392" i="3"/>
  <c r="R392" i="3"/>
  <c r="Q392" i="3"/>
  <c r="P392" i="3"/>
  <c r="O392" i="3"/>
  <c r="N392" i="3"/>
  <c r="M392" i="3"/>
  <c r="J392" i="3"/>
  <c r="J391" i="3"/>
  <c r="S389" i="3"/>
  <c r="R389" i="3"/>
  <c r="Q389" i="3"/>
  <c r="P389" i="3"/>
  <c r="O389" i="3"/>
  <c r="N389" i="3"/>
  <c r="M389" i="3"/>
  <c r="J389" i="3"/>
  <c r="J381" i="3"/>
  <c r="J380" i="3"/>
  <c r="S379" i="3"/>
  <c r="R379" i="3"/>
  <c r="Q379" i="3"/>
  <c r="P379" i="3"/>
  <c r="O379" i="3"/>
  <c r="N379" i="3"/>
  <c r="M379" i="3"/>
  <c r="J379" i="3"/>
  <c r="S377" i="3"/>
  <c r="R377" i="3"/>
  <c r="Q377" i="3"/>
  <c r="P377" i="3"/>
  <c r="O377" i="3"/>
  <c r="N377" i="3"/>
  <c r="M377" i="3"/>
  <c r="J377" i="3"/>
  <c r="S376" i="3"/>
  <c r="R376" i="3"/>
  <c r="Q376" i="3"/>
  <c r="P376" i="3"/>
  <c r="O376" i="3"/>
  <c r="N376" i="3"/>
  <c r="M376" i="3"/>
  <c r="J376" i="3"/>
  <c r="J375" i="3"/>
  <c r="J374" i="3"/>
  <c r="J373" i="3"/>
  <c r="J370" i="3"/>
  <c r="J369" i="3"/>
  <c r="J368" i="3"/>
  <c r="S367" i="3"/>
  <c r="R367" i="3"/>
  <c r="Q367" i="3"/>
  <c r="P367" i="3"/>
  <c r="O367" i="3"/>
  <c r="N367" i="3"/>
  <c r="M367" i="3"/>
  <c r="J367" i="3"/>
  <c r="J366" i="3"/>
  <c r="S364" i="3"/>
  <c r="R364" i="3"/>
  <c r="Q364" i="3"/>
  <c r="P364" i="3"/>
  <c r="O364" i="3"/>
  <c r="N364" i="3"/>
  <c r="M364" i="3"/>
  <c r="J364" i="3"/>
  <c r="J356" i="3"/>
  <c r="J355" i="3"/>
  <c r="S354" i="3"/>
  <c r="R354" i="3"/>
  <c r="Q354" i="3"/>
  <c r="P354" i="3"/>
  <c r="O354" i="3"/>
  <c r="N354" i="3"/>
  <c r="M354" i="3"/>
  <c r="J354" i="3"/>
  <c r="S353" i="3"/>
  <c r="R353" i="3"/>
  <c r="Q353" i="3"/>
  <c r="P353" i="3"/>
  <c r="O353" i="3"/>
  <c r="N353" i="3"/>
  <c r="M353" i="3"/>
  <c r="J353" i="3"/>
  <c r="S352" i="3"/>
  <c r="R352" i="3"/>
  <c r="Q352" i="3"/>
  <c r="P352" i="3"/>
  <c r="O352" i="3"/>
  <c r="N352" i="3"/>
  <c r="M352" i="3"/>
  <c r="J352" i="3"/>
  <c r="J351" i="3"/>
  <c r="J350"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E155" i="21" s="1"/>
  <c r="B312" i="20"/>
  <c r="D312" i="20"/>
  <c r="E156" i="21" s="1"/>
  <c r="B313" i="20"/>
  <c r="D313" i="20"/>
  <c r="E157" i="21" s="1"/>
  <c r="B314" i="20"/>
  <c r="D314" i="20"/>
  <c r="E158" i="21" s="1"/>
  <c r="B315" i="20"/>
  <c r="D315" i="20"/>
  <c r="E159" i="21" s="1"/>
  <c r="B316" i="20"/>
  <c r="D316" i="20"/>
  <c r="E160" i="21" s="1"/>
  <c r="B317" i="20"/>
  <c r="D317" i="20"/>
  <c r="E161" i="21" s="1"/>
  <c r="B318" i="20"/>
  <c r="D318" i="20"/>
  <c r="E162" i="21" s="1"/>
  <c r="B319" i="20"/>
  <c r="D319" i="20"/>
  <c r="E163" i="21" s="1"/>
  <c r="B320" i="20"/>
  <c r="D320" i="20"/>
  <c r="E164" i="21" s="1"/>
  <c r="B321" i="20"/>
  <c r="D321" i="20"/>
  <c r="E165" i="21" s="1"/>
  <c r="B322" i="20"/>
  <c r="D322" i="20"/>
  <c r="E166" i="21" s="1"/>
  <c r="B323" i="20"/>
  <c r="D323" i="20"/>
  <c r="E167" i="21" s="1"/>
  <c r="B324" i="20"/>
  <c r="D324" i="20"/>
  <c r="E168" i="21" s="1"/>
  <c r="B325" i="20"/>
  <c r="D325" i="20"/>
  <c r="E169" i="21" s="1"/>
  <c r="B326" i="20"/>
  <c r="D326" i="20"/>
  <c r="E170"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E101" i="21" s="1"/>
  <c r="B130" i="20"/>
  <c r="D130" i="20"/>
  <c r="E102" i="21" s="1"/>
  <c r="B131" i="20"/>
  <c r="D131" i="20"/>
  <c r="E103" i="21" s="1"/>
  <c r="B132" i="20"/>
  <c r="D132" i="20"/>
  <c r="E104" i="21" s="1"/>
  <c r="B133" i="20"/>
  <c r="D133" i="20"/>
  <c r="E105" i="21" s="1"/>
  <c r="B134" i="20"/>
  <c r="D134" i="20"/>
  <c r="E106" i="21" s="1"/>
  <c r="B135" i="20"/>
  <c r="D135" i="20"/>
  <c r="E107" i="21" s="1"/>
  <c r="B136" i="20"/>
  <c r="D136" i="20"/>
  <c r="E108" i="21" s="1"/>
  <c r="B137" i="20"/>
  <c r="D137" i="20"/>
  <c r="E109" i="21" s="1"/>
  <c r="B138" i="20"/>
  <c r="D138" i="20"/>
  <c r="E110" i="21" s="1"/>
  <c r="B139" i="20"/>
  <c r="D139" i="20"/>
  <c r="E111" i="21" s="1"/>
  <c r="B140" i="20"/>
  <c r="D140" i="20"/>
  <c r="E112" i="21" s="1"/>
  <c r="B141" i="20"/>
  <c r="D141" i="20"/>
  <c r="E113" i="21" s="1"/>
  <c r="B142" i="20"/>
  <c r="D142" i="20"/>
  <c r="E114" i="21" s="1"/>
  <c r="B143" i="20"/>
  <c r="D143" i="20"/>
  <c r="E115" i="21" s="1"/>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E250" i="21" s="1"/>
  <c r="B251" i="20"/>
  <c r="D251" i="20"/>
  <c r="E251" i="21" s="1"/>
  <c r="B252" i="20"/>
  <c r="D252" i="20"/>
  <c r="E252" i="21" s="1"/>
  <c r="B253" i="20"/>
  <c r="D253" i="20"/>
  <c r="E253" i="21" s="1"/>
  <c r="B254" i="20"/>
  <c r="D254" i="20"/>
  <c r="E254" i="21" s="1"/>
  <c r="B255" i="20"/>
  <c r="D255" i="20"/>
  <c r="E255" i="21" s="1"/>
  <c r="B256" i="20"/>
  <c r="D256" i="20"/>
  <c r="E256"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A229" i="20"/>
  <c r="T458" i="3"/>
  <c r="T457" i="3"/>
  <c r="T456" i="3"/>
  <c r="T452" i="3"/>
  <c r="T451" i="3"/>
  <c r="T450" i="3"/>
  <c r="T449" i="3"/>
  <c r="T447" i="3"/>
  <c r="T438" i="3"/>
  <c r="T437" i="3"/>
  <c r="T435" i="3"/>
  <c r="T427" i="3"/>
  <c r="T426" i="3"/>
  <c r="T425" i="3"/>
  <c r="T424" i="3"/>
  <c r="T423" i="3"/>
  <c r="T418" i="3"/>
  <c r="T414" i="3"/>
  <c r="T413" i="3"/>
  <c r="T411" i="3"/>
  <c r="T403" i="3"/>
  <c r="T402" i="3"/>
  <c r="T401" i="3"/>
  <c r="T400" i="3"/>
  <c r="T399" i="3"/>
  <c r="T394" i="3"/>
  <c r="T392" i="3"/>
  <c r="T391" i="3"/>
  <c r="T389" i="3"/>
  <c r="T381" i="3"/>
  <c r="T380" i="3"/>
  <c r="T379" i="3"/>
  <c r="T377" i="3"/>
  <c r="T376" i="3"/>
  <c r="T370" i="3"/>
  <c r="T367" i="3"/>
  <c r="T366" i="3"/>
  <c r="T364" i="3"/>
  <c r="T356" i="3"/>
  <c r="T355" i="3"/>
  <c r="T354" i="3"/>
  <c r="T353" i="3"/>
  <c r="T352" i="3"/>
  <c r="T343" i="3"/>
  <c r="T338" i="3"/>
  <c r="T329" i="3"/>
  <c r="T328" i="3"/>
  <c r="T327" i="3"/>
  <c r="T319" i="3"/>
  <c r="T318" i="3"/>
  <c r="T317" i="3"/>
  <c r="T316" i="3"/>
  <c r="T315" i="3"/>
  <c r="T314" i="3"/>
  <c r="T305" i="3"/>
  <c r="T304" i="3"/>
  <c r="T303" i="3"/>
  <c r="T302" i="3"/>
  <c r="T299"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38" i="3" l="1"/>
  <c r="AI438" i="3" s="1"/>
  <c r="AH437" i="3"/>
  <c r="AI437" i="3" s="1"/>
  <c r="J388" i="3"/>
  <c r="J387" i="3"/>
  <c r="J363" i="3"/>
  <c r="J362" i="3"/>
  <c r="J226" i="3"/>
  <c r="J225" i="3"/>
  <c r="AH154" i="3"/>
  <c r="AI154" i="3" s="1"/>
  <c r="AH153" i="3"/>
  <c r="AI153" i="3" s="1"/>
  <c r="AH151" i="3"/>
  <c r="AI151" i="3" s="1"/>
  <c r="J150" i="3"/>
  <c r="J149" i="3"/>
  <c r="J86" i="3"/>
  <c r="J85" i="3"/>
  <c r="U861" i="2"/>
  <c r="U852" i="2"/>
  <c r="U844" i="2"/>
  <c r="U838" i="2"/>
  <c r="U831" i="2"/>
  <c r="U821" i="2"/>
  <c r="U812" i="2"/>
  <c r="U798" i="2"/>
  <c r="U791" i="2"/>
  <c r="U785" i="2"/>
  <c r="U777" i="2"/>
  <c r="U768" i="2"/>
  <c r="U758" i="2"/>
  <c r="U749" i="2"/>
  <c r="N745" i="2"/>
  <c r="B85" i="19"/>
  <c r="D85" i="19" s="1"/>
  <c r="U745" i="2"/>
  <c r="A544" i="20"/>
  <c r="E40" i="19"/>
  <c r="C40" i="19"/>
  <c r="C5" i="19"/>
  <c r="E5" i="19"/>
  <c r="B4" i="19"/>
  <c r="C4" i="19"/>
  <c r="E4" i="19"/>
  <c r="U738" i="2"/>
  <c r="B40" i="19"/>
  <c r="D40" i="19" s="1"/>
  <c r="B5" i="19"/>
  <c r="D5" i="19" s="1"/>
  <c r="E75" i="21"/>
  <c r="E352" i="21"/>
  <c r="E74" i="21"/>
  <c r="E351" i="21"/>
  <c r="E73" i="21"/>
  <c r="E350" i="21"/>
  <c r="E72" i="21"/>
  <c r="E349" i="21"/>
  <c r="E71" i="21"/>
  <c r="E348" i="21"/>
  <c r="E70" i="21"/>
  <c r="E347" i="21"/>
  <c r="E69" i="21"/>
  <c r="E346" i="21"/>
  <c r="E68" i="21"/>
  <c r="E345" i="21"/>
  <c r="AH3" i="3"/>
  <c r="AI3" i="3"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3" i="20"/>
  <c r="A238" i="20"/>
  <c r="A230" i="20"/>
  <c r="A212" i="20"/>
  <c r="A201" i="20"/>
  <c r="A185" i="20"/>
  <c r="A172" i="20"/>
  <c r="A161" i="20"/>
  <c r="A153" i="20"/>
  <c r="A144" i="20"/>
  <c r="A129" i="20"/>
  <c r="A115" i="20"/>
  <c r="A103" i="20"/>
  <c r="A90" i="20"/>
  <c r="A81" i="20"/>
  <c r="A69" i="20"/>
  <c r="A56" i="20"/>
  <c r="A45" i="20"/>
  <c r="A32" i="20"/>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AF436" i="3" l="1"/>
  <c r="AG436" i="3"/>
  <c r="AF440" i="3"/>
  <c r="AG440" i="3"/>
  <c r="AF444" i="3"/>
  <c r="AG444" i="3"/>
  <c r="J436" i="3"/>
  <c r="D4" i="19"/>
  <c r="AF152" i="3"/>
  <c r="AG152" i="3"/>
  <c r="AF156" i="3"/>
  <c r="AG156" i="3"/>
  <c r="AF160" i="3"/>
  <c r="AG160" i="3"/>
  <c r="J152" i="3"/>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A4" i="20"/>
  <c r="AH152" i="3" l="1"/>
  <c r="AI152" i="3" s="1"/>
  <c r="AH436" i="3"/>
  <c r="AI436" i="3" s="1"/>
  <c r="AH444" i="3"/>
  <c r="AI444" i="3" s="1"/>
  <c r="AH440" i="3"/>
  <c r="AI440" i="3" s="1"/>
  <c r="AH160" i="3"/>
  <c r="AI160" i="3" s="1"/>
  <c r="AH156" i="3"/>
  <c r="AI156" i="3" s="1"/>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A31" i="20" l="1"/>
  <c r="A310" i="20"/>
  <c r="A309" i="20"/>
  <c r="A326" i="20"/>
  <c r="A325" i="20"/>
  <c r="A541" i="20"/>
  <c r="A226" i="20"/>
  <c r="A199" i="20"/>
  <c r="A143" i="20"/>
  <c r="A542" i="20" l="1"/>
  <c r="A200" i="20"/>
  <c r="A227" i="20"/>
  <c r="A543" i="20" l="1"/>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U307" i="2"/>
  <c r="U316" i="2"/>
  <c r="U324"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5" i="2"/>
  <c r="U273" i="2"/>
  <c r="U124" i="2"/>
  <c r="AF182" i="3" l="1"/>
  <c r="AG182" i="3"/>
  <c r="AF186" i="3"/>
  <c r="AG186" i="3"/>
  <c r="AF418" i="3"/>
  <c r="AG418" i="3"/>
  <c r="J418" i="3"/>
  <c r="J182" i="3"/>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H27" i="29" s="1"/>
  <c r="I27" i="29" s="1"/>
  <c r="J27" i="29" s="1"/>
  <c r="L27" i="29" s="1"/>
  <c r="G29" i="29"/>
  <c r="H29" i="29" s="1"/>
  <c r="I29" i="29" s="1"/>
  <c r="J29" i="29" s="1"/>
  <c r="L29" i="29" s="1"/>
  <c r="G30" i="29"/>
  <c r="H30" i="29" s="1"/>
  <c r="I30" i="29" s="1"/>
  <c r="J30" i="29" s="1"/>
  <c r="L30" i="29" s="1"/>
  <c r="G31" i="29"/>
  <c r="H31" i="29" s="1"/>
  <c r="I31" i="29" s="1"/>
  <c r="J31" i="29" s="1"/>
  <c r="L31" i="29" s="1"/>
  <c r="G33" i="29"/>
  <c r="H33" i="29" s="1"/>
  <c r="I33" i="29" s="1"/>
  <c r="J33" i="29" s="1"/>
  <c r="L33" i="29" s="1"/>
  <c r="G35" i="29"/>
  <c r="H35" i="29" s="1"/>
  <c r="I35" i="29" s="1"/>
  <c r="J35" i="29" s="1"/>
  <c r="L35" i="29" s="1"/>
  <c r="G36" i="29"/>
  <c r="H36" i="29" s="1"/>
  <c r="I36" i="29" s="1"/>
  <c r="J36" i="29" s="1"/>
  <c r="L36" i="29" s="1"/>
  <c r="G39" i="29"/>
  <c r="H39" i="29" s="1"/>
  <c r="I39" i="29" s="1"/>
  <c r="J39" i="29" s="1"/>
  <c r="L39" i="29" s="1"/>
  <c r="G40" i="29"/>
  <c r="H40" i="29" s="1"/>
  <c r="I40" i="29" s="1"/>
  <c r="J40" i="29" s="1"/>
  <c r="L40" i="29" s="1"/>
  <c r="G43" i="29"/>
  <c r="H43" i="29" s="1"/>
  <c r="I43" i="29" s="1"/>
  <c r="J43" i="29" s="1"/>
  <c r="L43" i="29" s="1"/>
  <c r="G44" i="29"/>
  <c r="H44" i="29" s="1"/>
  <c r="I44" i="29" s="1"/>
  <c r="J44" i="29" s="1"/>
  <c r="L44" i="29" s="1"/>
  <c r="G45" i="29"/>
  <c r="H45" i="29" s="1"/>
  <c r="I45" i="29" s="1"/>
  <c r="J45" i="29" s="1"/>
  <c r="L45" i="29" s="1"/>
  <c r="G47" i="29"/>
  <c r="H47" i="29" s="1"/>
  <c r="I47" i="29" s="1"/>
  <c r="J47" i="29" s="1"/>
  <c r="L47" i="29" s="1"/>
  <c r="G49" i="29"/>
  <c r="H49" i="29" s="1"/>
  <c r="I49" i="29" s="1"/>
  <c r="J49" i="29" s="1"/>
  <c r="L49" i="29" s="1"/>
  <c r="G50" i="29"/>
  <c r="H50" i="29" s="1"/>
  <c r="I50" i="29" s="1"/>
  <c r="J50" i="29" s="1"/>
  <c r="L50" i="29" s="1"/>
  <c r="G51" i="29"/>
  <c r="H51" i="29" s="1"/>
  <c r="I51" i="29" s="1"/>
  <c r="J51" i="29" s="1"/>
  <c r="L51" i="29" s="1"/>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H69" i="29" s="1"/>
  <c r="I69" i="29" s="1"/>
  <c r="J69" i="29" s="1"/>
  <c r="L69" i="29" s="1"/>
  <c r="G70" i="29"/>
  <c r="H70" i="29" s="1"/>
  <c r="I70" i="29" s="1"/>
  <c r="J70" i="29" s="1"/>
  <c r="L70" i="29" s="1"/>
  <c r="G71" i="29"/>
  <c r="H71" i="29" s="1"/>
  <c r="I71" i="29" s="1"/>
  <c r="J71" i="29" s="1"/>
  <c r="L71" i="29" s="1"/>
  <c r="G72" i="29"/>
  <c r="H72" i="29" s="1"/>
  <c r="I72" i="29" s="1"/>
  <c r="J72" i="29" s="1"/>
  <c r="L72" i="29" s="1"/>
  <c r="G73" i="29"/>
  <c r="H73" i="29" s="1"/>
  <c r="I73" i="29" s="1"/>
  <c r="J73" i="29" s="1"/>
  <c r="L73" i="29" s="1"/>
  <c r="G74" i="29"/>
  <c r="H74" i="29" s="1"/>
  <c r="I74" i="29" s="1"/>
  <c r="J74" i="29" s="1"/>
  <c r="L74" i="29" s="1"/>
  <c r="G75" i="29"/>
  <c r="H75" i="29" s="1"/>
  <c r="I75" i="29" s="1"/>
  <c r="J75" i="29" s="1"/>
  <c r="L75" i="29" s="1"/>
  <c r="G76" i="29"/>
  <c r="H76" i="29" s="1"/>
  <c r="I76" i="29" s="1"/>
  <c r="J76" i="29" s="1"/>
  <c r="L76" i="29" s="1"/>
  <c r="G77" i="29"/>
  <c r="H77" i="29" s="1"/>
  <c r="I77" i="29" s="1"/>
  <c r="J77" i="29" s="1"/>
  <c r="L77" i="29"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E11" i="29"/>
  <c r="F11" i="29" s="1"/>
  <c r="C11" i="29"/>
  <c r="D11" i="29" s="1"/>
  <c r="K11" i="29" s="1"/>
  <c r="M11" i="29" s="1"/>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G61" i="29"/>
  <c r="H61" i="29" s="1"/>
  <c r="I61" i="29" s="1"/>
  <c r="J61" i="29" s="1"/>
  <c r="L61" i="29" s="1"/>
  <c r="AF446" i="3"/>
  <c r="AG446" i="3"/>
  <c r="AF448" i="3"/>
  <c r="AG448" i="3"/>
  <c r="J448" i="3"/>
  <c r="J446" i="3"/>
  <c r="J340" i="3"/>
  <c r="AF340" i="3"/>
  <c r="AG340" i="3"/>
  <c r="J412" i="3"/>
  <c r="AF412" i="3"/>
  <c r="AG412" i="3"/>
  <c r="J390" i="3"/>
  <c r="AF390" i="3"/>
  <c r="AG390" i="3"/>
  <c r="J365" i="3"/>
  <c r="AF365" i="3"/>
  <c r="AG365" i="3"/>
  <c r="J339" i="3"/>
  <c r="AF339" i="3"/>
  <c r="AG339" i="3"/>
  <c r="J298" i="3"/>
  <c r="AF298" i="3"/>
  <c r="J336" i="3" s="1"/>
  <c r="AG298" i="3"/>
  <c r="J337" i="3" s="1"/>
  <c r="J229" i="3"/>
  <c r="AF229" i="3"/>
  <c r="AG229" i="3"/>
  <c r="AF190" i="3"/>
  <c r="AG190" i="3"/>
  <c r="AF421" i="3"/>
  <c r="AG421" i="3"/>
  <c r="J234" i="3"/>
  <c r="AF234" i="3"/>
  <c r="AG234" i="3"/>
  <c r="AF238" i="3"/>
  <c r="AG238" i="3"/>
  <c r="J107" i="3"/>
  <c r="AF107" i="3"/>
  <c r="J123" i="3" s="1"/>
  <c r="AG107" i="3"/>
  <c r="J124" i="3" s="1"/>
  <c r="AF94" i="3"/>
  <c r="J104" i="3" s="1"/>
  <c r="AG94" i="3"/>
  <c r="J105" i="3" s="1"/>
  <c r="AF261" i="3"/>
  <c r="AG261" i="3"/>
  <c r="AF279" i="3"/>
  <c r="AG279" i="3"/>
  <c r="J393" i="3"/>
  <c r="AF393" i="3"/>
  <c r="AG393" i="3"/>
  <c r="AF162" i="3"/>
  <c r="AG162" i="3"/>
  <c r="AF164" i="3"/>
  <c r="AG164" i="3"/>
  <c r="AF32" i="3"/>
  <c r="AG32" i="3"/>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1" i="3"/>
  <c r="D17" i="19"/>
  <c r="D18" i="19"/>
  <c r="D19" i="19"/>
  <c r="D20" i="19"/>
  <c r="D21" i="19"/>
  <c r="D22" i="19"/>
  <c r="D24" i="19"/>
  <c r="D15" i="19"/>
  <c r="D34" i="19"/>
  <c r="D35" i="19"/>
  <c r="D36" i="19"/>
  <c r="D41" i="19"/>
  <c r="J55" i="3" l="1"/>
  <c r="J54" i="3"/>
  <c r="J180" i="3"/>
  <c r="J179" i="3"/>
  <c r="J296" i="3"/>
  <c r="J295" i="3"/>
  <c r="J255" i="3"/>
  <c r="J254" i="3"/>
  <c r="J410" i="3"/>
  <c r="J409" i="3"/>
  <c r="J434" i="3"/>
  <c r="J433" i="3"/>
  <c r="J204" i="3"/>
  <c r="J203" i="3"/>
  <c r="AH418" i="3"/>
  <c r="AI418" i="3" s="1"/>
  <c r="AH186" i="3"/>
  <c r="AI186" i="3" s="1"/>
  <c r="AH182" i="3"/>
  <c r="AI182" i="3" s="1"/>
  <c r="M61" i="29"/>
  <c r="M77" i="29"/>
  <c r="AH448" i="3"/>
  <c r="AI448" i="3" s="1"/>
  <c r="AH446" i="3"/>
  <c r="AI446" i="3" s="1"/>
  <c r="AH45" i="3"/>
  <c r="AI45" i="3" s="1"/>
  <c r="AH42" i="3"/>
  <c r="AI42" i="3" s="1"/>
  <c r="AH35" i="3"/>
  <c r="AI35" i="3" s="1"/>
  <c r="AH32" i="3"/>
  <c r="AI32" i="3" s="1"/>
  <c r="AH164" i="3"/>
  <c r="AI164" i="3" s="1"/>
  <c r="AH162" i="3"/>
  <c r="AI162" i="3" s="1"/>
  <c r="AH393" i="3"/>
  <c r="AI393" i="3" s="1"/>
  <c r="AH279" i="3"/>
  <c r="AI279" i="3" s="1"/>
  <c r="AH261" i="3"/>
  <c r="AI261" i="3" s="1"/>
  <c r="AH94" i="3"/>
  <c r="AI94" i="3" s="1"/>
  <c r="AH107" i="3"/>
  <c r="AI107" i="3" s="1"/>
  <c r="AH238" i="3"/>
  <c r="AI238" i="3" s="1"/>
  <c r="AH234" i="3"/>
  <c r="AI234" i="3" s="1"/>
  <c r="AH421" i="3"/>
  <c r="AI421" i="3" s="1"/>
  <c r="AH190" i="3"/>
  <c r="AI190" i="3" s="1"/>
  <c r="AH229" i="3"/>
  <c r="AI229" i="3" s="1"/>
  <c r="AH298" i="3"/>
  <c r="AI298" i="3" s="1"/>
  <c r="AH339" i="3"/>
  <c r="AI339" i="3" s="1"/>
  <c r="AH365" i="3"/>
  <c r="AI365" i="3" s="1"/>
  <c r="AH390" i="3"/>
  <c r="AI390" i="3" s="1"/>
  <c r="AH412" i="3"/>
  <c r="AI412" i="3" s="1"/>
  <c r="AH340" i="3"/>
  <c r="AI340"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dagsins (AE6). Hlutfallið er reiknað í AH, staða í AI.
Feitprentaðar línur ('— dagskostnaður') eru SUMMA dagsins úr AF (leikskóli) / AG (grunnskóli). ATH: summan telur ALLAR línur dagsins, einnig sérfæðisvalkosti, og er því brúttótala fyrir daginn – ekki kostnaður á hvert barn.</t>
      </text>
    </comment>
  </commentList>
</comments>
</file>

<file path=xl/sharedStrings.xml><?xml version="1.0" encoding="utf-8"?>
<sst xmlns="http://schemas.openxmlformats.org/spreadsheetml/2006/main" count="79584" uniqueCount="5541">
  <si>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</si>
  <si>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</si>
  <si>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</si>
  <si>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</si>
  <si>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</si>
  <si>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</si>
  <si>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</si>
  <si>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</si>
  <si>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</si>
  <si>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</si>
  <si>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</si>
  <si>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</si>
  <si>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</si>
  <si>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</si>
  <si>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</si>
  <si>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</si>
  <si>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</si>
  <si>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</si>
  <si>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</si>
  <si>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</si>
  <si>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</si>
  <si>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</si>
  <si>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</si>
  <si>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</si>
  <si>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</si>
  <si>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</si>
  <si>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</si>
  <si>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</si>
  <si>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</si>
  <si>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</si>
  <si>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</si>
  <si>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</si>
  <si>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</si>
  <si>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</si>
  <si>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</si>
  <si>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</si>
  <si>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</si>
  <si>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</si>
  <si>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</si>
  <si>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</si>
  <si>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</si>
  <si>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</si>
  <si>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</si>
  <si>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</si>
  <si>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</si>
  <si>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</si>
  <si>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</si>
  <si>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</si>
  <si>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</si>
  <si>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</si>
  <si>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</si>
  <si>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</si>
  <si>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</si>
  <si>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</si>
  <si>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</si>
  <si>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</si>
  <si>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</si>
  <si>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</si>
  <si>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</si>
  <si>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</si>
  <si>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</si>
  <si>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</si>
  <si>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</si>
  <si>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</si>
  <si>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</si>
  <si>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</si>
  <si>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</si>
  <si>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</si>
  <si>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</si>
  <si>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</si>
  <si>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</si>
  <si>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</si>
  <si>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</si>
  <si>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</si>
  <si>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</si>
  <si>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</si>
  <si>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</si>
  <si>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</si>
  <si>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</si>
  <si>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</si>
  <si>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</si>
  <si>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</si>
  <si>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</si>
  <si>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</si>
  <si>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</si>
  <si>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</si>
  <si>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</si>
  <si>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</si>
  <si>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</si>
  <si>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</si>
  <si>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</si>
  <si>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</si>
  <si>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</si>
  <si>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</si>
  <si>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</si>
  <si>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</si>
  <si>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</si>
  <si>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</si>
  <si>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</si>
  <si>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</si>
  <si>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</si>
  <si>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</si>
  <si>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</si>
  <si>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</si>
  <si>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</si>
  <si>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</si>
  <si>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</si>
  <si>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</si>
  <si>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</si>
  <si>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</si>
  <si>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</si>
  <si>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</si>
  <si>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</si>
  <si>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</si>
  <si>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</si>
  <si>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</si>
  <si>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</si>
  <si>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</si>
  <si>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</si>
  <si>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</si>
  <si>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</si>
  <si>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</si>
  <si>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</si>
  <si>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</si>
  <si>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</si>
  <si>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</si>
  <si>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</si>
  <si>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</si>
  <si>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</si>
  <si>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</si>
  <si>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</si>
  <si>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</si>
  <si>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</si>
  <si>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</si>
  <si>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</si>
  <si>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</si>
  <si>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</si>
  <si>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</si>
  <si>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</si>
  <si>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</si>
  <si>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</si>
  <si>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</si>
  <si>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</si>
  <si>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</si>
  <si>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</si>
  <si>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</si>
  <si>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</si>
  <si>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</si>
  <si>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</si>
  <si>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</si>
  <si>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</si>
  <si>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</si>
  <si>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</si>
  <si>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</si>
  <si>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</si>
  <si>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</si>
  <si>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</si>
  <si>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</si>
  <si>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</si>
  <si>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</si>
  <si>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</si>
  <si>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</si>
  <si>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</si>
  <si>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</si>
  <si>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</si>
  <si>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</si>
  <si>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</si>
  <si>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</si>
  <si>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</si>
  <si>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</si>
  <si>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</si>
  <si>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</si>
  <si>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</si>
  <si>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</si>
  <si>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</si>
  <si>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</si>
  <si>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</si>
  <si>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</si>
  <si>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</si>
  <si>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</si>
  <si>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</si>
  <si>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</si>
  <si>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</si>
  <si>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</si>
  <si>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</si>
  <si>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</si>
  <si>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</si>
  <si>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</si>
  <si>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</si>
  <si>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</si>
  <si>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</si>
  <si>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</si>
  <si>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</si>
  <si>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</si>
  <si>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</si>
  <si>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</si>
  <si>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</si>
  <si>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</si>
  <si>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</si>
  <si>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</si>
  <si>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</si>
  <si>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</si>
  <si>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</si>
  <si>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</si>
  <si>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</si>
  <si>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</si>
  <si>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</si>
  <si>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</si>
  <si>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</si>
  <si>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</si>
  <si>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</si>
  <si>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</si>
  <si>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</si>
  <si>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</si>
  <si>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</si>
  <si>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</si>
  <si>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</si>
  <si>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</si>
  <si>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</si>
  <si>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</si>
  <si>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</si>
  <si>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</si>
  <si>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</si>
  <si>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</si>
  <si>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</si>
  <si>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</si>
  <si>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</si>
  <si>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</si>
  <si>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</si>
  <si>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</si>
  <si>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</si>
  <si>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</si>
  <si>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</si>
  <si>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</si>
  <si>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</si>
  <si>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</si>
  <si>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</si>
  <si>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</si>
  <si>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</si>
  <si>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</si>
  <si>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</si>
  <si>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</si>
  <si>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</si>
  <si>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</si>
  <si>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</si>
  <si>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</si>
  <si>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</si>
  <si>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</si>
  <si>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</si>
  <si>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</si>
  <si>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</si>
  <si>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</si>
  <si>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</si>
  <si>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</si>
  <si>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</si>
  <si>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</si>
  <si>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</si>
  <si>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</si>
  <si>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</si>
  <si>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</si>
  <si>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</si>
  <si>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</si>
  <si>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</si>
  <si>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</si>
  <si>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</si>
  <si>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</si>
  <si>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</si>
  <si>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</si>
  <si>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</si>
  <si>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</si>
  <si>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</si>
  <si>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</si>
  <si>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</si>
  <si>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</si>
  <si>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</si>
  <si>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</si>
  <si>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</si>
  <si>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</si>
  <si>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</si>
  <si>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</si>
  <si>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</si>
  <si>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</si>
  <si>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</si>
  <si>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</si>
  <si>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</si>
  <si>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</si>
  <si>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</si>
  <si>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</si>
  <si>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</si>
  <si>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</si>
  <si>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</si>
  <si>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</si>
  <si>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</si>
  <si>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</si>
  <si>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</si>
  <si>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</si>
  <si>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</si>
  <si>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</si>
  <si>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</si>
  <si>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</si>
  <si>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</si>
  <si>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</si>
  <si>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</si>
  <si>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</si>
  <si>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</si>
  <si>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</si>
  <si>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</si>
  <si>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</si>
  <si>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</si>
  <si>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</si>
  <si>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</si>
  <si>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</si>
  <si>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</si>
  <si>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</si>
  <si>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</si>
  <si>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</si>
  <si>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</si>
  <si>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</si>
  <si>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</si>
  <si>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</si>
  <si>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</si>
  <si>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</si>
  <si>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</si>
  <si>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</si>
  <si>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</si>
  <si>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</si>
  <si>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</si>
  <si>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</si>
  <si>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</si>
  <si>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</si>
  <si>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</si>
  <si>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</si>
  <si>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</si>
  <si>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</si>
  <si>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</si>
  <si>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</si>
  <si>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</si>
  <si>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</si>
  <si>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</si>
  <si>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</si>
  <si>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</si>
  <si>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</si>
  <si>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</si>
  <si>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</si>
  <si>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</si>
  <si>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</si>
  <si>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</si>
  <si>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</si>
  <si>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</si>
  <si>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</si>
  <si>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</si>
  <si>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</si>
  <si>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</si>
  <si>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</si>
  <si>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</si>
  <si>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</si>
  <si>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</si>
  <si>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</si>
  <si>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</si>
  <si>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</si>
  <si>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</si>
  <si>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</si>
  <si>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</si>
  <si>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</si>
  <si>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</si>
  <si>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</si>
  <si>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</si>
  <si>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</si>
  <si>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</si>
  <si>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</si>
  <si>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</si>
  <si>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</si>
  <si>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</si>
  <si>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</si>
  <si>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</si>
  <si>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</si>
  <si>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</si>
  <si>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</si>
  <si>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</si>
  <si>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</si>
  <si>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</si>
  <si>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</si>
  <si>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</si>
  <si>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</si>
  <si>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</si>
  <si>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</si>
  <si>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</si>
  <si>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</si>
  <si>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</si>
  <si>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</si>
  <si>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</si>
  <si>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</si>
  <si>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</si>
  <si>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</si>
  <si>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</si>
  <si>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</si>
  <si>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</si>
  <si>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</si>
  <si>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</si>
  <si>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</si>
  <si>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</si>
  <si>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</si>
  <si>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</si>
  <si>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</si>
  <si>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</si>
  <si>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</si>
  <si>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</si>
  <si>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</si>
  <si>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</si>
  <si>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</si>
  <si>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</si>
  <si>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</si>
  <si>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</si>
  <si>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</si>
  <si>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</si>
  <si>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</si>
  <si>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</si>
  <si>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</si>
  <si>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</si>
  <si>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</si>
  <si>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</si>
  <si>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</si>
  <si>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</si>
  <si>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</si>
  <si>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</si>
  <si>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</si>
  <si>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</si>
  <si>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</si>
  <si>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</si>
  <si>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</si>
  <si>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</si>
  <si>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</si>
  <si>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</si>
  <si>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</si>
  <si>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</si>
  <si>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</si>
  <si>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</si>
  <si>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</si>
  <si>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</si>
  <si>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</si>
  <si>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</si>
  <si>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</si>
  <si>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</si>
  <si>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</si>
  <si>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</si>
  <si>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</si>
  <si>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</si>
  <si>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</si>
  <si>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</si>
  <si>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</si>
  <si>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</si>
  <si>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</si>
  <si>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</si>
  <si>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</si>
  <si>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</si>
  <si>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</si>
  <si>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</si>
  <si>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</si>
  <si>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</si>
  <si>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</si>
  <si>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</si>
  <si>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</si>
  <si>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</si>
  <si>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</si>
  <si>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</si>
  <si>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</si>
  <si>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</si>
  <si>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</si>
  <si>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</si>
  <si>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</si>
  <si>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</si>
  <si>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</si>
  <si>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</si>
  <si>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</si>
  <si>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</si>
  <si>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</si>
  <si>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</si>
  <si>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</si>
  <si>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</si>
  <si>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</si>
  <si>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</si>
  <si>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</si>
  <si>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</si>
  <si>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</si>
  <si>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</si>
  <si>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</si>
  <si>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</si>
  <si>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</si>
  <si>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</si>
  <si>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</si>
  <si>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</si>
  <si>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</si>
  <si>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</si>
  <si>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</si>
  <si>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</si>
  <si>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</si>
  <si>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</si>
  <si>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</si>
  <si>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</si>
  <si>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</si>
  <si>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</si>
  <si>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</si>
  <si>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</si>
  <si>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</si>
  <si>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</si>
  <si>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</si>
  <si>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</si>
  <si>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</si>
  <si>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</si>
  <si>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</si>
  <si>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</si>
  <si>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</si>
  <si>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</si>
  <si>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</si>
  <si>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</si>
  <si>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</si>
  <si>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</si>
  <si>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</si>
  <si>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</si>
  <si>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</si>
  <si>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</si>
  <si>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</si>
  <si>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</si>
  <si>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</si>
  <si>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</si>
  <si>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</si>
  <si>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</si>
  <si>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</si>
  <si>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</si>
  <si>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</si>
  <si>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</si>
  <si>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</si>
  <si>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</si>
  <si>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</si>
  <si>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</si>
  <si>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</si>
  <si>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</si>
  <si>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</si>
  <si>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</si>
  <si>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</si>
  <si>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</si>
  <si>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</si>
  <si>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</si>
  <si>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</si>
  <si>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</si>
  <si>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</si>
  <si>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</si>
  <si>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</si>
  <si>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</si>
  <si>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</si>
  <si>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</si>
  <si>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</si>
  <si>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</si>
  <si>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</si>
  <si>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</si>
  <si>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</si>
  <si>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</si>
  <si>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</si>
  <si>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</si>
  <si>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</si>
  <si>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</si>
  <si>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</si>
  <si>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</si>
  <si>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</si>
  <si>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</si>
  <si>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</si>
  <si>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</si>
  <si>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</si>
  <si>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</si>
  <si>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</si>
  <si>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</si>
  <si>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</si>
  <si>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</si>
  <si>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</si>
  <si>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</si>
  <si>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</si>
  <si>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</si>
  <si>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</si>
  <si>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</si>
  <si>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</si>
  <si>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</si>
  <si>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</si>
  <si>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</si>
  <si>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</si>
  <si>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</si>
  <si>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</si>
  <si>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</si>
  <si>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</si>
  <si>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</si>
  <si>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</si>
  <si>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</si>
  <si>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</si>
  <si>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</si>
  <si>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</si>
  <si>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</si>
  <si>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</si>
  <si>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</si>
  <si>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</si>
  <si>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</si>
  <si>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</si>
  <si>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</si>
  <si>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</si>
  <si>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</si>
  <si>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</si>
  <si>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</si>
  <si>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</si>
  <si>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</si>
  <si>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</si>
  <si>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</si>
  <si>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</si>
  <si>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</si>
  <si>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</si>
  <si>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</si>
  <si>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</si>
  <si>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</si>
  <si>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</si>
  <si>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</si>
  <si>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</si>
  <si>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</si>
  <si>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</si>
  <si>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</si>
  <si>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</si>
  <si>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</si>
  <si>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</si>
  <si>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</si>
  <si>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</si>
  <si>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</si>
  <si>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</si>
  <si>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</si>
  <si>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</si>
  <si>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</si>
  <si>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</si>
  <si>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</si>
  <si>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</si>
  <si>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</si>
  <si>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</si>
  <si>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</si>
  <si>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</si>
  <si>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</si>
  <si>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</si>
  <si>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</si>
  <si>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</si>
  <si>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</si>
  <si>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</si>
  <si>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</si>
  <si>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</si>
  <si>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</si>
  <si>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</si>
  <si>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</si>
  <si>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</si>
  <si>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</si>
  <si>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</si>
  <si>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</si>
  <si>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</si>
  <si>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</si>
  <si>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</si>
  <si>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</si>
  <si>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</si>
  <si>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</si>
  <si>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</si>
  <si>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</si>
  <si>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</si>
  <si>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</si>
  <si>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</si>
  <si>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</si>
  <si>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</si>
  <si>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</si>
  <si>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</si>
  <si>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</si>
  <si>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</si>
  <si>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</si>
  <si>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</si>
  <si>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</si>
  <si>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</si>
  <si>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</si>
  <si>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</si>
  <si>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</si>
  <si>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</si>
  <si>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</si>
  <si>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</si>
  <si>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</si>
  <si>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</si>
  <si>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</si>
  <si>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</si>
  <si>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</si>
  <si>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</si>
  <si>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</si>
  <si>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</si>
  <si>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</si>
  <si>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</si>
  <si>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</si>
  <si>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</si>
  <si>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</si>
  <si>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</si>
  <si>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</si>
  <si>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</si>
  <si>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</si>
  <si>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</si>
  <si>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</si>
  <si>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</si>
  <si>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</si>
  <si>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</si>
  <si>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</si>
  <si>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</si>
  <si>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</si>
  <si>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</si>
  <si>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</si>
  <si>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</si>
  <si>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</si>
  <si>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</si>
  <si>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</si>
  <si>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</si>
  <si>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</si>
  <si>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</si>
  <si>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</si>
  <si>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</si>
  <si>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</si>
  <si>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</si>
  <si>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</si>
  <si>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</si>
  <si>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</si>
  <si>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</si>
  <si>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</si>
  <si>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</si>
  <si>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</si>
  <si>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</si>
  <si>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</si>
  <si>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</si>
  <si>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</si>
  <si>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</si>
  <si>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</si>
  <si>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</si>
  <si>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</si>
  <si>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</si>
  <si>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</si>
  <si>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</si>
  <si>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</si>
  <si>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</si>
  <si>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</si>
  <si>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</si>
  <si>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</si>
  <si>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</si>
  <si>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</si>
  <si>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</si>
  <si>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</si>
  <si>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</si>
  <si>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</si>
  <si>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</si>
  <si>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</si>
  <si>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</si>
  <si>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</si>
  <si>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</si>
  <si>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</si>
  <si>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</si>
  <si>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</si>
  <si>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</si>
  <si>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</si>
  <si>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</si>
  <si>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</si>
  <si>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</si>
  <si>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</si>
  <si>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</si>
  <si>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</si>
  <si>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</si>
  <si>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</si>
  <si>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</si>
  <si>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</si>
  <si>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</si>
  <si>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</si>
  <si>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</si>
  <si>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</si>
  <si>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</si>
  <si>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</si>
  <si>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</si>
  <si>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</si>
  <si>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</si>
  <si>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</si>
  <si>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</si>
  <si>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</si>
  <si>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</si>
  <si>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</si>
  <si>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</si>
  <si>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</si>
  <si>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</si>
  <si>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</si>
  <si>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</si>
  <si>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</si>
  <si>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</si>
  <si>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</si>
  <si>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</si>
  <si>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</si>
  <si>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</si>
  <si>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</si>
  <si>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</si>
  <si>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</si>
  <si>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</si>
  <si>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</si>
  <si>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</si>
  <si>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</si>
  <si>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</si>
  <si>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</si>
  <si>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</si>
  <si>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</si>
  <si>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</si>
  <si>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</si>
  <si>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</si>
  <si>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</si>
  <si>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</si>
  <si>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</si>
  <si>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</si>
  <si>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</si>
  <si>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</si>
  <si>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</si>
  <si>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</si>
  <si>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</si>
  <si>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</si>
  <si>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</si>
  <si>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</si>
  <si>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</si>
  <si>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</si>
  <si>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</si>
  <si>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</si>
  <si>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</si>
  <si>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</si>
  <si>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</si>
  <si>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</si>
  <si>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</si>
  <si>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</si>
  <si>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</si>
  <si>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</si>
  <si>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</si>
  <si>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</si>
  <si>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</si>
  <si>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</si>
  <si>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</si>
  <si>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</si>
  <si>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</si>
  <si>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</si>
  <si>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</si>
  <si>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</si>
  <si>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</si>
  <si>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</si>
  <si>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</si>
  <si>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</si>
  <si>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</si>
  <si>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</si>
  <si>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</si>
  <si>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</si>
  <si>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</si>
  <si>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</si>
  <si>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</si>
  <si>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</si>
  <si>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</si>
  <si>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</si>
  <si>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</si>
  <si>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</si>
  <si>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</si>
  <si>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</si>
  <si>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</si>
  <si>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</si>
  <si>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</si>
  <si>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</si>
  <si>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</si>
  <si>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</si>
  <si>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</si>
  <si>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</si>
  <si>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</si>
  <si>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</si>
  <si>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</si>
  <si>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</si>
  <si>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</si>
  <si>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</si>
  <si>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</si>
  <si>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</si>
  <si>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</si>
  <si>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</si>
  <si>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</si>
  <si>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</si>
  <si>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</si>
  <si>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</si>
  <si>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</si>
  <si>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</si>
  <si>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</si>
  <si>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</si>
  <si>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</si>
  <si>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</si>
  <si>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</si>
  <si>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</si>
  <si>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</si>
  <si>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</si>
  <si>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</si>
  <si>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</si>
  <si>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</si>
  <si>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</si>
  <si>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</si>
  <si>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</si>
  <si>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</si>
  <si>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</si>
  <si>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</si>
  <si>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</si>
  <si>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</si>
  <si>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</si>
  <si>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</si>
  <si>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</si>
  <si>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</si>
  <si>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</si>
  <si>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</si>
  <si>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</si>
  <si>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</si>
  <si>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</si>
  <si>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</si>
  <si>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</si>
  <si>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</si>
  <si>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</si>
  <si>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</si>
  <si>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</si>
  <si>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</si>
  <si>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</si>
  <si>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</si>
  <si>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</si>
  <si>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</si>
  <si>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</si>
  <si>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</si>
  <si>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</si>
  <si>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</si>
  <si>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</si>
  <si>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</si>
  <si>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</si>
  <si>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</si>
  <si>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</si>
  <si>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</si>
  <si>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</si>
  <si>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</si>
  <si>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</si>
  <si>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</si>
  <si>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</si>
  <si>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</si>
  <si>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</si>
  <si>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</si>
  <si>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</si>
  <si>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</si>
  <si>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</si>
  <si>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</si>
  <si>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</si>
  <si>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</si>
  <si>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</si>
  <si>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</si>
  <si>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</si>
  <si>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</si>
  <si>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</si>
  <si>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</si>
  <si>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</si>
  <si>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</si>
  <si>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</si>
  <si>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</si>
  <si>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</si>
  <si>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</si>
  <si>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</si>
  <si>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</si>
  <si>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</si>
  <si>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</si>
  <si>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</si>
  <si>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</si>
  <si>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</si>
  <si>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</si>
  <si>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</si>
  <si>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</si>
  <si>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</si>
  <si>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</si>
  <si>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</si>
  <si>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</si>
  <si>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</si>
  <si>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</si>
  <si>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</si>
  <si>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</si>
  <si>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</si>
  <si>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</si>
  <si>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</si>
  <si>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</si>
  <si>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</si>
  <si>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</si>
  <si>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</si>
  <si>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</si>
  <si>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</si>
  <si>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</si>
  <si>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</si>
  <si>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</si>
  <si>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</si>
  <si>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</si>
  <si>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</si>
  <si>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</si>
  <si>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</si>
  <si>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</si>
  <si>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</si>
  <si>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</si>
  <si>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</si>
  <si>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</si>
  <si>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</si>
  <si>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</si>
  <si>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</si>
  <si>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</si>
  <si>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</si>
  <si>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</si>
  <si>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</si>
  <si>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</si>
  <si>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</si>
  <si>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</si>
  <si>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</si>
  <si>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</si>
  <si>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</si>
  <si>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</si>
  <si>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</si>
  <si>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</si>
  <si>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</si>
  <si>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</si>
  <si>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</si>
  <si>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</si>
  <si>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</si>
  <si>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</si>
  <si>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</si>
  <si>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</si>
  <si>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</si>
  <si>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</si>
  <si>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</si>
  <si>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</si>
  <si>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</si>
  <si>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</si>
  <si>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</si>
  <si>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</si>
  <si>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</si>
  <si>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</si>
  <si>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</si>
  <si>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</si>
  <si>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</si>
  <si>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</si>
  <si>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</si>
  <si>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</si>
  <si>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</si>
  <si>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</si>
  <si>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</si>
  <si>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</si>
  <si>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</si>
  <si>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</si>
  <si>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</si>
  <si>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</si>
  <si>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</si>
  <si>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</si>
  <si>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</si>
  <si>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</si>
  <si>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</si>
  <si>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</si>
  <si>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</si>
  <si>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</si>
  <si>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</si>
  <si>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</si>
  <si>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</si>
  <si>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</si>
  <si>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</si>
  <si>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</si>
  <si>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</si>
  <si>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</si>
  <si>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</si>
  <si>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</si>
  <si>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</si>
  <si>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</si>
  <si>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</si>
  <si>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</si>
  <si>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</si>
  <si>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</si>
  <si>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</si>
  <si>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</si>
  <si>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</si>
  <si>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</si>
  <si>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</si>
  <si>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</si>
  <si>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</si>
  <si>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</si>
  <si>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</si>
  <si>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</si>
  <si>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</si>
  <si>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</si>
  <si>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</si>
  <si>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</si>
  <si>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</si>
  <si>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</si>
  <si>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</si>
  <si>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</si>
  <si>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</si>
  <si>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</si>
  <si>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</si>
  <si>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</si>
  <si>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</si>
  <si>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</si>
  <si>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</si>
  <si>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</si>
  <si>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</si>
  <si>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</si>
  <si>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</si>
  <si>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</si>
  <si>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</si>
  <si>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</si>
  <si>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</si>
  <si>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</si>
  <si>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</si>
  <si>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</si>
  <si>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</si>
  <si>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</si>
  <si>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</si>
  <si>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</si>
  <si>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</si>
  <si>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</si>
  <si>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</si>
  <si>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</si>
  <si>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</si>
  <si>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</si>
  <si>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</si>
  <si>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</si>
  <si>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</si>
  <si>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</si>
  <si>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</si>
  <si>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</si>
  <si>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</si>
  <si>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</si>
  <si>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</si>
  <si>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</si>
  <si>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</si>
  <si>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</si>
  <si>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</si>
  <si>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</si>
  <si>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</si>
  <si>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</si>
  <si>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</si>
  <si>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</si>
  <si>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</si>
  <si>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</si>
  <si>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</si>
  <si>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</si>
  <si>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</si>
  <si>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</si>
  <si>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</si>
  <si>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</si>
  <si>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</si>
  <si>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</si>
  <si>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</si>
  <si>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</si>
  <si>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</si>
  <si>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</si>
  <si>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</si>
  <si>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</si>
  <si>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</si>
  <si>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</si>
  <si>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</si>
  <si>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</si>
  <si>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</si>
  <si>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</si>
  <si>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</si>
  <si>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</si>
  <si>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</si>
  <si>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</si>
  <si>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</si>
  <si>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</si>
  <si>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</si>
  <si>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</si>
  <si>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</si>
  <si>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</si>
  <si>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</si>
  <si>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</si>
  <si>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</si>
  <si>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</si>
  <si>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</si>
  <si>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</si>
  <si>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</si>
  <si>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</si>
  <si>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</si>
  <si>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</si>
  <si>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</si>
  <si>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</si>
  <si>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</si>
  <si>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</si>
  <si>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</si>
  <si>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</si>
  <si>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</si>
  <si>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</si>
  <si>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</si>
  <si>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</si>
  <si>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</si>
  <si>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</si>
  <si>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</si>
  <si>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</si>
  <si>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</si>
  <si>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</si>
  <si>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</si>
  <si>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</si>
  <si>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</si>
  <si>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</si>
  <si>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</si>
  <si>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</si>
  <si>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</si>
  <si>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</si>
  <si>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</si>
  <si>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</si>
  <si>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</si>
  <si>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</si>
  <si>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</si>
  <si>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</si>
  <si>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</si>
  <si>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</si>
  <si>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</si>
  <si>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</si>
  <si>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</si>
  <si>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</si>
  <si>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</si>
  <si>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</si>
  <si>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</si>
  <si>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</si>
  <si>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</si>
  <si>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</si>
  <si>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</si>
  <si>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</si>
  <si>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</si>
  <si>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</si>
  <si>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</si>
  <si>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</si>
  <si>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</si>
  <si>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</si>
  <si>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</si>
  <si>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</si>
  <si>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</si>
  <si>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</si>
  <si>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</si>
  <si>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</si>
  <si>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</si>
  <si>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</si>
  <si>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</si>
  <si>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</si>
  <si>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</si>
  <si>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</si>
  <si>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</si>
  <si>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</si>
  <si>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</si>
  <si>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</si>
  <si>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</si>
  <si>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</si>
  <si>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</si>
  <si>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</si>
  <si>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</si>
  <si>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</si>
  <si>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</si>
  <si>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</si>
  <si>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</si>
  <si>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</si>
  <si>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</si>
  <si>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</si>
  <si>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</si>
  <si>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</si>
  <si>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</si>
  <si>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</si>
  <si>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</si>
  <si>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</si>
  <si>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</si>
  <si>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</si>
  <si>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</si>
  <si>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</si>
  <si>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</si>
  <si>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</si>
  <si>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</si>
  <si>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</si>
  <si>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</si>
  <si>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</si>
  <si>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</si>
  <si>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</si>
  <si>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</si>
  <si>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</si>
  <si>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</si>
  <si>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</si>
  <si>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</si>
  <si>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</si>
  <si>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</si>
  <si>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</si>
  <si>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</si>
  <si>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</si>
  <si>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</si>
  <si>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</si>
  <si>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</si>
  <si>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</si>
  <si>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</si>
  <si>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</si>
  <si>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</si>
  <si>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</si>
  <si>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</si>
  <si>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</si>
  <si>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</si>
  <si>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</si>
  <si>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</si>
  <si>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</si>
  <si>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</si>
  <si>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</si>
  <si>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</si>
  <si>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</si>
  <si>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</si>
  <si>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</si>
  <si>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</si>
  <si>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</si>
  <si>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</si>
  <si>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</si>
  <si>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</si>
  <si>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</si>
  <si>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</si>
  <si>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</si>
  <si>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</si>
  <si>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</si>
  <si>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</si>
  <si>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</si>
  <si>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</si>
  <si>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</si>
  <si>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</si>
  <si>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</si>
  <si>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</si>
  <si>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</si>
  <si>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</si>
  <si>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</si>
  <si>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</si>
  <si>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</si>
  <si>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</si>
  <si>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</si>
  <si>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</si>
  <si>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</si>
  <si>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</si>
  <si>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</si>
  <si>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</si>
  <si>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</si>
  <si>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</si>
  <si>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</si>
  <si>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</si>
  <si>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</si>
  <si>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</si>
  <si>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</si>
  <si>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</si>
  <si>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</si>
  <si>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</si>
  <si>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</si>
  <si>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</si>
  <si>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</si>
  <si>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</si>
  <si>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</si>
  <si>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</si>
  <si>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</si>
  <si>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</si>
  <si>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</si>
  <si>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</si>
  <si>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</si>
  <si>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</si>
  <si>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</si>
  <si>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</si>
  <si>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</si>
  <si>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</si>
  <si>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</si>
  <si>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</si>
  <si>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</si>
  <si>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</si>
  <si>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</si>
  <si>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</si>
  <si>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</si>
  <si>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</si>
  <si>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</si>
  <si>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</si>
  <si>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</si>
  <si>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</si>
  <si>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</si>
  <si>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</si>
  <si>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</si>
  <si>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</si>
  <si>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</si>
  <si>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</si>
  <si>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</si>
  <si>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</si>
  <si>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</si>
  <si>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</si>
  <si>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</si>
  <si>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</si>
  <si>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</si>
  <si>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</si>
  <si>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</si>
  <si>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</si>
  <si>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</si>
  <si>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</si>
  <si>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</si>
  <si>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</si>
  <si>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</si>
  <si>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</si>
  <si>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</si>
  <si>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</si>
  <si>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</si>
  <si>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</si>
  <si>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</si>
  <si>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</si>
  <si>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</si>
  <si>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</si>
  <si>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</si>
  <si>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</si>
  <si>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</si>
  <si>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</si>
  <si>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</si>
  <si>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</si>
  <si>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</si>
  <si>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</si>
  <si>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</si>
  <si>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</si>
  <si>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</si>
  <si>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</si>
  <si>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</si>
  <si>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</si>
  <si>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</si>
  <si>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</si>
  <si>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</si>
  <si>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</si>
  <si>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</si>
  <si>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</si>
  <si>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</si>
  <si>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</si>
  <si>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</si>
  <si>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</si>
  <si>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</si>
  <si>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</si>
  <si>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</si>
  <si>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</si>
  <si>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</si>
  <si>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</si>
  <si>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</si>
  <si>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</si>
  <si>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</si>
  <si>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</si>
  <si>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</si>
  <si>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</si>
  <si>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</si>
  <si>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</si>
  <si>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</si>
  <si>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</si>
  <si>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</si>
  <si>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</si>
  <si>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</si>
  <si>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</si>
  <si>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</si>
  <si>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</si>
  <si>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</si>
  <si>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</si>
  <si>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</si>
  <si>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</si>
  <si>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</si>
  <si>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</si>
  <si>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</si>
  <si>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</si>
  <si>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Sætkartöflu Falafel</t>
  </si>
  <si>
    <t>Daloon/Danól</t>
  </si>
  <si>
    <t>Grænmeti (sætar kartöflur (25%), gulrætur, laukur, kjúklingabaunir), hrísgrjónamjöl, repjuolía, kartöflukorn (kartöflur, andoxunarefni (rósmarínþykkni)), apríkósur, vatn, krydd, tómatmauk, hvítlauksmauk, sykur, salt, þykkingarefni (metýlsellulósi), sítrónusafi, edik, maíssterkja, sýrustillir (sítrónusýra).</t>
  </si>
  <si>
    <t>https://danol.datadwell.com/link/71596-550118.pdf/play?player=1</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</si>
  <si>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</si>
  <si>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</si>
  <si>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</si>
  <si>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</si>
  <si>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</si>
  <si>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</si>
  <si>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</si>
  <si>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</si>
  <si>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</si>
  <si>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</si>
  <si>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</si>
  <si>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</si>
  <si>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</si>
  <si>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</si>
  <si>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</si>
  <si>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</si>
  <si>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</si>
  <si>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</si>
  <si>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Tómat kryddblanda</t>
  </si>
  <si>
    <t>VANTAR – staðfesta ofnæmisvalda</t>
  </si>
  <si>
    <t>Ný færsla – notuð í Réttabanka en vantaði í Vöruskrá. Fyllið út kostnað (kr/kg) svo kostnaðarútreikningur virki.</t>
  </si>
  <si>
    <t>Timían</t>
  </si>
  <si>
    <t>Sítrónusafi</t>
  </si>
  <si>
    <t>Nautakjöt (almennt)</t>
  </si>
  <si>
    <t>Ný færsla – notuð í Réttabanka en vantaði í Vöruskrá. Íhuga að skipta út fyrir ákveðna nautakjötsvöru. Fyllið út kostnað (kr/kg).</t>
  </si>
  <si>
    <t>Vefjur</t>
  </si>
  <si>
    <t>VANTAR – staðfesta ofnæmisvalda (líklega glúten/hveiti)</t>
  </si>
  <si>
    <t>Vegan rifinn ostur</t>
  </si>
  <si>
    <t>Sweet chili sósa</t>
  </si>
  <si>
    <t>Ný færsla – ÁÆTLAÐ VERÐ. Notað í Fiskifingur, hrísgrjón, sweet chili.</t>
  </si>
  <si>
    <t>Nautabuff (hakkbuff)</t>
  </si>
  <si>
    <t>Ný færsla – ÁÆTLAÐ VERÐ. Notað í Nautabuff með kartöflum og brúnni sósu.</t>
  </si>
  <si>
    <t>Vegan sýrður rjómi</t>
  </si>
  <si>
    <t>VANTAR – staðfesta ofnæmisvalda (getur innihaldið soja)</t>
  </si>
  <si>
    <t>Ný færsla – ÁÆTLAÐ VERÐ. Notað í Chili sin carne.</t>
  </si>
  <si>
    <t>Kókosflögur (þurrkaðar)</t>
  </si>
  <si>
    <t>Ný færsla – ÁÆTLAÐ VERÐ. Notað í Jarðaberjaskyr, ber, kókos.</t>
  </si>
  <si>
    <t>Smælki (litlar kartöflur)</t>
  </si>
  <si>
    <t>Ný færsla – ÁÆTLAÐ VERÐ. Notað í Ýsa í Orly, smælki, remúlaði.</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</si>
  <si>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</si>
  <si>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</si>
  <si>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</si>
  <si>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</si>
  <si>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</si>
  <si>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</si>
  <si>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</si>
  <si>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</si>
  <si>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</si>
  <si>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</si>
  <si>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</si>
  <si>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</si>
  <si>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</si>
  <si>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</si>
  <si>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</si>
  <si>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</si>
  <si>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VANTAR – innihaldslýsing af umbúðum | Maíssterkja. | Repjuolía | Grænmetiskraftur (vatn, laukur, gulrótþykkni, tómatur, **sellerí**rót, jurtaextrakt), bragðefni, glúkósasíróp, gerþykkni, salt, litarefni (karamellusykur), repjuolía, maltódextrín, sykur.</t>
  </si>
  <si>
    <t>Súlfít, VANTAR – staðfesta ofnæmisvalda,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</si>
  <si>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</si>
  <si>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</si>
  <si>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</si>
  <si>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VANTAR – innihaldslýsing af umbúðum | Þurrkað rósmarín (Rosmarinus officinalis) | Vatn | Maíssterkja.</t>
  </si>
  <si>
    <t>Engir, Sellerí, VANTAR – staðfesta ofnæmisvalda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</si>
  <si>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</si>
  <si>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</si>
  <si>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</si>
  <si>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</si>
  <si>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</si>
  <si>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</si>
  <si>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</si>
  <si>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</si>
  <si>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</si>
  <si>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</si>
  <si>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</si>
  <si>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</si>
  <si>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</si>
  <si>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</si>
  <si>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</si>
  <si>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</si>
  <si>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</si>
  <si>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</si>
  <si>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</si>
  <si>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</si>
  <si>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</si>
  <si>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</si>
  <si>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</si>
  <si>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</si>
  <si>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</si>
  <si>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</si>
  <si>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</si>
  <si>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</si>
  <si>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</si>
  <si>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</si>
  <si>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</si>
  <si>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</si>
  <si>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</si>
  <si>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</si>
  <si>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</si>
  <si>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</si>
  <si>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</si>
  <si>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</si>
  <si>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</si>
  <si>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</si>
  <si>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</si>
  <si>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</si>
  <si>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</si>
  <si>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</si>
  <si>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</si>
  <si>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</si>
  <si>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</si>
  <si>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</si>
  <si>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</si>
  <si>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</si>
  <si>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</si>
  <si>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</si>
  <si>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</si>
  <si>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</si>
  <si>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</si>
  <si>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</si>
  <si>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</si>
  <si>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</si>
  <si>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</si>
  <si>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</si>
  <si>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</si>
  <si>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</si>
  <si>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</si>
  <si>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</si>
  <si>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</si>
  <si>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</si>
  <si>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</si>
  <si>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</si>
  <si>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VANTAR – innihaldslýsing af umbúðum | Lárviðarlauf 100% (Laurus nobilis). | Svartur pipar 100% (Piper nigrum), hitaþurrkað. | Salt (salt, kekkjavarnarefni E535, lyftiefni E500). | Vatn</t>
  </si>
  <si>
    <t>Sellerí, Engir, Súlfít, Mjólk, VANTAR – staðfesta ofnæmisvalda</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</si>
  <si>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</si>
  <si>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</si>
  <si>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</si>
  <si>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</si>
  <si>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VANTAR – innihaldslýsing af umbúðum | Maíssterkja. | Brokkolí | Gulrætur | Laukur | Hvítlaukur | Salt (salt, kekkjavarnarefni E535, lyftiefni E500). | Svartur pipar 100% (Piper nigrum), hitaþurrkað. | Repjuolía | Vatn</t>
  </si>
  <si>
    <t>Fiskur, Mjólk, Súlfít, VANTAR – staðfesta ofnæmisvalda,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</si>
  <si>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</si>
  <si>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</si>
  <si>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</si>
  <si>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</si>
  <si>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VANTAR – innihaldslýsing af umbúðum | Chilipipar 100% (Capsicum annuum). | Reykt paprika 100% (Capsicum annuum), reykþurrkuð. | Salt (salt, kekkjavarnarefni E535, lyftiefni E500). | Svartur pipar 100% (Piper nigrum), hitaþurrkað.</t>
  </si>
  <si>
    <t>Súlfít, VANTAR – staðfesta ofnæmisvalda</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</si>
  <si>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</si>
  <si>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</si>
  <si>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</si>
  <si>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</si>
  <si>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VANTAR – innihaldslýsing af umbúðum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</si>
  <si>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</si>
  <si>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</si>
  <si>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</si>
  <si>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</si>
  <si>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</si>
  <si>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</si>
  <si>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</si>
  <si>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</si>
  <si>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</si>
  <si>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</si>
  <si>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</si>
  <si>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</si>
  <si>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</si>
  <si>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</si>
  <si>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</si>
  <si>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</si>
  <si>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</si>
  <si>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VANTAR – innihaldslýsing af umbúðum | Salt (salt, kekkjavarnarefni E535, lyftiefni E500). | Repjuolía</t>
  </si>
  <si>
    <t>Fiskur, Mjólk, VANTAR – staðfesta ofnæmisvalda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</si>
  <si>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</si>
  <si>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</si>
  <si>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</si>
  <si>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</si>
  <si>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VANTAR – innihaldslýsing af umbúðum | Þurrkuð steinselja (Petroselinum sativum Hoffm) | Salt (salt, kekkjavarnarefni E535, lyftiefni E500). | Svartur pipar 100% (Piper nigrum), hitaþurrkað.</t>
  </si>
  <si>
    <t>Fiskur, VANTAR – staðfesta ofnæmisvalda</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</si>
  <si>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</si>
  <si>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</si>
  <si>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</si>
  <si>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</si>
  <si>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VANTAR – innihaldslýsing af umbúðum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</si>
  <si>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</si>
  <si>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</si>
  <si>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</si>
  <si>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</si>
  <si>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VANTAR – innihaldslýsing af umbúðum</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</si>
  <si>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</si>
  <si>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</si>
  <si>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</si>
  <si>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</si>
  <si>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</si>
  <si>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</si>
  <si>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</si>
  <si>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</si>
  <si>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</si>
  <si>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</si>
  <si>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</si>
  <si>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</si>
  <si>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VANTAR – innihaldslýsing af umbúðum | Þurrkuð steinselja (Petroselinum sativum Hoffm) | Salt (salt, kekkjavarnarefni E535, lyftiefni E500). | Svartur pipar 100% (Piper nigrum), hitaþurrkað.</t>
  </si>
  <si>
    <t>Mjólk, VANTAR – staðfesta ofnæmisvalda</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</si>
  <si>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</si>
  <si>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</si>
  <si>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</si>
  <si>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</si>
  <si>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VANTAR – innihaldslýsing af umbúðum | Þurrkað rósmarín (Rosmarinus officinalis)</t>
  </si>
  <si>
    <t>VANTAR – staðfesta ofnæmisvalda, 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</si>
  <si>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</si>
  <si>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</si>
  <si>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</si>
  <si>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</si>
  <si>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VANTAR – innihaldslýsing af umbúðum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</si>
  <si>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</si>
  <si>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</si>
  <si>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</si>
  <si>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</si>
  <si>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</si>
  <si>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</si>
  <si>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</si>
  <si>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</si>
  <si>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</si>
  <si>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</si>
  <si>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</si>
  <si>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</si>
  <si>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</si>
  <si>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</si>
  <si>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</si>
  <si>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</si>
  <si>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</si>
  <si>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</si>
  <si>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</si>
  <si>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</si>
  <si>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</si>
  <si>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</si>
  <si>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</si>
  <si>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</si>
  <si>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</si>
  <si>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</si>
  <si>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</si>
  <si>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</si>
  <si>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</si>
  <si>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</si>
  <si>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</si>
  <si>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</si>
  <si>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</si>
  <si>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</si>
  <si>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</si>
  <si>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</si>
  <si>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</si>
  <si>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</si>
  <si>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</si>
  <si>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</si>
  <si>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</si>
  <si>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</si>
  <si>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</si>
  <si>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</si>
  <si>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</si>
  <si>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</si>
  <si>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</si>
  <si>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</si>
  <si>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</si>
  <si>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</si>
  <si>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</si>
  <si>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</si>
  <si>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</si>
  <si>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</si>
  <si>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</si>
  <si>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</si>
  <si>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</si>
  <si>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</si>
  <si>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</si>
  <si>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</si>
  <si>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</si>
  <si>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</si>
  <si>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</si>
  <si>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</si>
  <si>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</si>
  <si>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 | VANTAR – innihaldslýsing af umbúðum</t>
  </si>
  <si>
    <t>Engir, VANTAR – staðfesta ofnæmisvalda (getur innihaldið soja)</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</si>
  <si>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</si>
  <si>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</si>
  <si>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</si>
  <si>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</si>
  <si>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</si>
  <si>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</si>
  <si>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</si>
  <si>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</si>
  <si>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</si>
  <si>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</si>
  <si>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</si>
  <si>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</si>
  <si>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</si>
  <si>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</si>
  <si>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VANTAR – innihaldslýsing af umbúðum | Salt (salt, kekkjavarnarefni E535, lyftiefni E500).</t>
  </si>
  <si>
    <t>Engir, VANTAR – staðfesta ofnæmisvalda</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</si>
  <si>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</si>
  <si>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</si>
  <si>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</si>
  <si>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</si>
  <si>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</si>
  <si>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VANTAR – staðfesta ofnæmisvalda,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</si>
  <si>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</si>
  <si>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</si>
  <si>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</si>
  <si>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</si>
  <si>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</si>
  <si>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</si>
  <si>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</si>
  <si>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</si>
  <si>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</si>
  <si>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</si>
  <si>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</si>
  <si>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</si>
  <si>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</si>
  <si>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</si>
  <si>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</si>
  <si>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</si>
  <si>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VANTAR – innihaldslýsing af umbúðum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</si>
  <si>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</si>
  <si>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</si>
  <si>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</si>
  <si>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</si>
  <si>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</si>
  <si>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</si>
  <si>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</si>
  <si>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</si>
  <si>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</si>
  <si>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</si>
  <si>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</si>
  <si>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</si>
  <si>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</si>
  <si>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</si>
  <si>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</si>
  <si>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VANTAR – innihaldslýsing af umbúðum | Oregano 100% (Origanum vulgare L.). | Salt (salt, kekkjavarnarefni E535, lyftiefni E500). | Svartur pipar 100% (Piper nigrum), hitaþurrkað. | VANTAR – innihaldslýsing af umbúðum | Hvítlaukur</t>
  </si>
  <si>
    <t>Glúten (hveiti), Sellerí, Mjólk, VANTAR – staðfesta ofnæmisvalda</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</si>
  <si>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</si>
  <si>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</si>
  <si>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</si>
  <si>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</si>
  <si>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</si>
  <si>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</si>
  <si>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</si>
  <si>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</si>
  <si>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</si>
  <si>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</si>
  <si>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</si>
  <si>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</si>
  <si>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</si>
  <si>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</si>
  <si>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</si>
  <si>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</si>
  <si>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</si>
  <si>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</si>
  <si>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</si>
  <si>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</si>
  <si>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</si>
  <si>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</si>
  <si>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</si>
  <si>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</si>
  <si>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</si>
  <si>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</si>
  <si>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</si>
  <si>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</si>
  <si>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</si>
  <si>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</si>
  <si>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 | VANTAR – innihaldslýsing af umbúðum</t>
  </si>
  <si>
    <t>Sellerí, VANTAR – staðfesta ofnæmisvalda</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</si>
  <si>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</si>
  <si>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</si>
  <si>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</si>
  <si>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</si>
  <si>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</si>
  <si>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</si>
  <si>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</si>
  <si>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</si>
  <si>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</si>
  <si>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VANTAR – innihaldslýsing af umbúðum</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</si>
  <si>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</si>
  <si>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</si>
  <si>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</si>
  <si>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</si>
  <si>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VANTAR – innihaldslýsing af umbúðum | Salt (salt, kekkjavarnarefni E535, lyftiefni E500). | Svartur pipar 100% (Piper nigrum), hitaþurrkað. | **Hveiti**, maltað **hveiti**, mjölmeðhöndlunarefni (E 300) | Vatn</t>
  </si>
  <si>
    <t>Mjólk, VANTAR – staðfesta ofnæmisvalda, Glúten (hveiti)</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</si>
  <si>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</si>
  <si>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</si>
  <si>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</si>
  <si>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</si>
  <si>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</si>
  <si>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</si>
  <si>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</si>
  <si>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</si>
  <si>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</si>
  <si>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</si>
  <si>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</si>
  <si>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</si>
  <si>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</si>
  <si>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</si>
  <si>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</si>
  <si>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</si>
  <si>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</si>
  <si>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</si>
  <si>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</si>
  <si>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</si>
  <si>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</si>
  <si>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</si>
  <si>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</si>
  <si>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</si>
  <si>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</si>
  <si>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</si>
  <si>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</si>
  <si>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</si>
  <si>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</si>
  <si>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</si>
  <si>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</si>
  <si>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VANTAR – innihaldslýsing af umbúðum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</si>
  <si>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VANTAR – staðfesta ofnæmisvalda, 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</si>
  <si>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</si>
  <si>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</si>
  <si>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</si>
  <si>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</si>
  <si>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</si>
  <si>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</si>
  <si>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</si>
  <si>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</si>
  <si>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</si>
  <si>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VANTAR – innihaldslýsing af umbúðum | Hvítlaukur 95%, repjuolía 4%, mjólkursýra (E270) 1%.</t>
  </si>
  <si>
    <t>Mjólk, VANTAR – staðfesta ofnæmisvalda,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</si>
  <si>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</si>
  <si>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</si>
  <si>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</si>
  <si>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</si>
  <si>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</si>
  <si>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</si>
  <si>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</si>
  <si>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</si>
  <si>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</si>
  <si>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</si>
  <si>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</si>
  <si>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</si>
  <si>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</si>
  <si>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</si>
  <si>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</si>
  <si>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</si>
  <si>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</si>
  <si>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</si>
  <si>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</si>
  <si>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</si>
  <si>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</si>
  <si>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</si>
  <si>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</si>
  <si>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</si>
  <si>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</si>
  <si>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</si>
  <si>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</si>
  <si>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</si>
  <si>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</si>
  <si>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Kartöflur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VANTAR – innihaldslýsing af umbúðum</t>
  </si>
  <si>
    <t>Fiskur, glúten (hveiti), Sinnep, VANTAR – staðfesta ofnæmisvalda</t>
  </si>
  <si>
    <t>1. Bakið ýsu í orlýdeigi í ofni 200°C í 15-18 mín, kjarnhiti 75°C.
2. Sjóðið smælki í 18-20 mín.
3. Berið fram með remúlaði, hrásalati og sítrónu.</t>
  </si>
  <si>
    <t>Ýsa í orlý 200°C 15-18 mín (kjarnhiti 75°C). Smælki soðið 18-20 mín. Remúlaði kalt sér.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</si>
  <si>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</si>
  <si>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</si>
  <si>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</si>
  <si>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</si>
  <si>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</si>
  <si>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</si>
  <si>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</si>
  <si>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</si>
  <si>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</si>
  <si>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</si>
  <si>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</si>
  <si>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</si>
  <si>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</si>
  <si>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</si>
  <si>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</si>
  <si>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</si>
  <si>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</si>
  <si>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</si>
  <si>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</si>
  <si>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</si>
  <si>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</si>
  <si>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</si>
  <si>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</si>
  <si>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</si>
  <si>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</si>
  <si>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</si>
  <si>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</si>
  <si>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</si>
  <si>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</si>
  <si>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</si>
  <si>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</si>
  <si>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</si>
  <si>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</si>
  <si>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</si>
  <si>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</si>
  <si>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</si>
  <si>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</si>
  <si>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</si>
  <si>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</si>
  <si>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</si>
  <si>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</si>
  <si>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</si>
  <si>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</si>
  <si>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</si>
  <si>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</si>
  <si>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</si>
  <si>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</si>
  <si>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</si>
  <si>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</si>
  <si>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</si>
  <si>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</si>
  <si>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</si>
  <si>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</si>
  <si>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</si>
  <si>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</si>
  <si>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</si>
  <si>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</si>
  <si>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</si>
  <si>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</si>
  <si>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</si>
  <si>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</si>
  <si>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</si>
  <si>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</si>
  <si>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</si>
  <si>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</si>
  <si>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</si>
  <si>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</si>
  <si>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</si>
  <si>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</si>
  <si>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</si>
  <si>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</si>
  <si>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</si>
  <si>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</si>
  <si>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</si>
  <si>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</si>
  <si>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</si>
  <si>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</si>
  <si>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</si>
  <si>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</si>
  <si>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</si>
  <si>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</si>
  <si>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</si>
  <si>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</si>
  <si>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</si>
  <si>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</si>
  <si>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</si>
  <si>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</si>
  <si>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</si>
  <si>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</si>
  <si>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</si>
  <si>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</si>
  <si>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</si>
  <si>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</si>
  <si>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</si>
  <si>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</si>
  <si>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</si>
  <si>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</si>
  <si>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</si>
  <si>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</si>
  <si>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</si>
  <si>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</si>
  <si>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</si>
  <si>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</si>
  <si>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</si>
  <si>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</si>
  <si>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</si>
  <si>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</si>
  <si>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</si>
  <si>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</si>
  <si>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</si>
  <si>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</si>
  <si>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</si>
  <si>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</si>
  <si>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</si>
  <si>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</si>
  <si>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</si>
  <si>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</si>
  <si>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</si>
  <si>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</si>
  <si>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</si>
  <si>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</si>
  <si>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</si>
  <si>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</si>
  <si>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</si>
  <si>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</si>
  <si>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</si>
  <si>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</si>
  <si>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</si>
  <si>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</si>
  <si>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</si>
  <si>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</si>
  <si>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</si>
  <si>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</si>
  <si>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</si>
  <si>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</si>
  <si>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</si>
  <si>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</si>
  <si>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</si>
  <si>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</si>
  <si>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</si>
  <si>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</si>
  <si>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</si>
  <si>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</si>
  <si>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</si>
  <si>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</si>
  <si>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</si>
  <si>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</si>
  <si>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</si>
  <si>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</si>
  <si>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</si>
  <si>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</si>
  <si>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</si>
  <si>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</si>
  <si>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</si>
  <si>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</si>
  <si>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</si>
  <si>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</si>
  <si>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</si>
  <si>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</si>
  <si>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</si>
  <si>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</si>
  <si>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</si>
  <si>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</si>
  <si>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</si>
  <si>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</si>
  <si>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</si>
  <si>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</si>
  <si>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</si>
  <si>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</si>
  <si>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</si>
  <si>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</si>
  <si>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</si>
  <si>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</si>
  <si>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</si>
  <si>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</si>
  <si>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</si>
  <si>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</si>
  <si>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</si>
  <si>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</si>
  <si>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</si>
  <si>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</si>
  <si>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</si>
  <si>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</si>
  <si>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</si>
  <si>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</si>
  <si>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</si>
  <si>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</si>
  <si>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</si>
  <si>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</si>
  <si>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</si>
  <si>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</si>
  <si>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</si>
  <si>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</si>
  <si>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</si>
  <si>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</si>
  <si>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</si>
  <si>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</si>
  <si>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</si>
  <si>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</si>
  <si>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</si>
  <si>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</si>
  <si>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</si>
  <si>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</si>
  <si>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</si>
  <si>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</si>
  <si>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</si>
  <si>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</si>
  <si>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</si>
  <si>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</si>
  <si>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</si>
  <si>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</si>
  <si>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</si>
  <si>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</si>
  <si>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</si>
  <si>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</si>
  <si>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</si>
  <si>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</si>
  <si>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</si>
  <si>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</si>
  <si>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</si>
  <si>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</si>
  <si>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</si>
  <si>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</si>
  <si>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</si>
  <si>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</si>
  <si>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</si>
  <si>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</si>
  <si>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</si>
  <si>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</si>
  <si>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</si>
  <si>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</si>
  <si>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</si>
  <si>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</si>
  <si>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</si>
  <si>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</si>
  <si>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</si>
  <si>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</si>
  <si>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</si>
  <si>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</si>
  <si>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</si>
  <si>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</si>
  <si>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</si>
  <si>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</si>
  <si>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</si>
  <si>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</si>
  <si>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</si>
  <si>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</si>
  <si>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</si>
  <si>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</si>
  <si>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</si>
  <si>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</si>
  <si>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</si>
  <si>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</si>
  <si>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</si>
  <si>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</si>
  <si>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</si>
  <si>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</si>
  <si>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</si>
  <si>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</si>
  <si>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</si>
  <si>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</si>
  <si>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</si>
  <si>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</si>
  <si>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</si>
  <si>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</si>
  <si>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</si>
  <si>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</si>
  <si>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</si>
  <si>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</si>
  <si>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</si>
  <si>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</si>
  <si>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</si>
  <si>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</si>
  <si>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</si>
  <si>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</si>
  <si>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</si>
  <si>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</si>
  <si>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</si>
  <si>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</si>
  <si>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</si>
  <si>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</si>
  <si>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</si>
  <si>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</si>
  <si>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</si>
  <si>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</si>
  <si>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</si>
  <si>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</si>
  <si>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</si>
  <si>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</si>
  <si>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</si>
  <si>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</si>
  <si>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</si>
  <si>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</si>
  <si>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</si>
  <si>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</si>
  <si>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</si>
  <si>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</si>
  <si>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</si>
  <si>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</si>
  <si>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</si>
  <si>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</si>
  <si>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</si>
  <si>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</si>
  <si>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</si>
  <si>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</si>
  <si>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</si>
  <si>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</si>
  <si>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</si>
  <si>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</si>
  <si>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</si>
  <si>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</si>
  <si>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</si>
  <si>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</si>
  <si>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</si>
  <si>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</si>
  <si>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</si>
  <si>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</si>
  <si>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</si>
  <si>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</si>
  <si>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</si>
  <si>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</si>
  <si>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</si>
  <si>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</si>
  <si>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</si>
  <si>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</si>
  <si>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</si>
  <si>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</si>
  <si>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</si>
  <si>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</si>
  <si>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</si>
  <si>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</si>
  <si>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</si>
  <si>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</si>
  <si>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</si>
  <si>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</si>
  <si>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</si>
  <si>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</si>
  <si>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</si>
  <si>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</si>
  <si>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</si>
  <si>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</si>
  <si>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</si>
  <si>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</si>
  <si>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</si>
  <si>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</si>
  <si>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</si>
  <si>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</si>
  <si>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</si>
  <si>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</si>
  <si>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</si>
  <si>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</si>
  <si>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</si>
  <si>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</si>
  <si>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</si>
  <si>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</si>
  <si>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</si>
  <si>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</si>
  <si>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</si>
  <si>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</si>
  <si>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</si>
  <si>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</si>
  <si>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</si>
  <si>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</si>
  <si>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</si>
  <si>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</si>
  <si>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</si>
  <si>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</si>
  <si>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</si>
  <si>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</si>
  <si>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</si>
  <si>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</si>
  <si>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</si>
  <si>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</si>
  <si>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</si>
  <si>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</si>
  <si>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</si>
  <si>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</si>
  <si>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VANTAR – innihaldslýsing af umbúðum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</si>
  <si>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</si>
  <si>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</si>
  <si>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</si>
  <si>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</si>
  <si>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</si>
  <si>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</si>
  <si>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</si>
  <si>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</si>
  <si>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</si>
  <si>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</si>
  <si>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VANTAR – innihaldslýsing af umbúðum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</si>
  <si>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</si>
  <si>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</si>
  <si>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</si>
  <si>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</si>
  <si>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</si>
  <si>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</si>
  <si>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</si>
  <si>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</si>
  <si>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</si>
  <si>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</si>
  <si>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</si>
  <si>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</si>
  <si>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</si>
  <si>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</si>
  <si>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</si>
  <si>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</si>
  <si>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</si>
  <si>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</si>
  <si>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</si>
  <si>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</si>
  <si>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</si>
  <si>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VANTAR – innihaldslýsing af umbúðum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</si>
  <si>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VANTAR – staðfesta ofnæmisvalda,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</si>
  <si>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</si>
  <si>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</si>
  <si>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</si>
  <si>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</si>
  <si>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</si>
  <si>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</si>
  <si>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</si>
  <si>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</si>
  <si>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</si>
  <si>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</si>
  <si>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</si>
  <si>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</si>
  <si>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</si>
  <si>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</si>
  <si>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</si>
  <si>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</si>
  <si>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</si>
  <si>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</si>
  <si>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VANTAR – innihaldslýsing af umbúðum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</si>
  <si>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</si>
  <si>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</si>
  <si>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</si>
  <si>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</si>
  <si>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</si>
  <si>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</si>
  <si>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</si>
  <si>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</si>
  <si>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</si>
  <si>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</si>
  <si>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</si>
  <si>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</si>
  <si>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</si>
  <si>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</si>
  <si>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VANTAR – innihaldslýsing af umbúðum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</si>
  <si>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</si>
  <si>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</si>
  <si>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VANTAR – innihaldslýsing af umbúðum | Þurrkað rósmarín (Rosmarinus officinalis) | Kartöflur (80%), **nýmjólk**, **smjörfita**, salt, ýruefni (mónó- og díglýseríð fitusýra), krydd | Kartöflur</t>
  </si>
  <si>
    <t>VANTAR – staðfesta ofnæmisvalda, 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</si>
  <si>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</si>
  <si>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</si>
  <si>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</si>
  <si>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</si>
  <si>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</si>
  <si>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</si>
  <si>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</si>
  <si>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</si>
  <si>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</si>
  <si>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</si>
  <si>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</si>
  <si>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</si>
  <si>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</si>
  <si>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</si>
  <si>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</si>
  <si>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</si>
  <si>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</si>
  <si>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</si>
  <si>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</si>
  <si>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</si>
  <si>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</si>
  <si>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</si>
  <si>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</si>
  <si>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</si>
  <si>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</si>
  <si>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</si>
  <si>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</si>
  <si>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</si>
  <si>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</si>
  <si>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</si>
  <si>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</si>
  <si>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</si>
  <si>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</si>
  <si>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</si>
  <si>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</si>
  <si>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</si>
  <si>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</si>
  <si>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</si>
  <si>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Falafel</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</si>
  <si>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</si>
  <si>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</si>
  <si>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</si>
  <si>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</si>
  <si>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</si>
  <si>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</si>
  <si>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</si>
  <si>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</si>
  <si>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</si>
  <si>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</si>
  <si>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</si>
  <si>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</si>
  <si>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</si>
  <si>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</si>
  <si>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</si>
  <si>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</si>
  <si>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</si>
  <si>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</si>
  <si>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</si>
  <si>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</si>
  <si>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</si>
  <si>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</si>
  <si>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</si>
  <si>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</si>
  <si>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</si>
  <si>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</si>
  <si>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</si>
  <si>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</si>
  <si>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</si>
  <si>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</si>
  <si>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</si>
  <si>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</si>
  <si>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</si>
  <si>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</si>
  <si>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</si>
  <si>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</si>
  <si>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</si>
  <si>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</si>
  <si>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</si>
  <si>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</si>
  <si>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</si>
  <si>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</si>
  <si>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</si>
  <si>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</si>
  <si>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</si>
  <si>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</si>
  <si>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</si>
  <si>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</si>
  <si>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</si>
  <si>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</si>
  <si>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</si>
  <si>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</si>
  <si>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</si>
  <si>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</si>
  <si>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</si>
  <si>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</si>
  <si>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</si>
  <si>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</si>
  <si>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</si>
  <si>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</si>
  <si>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</si>
  <si>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</si>
  <si>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</si>
  <si>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</si>
  <si>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</si>
  <si>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</si>
  <si>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</si>
  <si>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</si>
  <si>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</si>
  <si>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</si>
  <si>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</si>
  <si>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</si>
  <si>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</si>
  <si>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</si>
  <si>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</si>
  <si>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</si>
  <si>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</si>
  <si>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</si>
  <si>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</si>
  <si>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</si>
  <si>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</si>
  <si>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</si>
  <si>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</si>
  <si>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</si>
  <si>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</si>
  <si>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</si>
  <si>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</si>
  <si>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</si>
  <si>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</si>
  <si>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</si>
  <si>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</si>
  <si>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</si>
  <si>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</si>
  <si>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</si>
  <si>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</si>
  <si>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</si>
  <si>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</si>
  <si>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</si>
  <si>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</si>
  <si>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</si>
  <si>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</si>
  <si>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</si>
  <si>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</si>
  <si>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</si>
  <si>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</si>
  <si>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</si>
  <si>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</si>
  <si>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</si>
  <si>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</si>
  <si>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</si>
  <si>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</si>
  <si>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</si>
  <si>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</si>
  <si>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</si>
  <si>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</si>
  <si>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</si>
  <si>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</si>
  <si>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</si>
  <si>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</si>
  <si>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</si>
  <si>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</si>
  <si>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</si>
  <si>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</si>
  <si>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</si>
  <si>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Klettahlíð</t>
  </si>
  <si>
    <t>Egg, Soya</t>
  </si>
  <si>
    <t>Sólrún</t>
  </si>
  <si>
    <t>Borðar ekki fisk</t>
  </si>
  <si>
    <t>📍 Hörðuvellir  ·  11. ágúst</t>
  </si>
  <si>
    <t>📍 Hraunvallaleikskóli  ·  11. ágúst</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</si>
  <si>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</si>
  <si>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</si>
  <si>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</si>
  <si>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</si>
  <si>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</si>
  <si>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</si>
  <si>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</si>
  <si>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</si>
  <si>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</si>
  <si>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</si>
  <si>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</si>
  <si>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</si>
  <si>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</si>
  <si>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</si>
  <si>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</si>
  <si>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</si>
  <si>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</si>
  <si>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</si>
  <si>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</si>
  <si>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</si>
  <si>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</si>
  <si>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</si>
  <si>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</si>
  <si>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</si>
  <si>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</si>
  <si>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</si>
  <si>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</si>
  <si>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</si>
  <si>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</si>
  <si>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</si>
  <si>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</si>
  <si>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</si>
  <si>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</si>
  <si>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</si>
  <si>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</si>
  <si>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</si>
  <si>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</si>
  <si>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</si>
  <si>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</si>
  <si>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</si>
  <si>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</si>
  <si>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</si>
  <si>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</si>
  <si>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</si>
  <si>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</si>
  <si>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</si>
  <si>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</si>
  <si>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</si>
  <si>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</si>
  <si>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</si>
  <si>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</si>
  <si>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</si>
  <si>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</si>
  <si>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Tröllahlíð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</si>
  <si>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</si>
  <si>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</si>
  <si>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</si>
  <si>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</si>
  <si>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</si>
  <si>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</si>
  <si>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</si>
  <si>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</si>
  <si>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</si>
  <si>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</si>
  <si>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</si>
  <si>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</si>
  <si>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</si>
  <si>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</si>
  <si>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</si>
  <si>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</si>
  <si>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</si>
  <si>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</si>
  <si>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</si>
  <si>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</si>
  <si>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</si>
  <si>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</si>
  <si>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</si>
  <si>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</si>
  <si>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</si>
  <si>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</si>
  <si>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</si>
  <si>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</si>
  <si>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</si>
  <si>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</si>
  <si>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</si>
  <si>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</si>
  <si>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</si>
  <si>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</si>
  <si>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</si>
  <si>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</si>
  <si>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</si>
  <si>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</si>
  <si>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</si>
  <si>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</si>
  <si>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</si>
  <si>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</si>
  <si>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</si>
  <si>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</si>
  <si>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</si>
  <si>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</si>
  <si>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</si>
  <si>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</si>
  <si>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</si>
  <si>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</si>
  <si>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</si>
  <si>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</si>
  <si>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</si>
  <si>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</si>
  <si>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</si>
  <si>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</si>
  <si>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</si>
  <si>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</si>
  <si>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</si>
  <si>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</si>
  <si>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</si>
  <si>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</si>
  <si>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</si>
  <si>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</si>
  <si>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</si>
  <si>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</si>
  <si>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</si>
  <si>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</si>
  <si>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</si>
  <si>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</si>
  <si>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</si>
  <si>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</si>
  <si>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</si>
  <si>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</si>
  <si>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</si>
  <si>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</si>
  <si>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</si>
  <si>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</si>
  <si>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</si>
  <si>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</si>
  <si>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</si>
  <si>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</si>
  <si>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</si>
  <si>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</si>
  <si>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</si>
  <si>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</si>
  <si>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</si>
  <si>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</si>
  <si>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</si>
  <si>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</si>
  <si>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</si>
  <si>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</si>
  <si>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</si>
  <si>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</si>
  <si>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</si>
  <si>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</si>
  <si>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</si>
  <si>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</si>
  <si>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</si>
  <si>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</si>
  <si>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</si>
  <si>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</si>
  <si>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</si>
  <si>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</si>
  <si>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</si>
  <si>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</si>
  <si>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</si>
  <si>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</si>
  <si>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</si>
  <si>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</si>
  <si>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</si>
  <si>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</si>
  <si>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</si>
  <si>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</si>
  <si>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</si>
  <si>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</si>
  <si>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</si>
  <si>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</si>
  <si>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</si>
  <si>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</si>
  <si>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</si>
  <si>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</si>
  <si>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</si>
  <si>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</si>
  <si>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</si>
  <si>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</si>
  <si>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</si>
  <si>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</si>
  <si>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</si>
  <si>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</si>
  <si>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</si>
  <si>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</si>
  <si>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</si>
  <si>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</si>
  <si>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</si>
  <si>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</si>
  <si>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</si>
  <si>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</si>
  <si>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</si>
  <si>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</si>
  <si>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</si>
  <si>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</si>
  <si>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</si>
  <si>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</si>
  <si>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</si>
  <si>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</si>
  <si>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</si>
  <si>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</si>
  <si>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</si>
  <si>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</si>
  <si>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</si>
  <si>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</si>
  <si>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</si>
  <si>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</si>
  <si>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</si>
  <si>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</si>
  <si>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</si>
  <si>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</si>
  <si>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</si>
  <si>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</si>
  <si>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</si>
  <si>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</si>
  <si>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</si>
  <si>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</si>
  <si>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</si>
  <si>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</si>
  <si>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</si>
  <si>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</si>
  <si>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</si>
  <si>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</si>
  <si>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</si>
  <si>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</si>
  <si>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</si>
  <si>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</si>
  <si>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</si>
  <si>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</si>
  <si>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</si>
  <si>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</si>
  <si>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</si>
  <si>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</si>
  <si>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</si>
  <si>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</si>
  <si>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</si>
  <si>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</si>
  <si>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</si>
  <si>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</si>
  <si>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</si>
  <si>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</si>
  <si>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</si>
  <si>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</si>
  <si>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</si>
  <si>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</si>
  <si>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</si>
  <si>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</si>
  <si>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</si>
  <si>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</si>
  <si>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</si>
  <si>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</si>
  <si>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</si>
  <si>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</si>
  <si>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</si>
  <si>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</si>
  <si>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</si>
  <si>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</si>
  <si>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</si>
  <si>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</si>
  <si>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</si>
  <si>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</si>
  <si>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</si>
  <si>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</si>
  <si>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</si>
  <si>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</si>
  <si>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</si>
  <si>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</si>
  <si>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</si>
  <si>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</si>
  <si>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</si>
  <si>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</si>
  <si>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</si>
  <si>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</si>
  <si>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</si>
  <si>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</si>
  <si>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</si>
  <si>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</si>
  <si>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</si>
  <si>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</si>
  <si>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</si>
  <si>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</si>
  <si>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</si>
  <si>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</si>
  <si>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</si>
  <si>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</si>
  <si>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</si>
  <si>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</si>
  <si>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</si>
  <si>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</si>
  <si>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</si>
  <si>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</si>
  <si>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</si>
  <si>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</si>
  <si>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</si>
  <si>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</si>
  <si>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</si>
  <si>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</si>
  <si>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</si>
  <si>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</si>
  <si>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</si>
  <si>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</si>
  <si>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</si>
  <si>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</si>
  <si>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</si>
  <si>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</si>
  <si>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</si>
  <si>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</si>
  <si>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</si>
  <si>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</si>
  <si>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</si>
  <si>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</si>
  <si>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</si>
  <si>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</si>
  <si>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</si>
  <si>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</si>
  <si>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</si>
  <si>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</si>
  <si>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</si>
  <si>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</si>
  <si>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</si>
  <si>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</si>
  <si>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</si>
  <si>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</si>
  <si>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</si>
  <si>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</si>
  <si>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</si>
  <si>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</si>
  <si>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</si>
  <si>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</si>
  <si>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</si>
  <si>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</si>
  <si>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</si>
  <si>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</si>
  <si>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Freyja Sif Bárðardóttir</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</si>
  <si>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</si>
  <si>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</si>
  <si>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</si>
  <si>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</si>
  <si>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</si>
  <si>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</si>
  <si>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</si>
  <si>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</si>
  <si>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</si>
  <si>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</si>
  <si>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</si>
  <si>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</si>
  <si>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</si>
  <si>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</si>
  <si>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</si>
  <si>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</si>
  <si>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</si>
  <si>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</si>
  <si>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</si>
  <si>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</si>
  <si>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</si>
  <si>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</si>
  <si>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</si>
  <si>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</si>
  <si>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</si>
  <si>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</si>
  <si>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</si>
  <si>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</si>
  <si>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</si>
  <si>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</si>
  <si>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</si>
  <si>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</si>
  <si>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</si>
  <si>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</si>
  <si>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</si>
  <si>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</si>
  <si>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</si>
  <si>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</si>
  <si>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</si>
  <si>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</si>
  <si>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</si>
  <si>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</si>
  <si>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</si>
  <si>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</si>
  <si>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</si>
  <si>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</si>
  <si>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</si>
  <si>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</si>
  <si>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</si>
  <si>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</si>
  <si>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</si>
  <si>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</si>
  <si>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</si>
  <si>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</si>
  <si>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</si>
  <si>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</si>
  <si>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</si>
  <si>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</si>
  <si>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</si>
  <si>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</si>
  <si>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</si>
  <si>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</si>
  <si>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</si>
  <si>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</si>
  <si>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</si>
  <si>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</si>
  <si>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</si>
  <si>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</si>
  <si>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</si>
  <si>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</si>
  <si>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</si>
  <si>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</si>
  <si>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</si>
  <si>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</si>
  <si>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</si>
  <si>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</si>
  <si>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</si>
  <si>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</si>
  <si>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</si>
  <si>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</si>
  <si>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</si>
  <si>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</si>
  <si>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</si>
  <si>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</si>
  <si>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</si>
  <si>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</si>
  <si>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</si>
  <si>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</si>
  <si>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</si>
  <si>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</si>
  <si>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</si>
  <si>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</si>
  <si>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</si>
  <si>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</si>
  <si>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</si>
  <si>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</si>
  <si>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</si>
  <si>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</si>
  <si>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</si>
  <si>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</si>
  <si>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</si>
  <si>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</si>
  <si>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</si>
  <si>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</si>
  <si>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</si>
  <si>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</si>
  <si>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</si>
  <si>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</si>
  <si>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</si>
  <si>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</si>
  <si>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</si>
  <si>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</si>
  <si>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</si>
  <si>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</si>
  <si>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</si>
  <si>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</si>
  <si>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</si>
  <si>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</si>
  <si>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</si>
  <si>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</si>
  <si>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</si>
  <si>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</si>
  <si>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</si>
  <si>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</si>
  <si>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</si>
  <si>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</si>
  <si>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</si>
  <si>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</si>
  <si>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</si>
  <si>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</si>
  <si>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</si>
  <si>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</si>
  <si>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</si>
  <si>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</si>
  <si>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</si>
  <si>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</si>
  <si>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</si>
  <si>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</si>
  <si>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</si>
  <si>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</si>
  <si>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</si>
  <si>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</si>
  <si>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</si>
  <si>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</si>
  <si>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</si>
  <si>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</si>
  <si>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</si>
  <si>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</si>
  <si>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</si>
  <si>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</si>
  <si>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</si>
  <si>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</si>
  <si>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</si>
  <si>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</si>
  <si>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</si>
  <si>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</si>
  <si>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</si>
  <si>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</si>
  <si>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</si>
  <si>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</si>
  <si>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</si>
  <si>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</si>
  <si>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</si>
  <si>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</si>
  <si>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</si>
  <si>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</si>
  <si>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</si>
  <si>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</si>
  <si>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</si>
  <si>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</si>
  <si>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</si>
  <si>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</si>
  <si>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</si>
  <si>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</si>
  <si>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</si>
  <si>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</si>
  <si>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</si>
  <si>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</si>
  <si>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</si>
  <si>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</si>
  <si>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</si>
  <si>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</si>
  <si>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</si>
  <si>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</si>
  <si>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</si>
  <si>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</si>
  <si>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</si>
  <si>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</si>
  <si>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</si>
  <si>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</si>
  <si>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</si>
  <si>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</si>
  <si>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</si>
  <si>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</si>
  <si>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</si>
  <si>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</si>
  <si>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</si>
  <si>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</si>
  <si>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</si>
  <si>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</si>
  <si>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</si>
  <si>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</si>
  <si>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</si>
  <si>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</si>
  <si>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</si>
  <si>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</si>
  <si>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</si>
  <si>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</si>
  <si>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</si>
  <si>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</si>
  <si>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</si>
  <si>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</si>
  <si>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</si>
  <si>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</si>
  <si>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</si>
  <si>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</si>
  <si>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</si>
  <si>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</si>
  <si>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</si>
  <si>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</si>
  <si>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</si>
  <si>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</si>
  <si>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</si>
  <si>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</si>
  <si>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</si>
  <si>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</si>
  <si>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</si>
  <si>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</si>
  <si>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</si>
  <si>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</si>
  <si>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</si>
  <si>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</si>
  <si>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</si>
  <si>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</si>
  <si>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</si>
  <si>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</si>
  <si>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</si>
  <si>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</si>
  <si>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 Smáralundur  ·  26. ágúst</t>
  </si>
  <si>
    <t>📍 Stekkjarás  ·  26. ágúst</t>
  </si>
  <si>
    <t>📍 Tjarnarás  ·  26. ágúst</t>
  </si>
  <si>
    <t>📍 Vesturkot  ·  26. ágúst</t>
  </si>
  <si>
    <t>📍 Víðivellir  ·  26. ágúst</t>
  </si>
  <si>
    <t>📍 Engidalsskóli  ·  27. ágúst</t>
  </si>
  <si>
    <t>Aðalréttur – Ýsa í tandoori, Hrísgrjón Thai Hom Mali - SOÐIN, Í MAT Vegan Hvítlaukssósa 10 ltr</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</si>
  <si>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</si>
  <si>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</si>
  <si>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</si>
  <si>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</si>
  <si>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</si>
  <si>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</si>
  <si>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</si>
  <si>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</si>
  <si>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</si>
  <si>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</si>
  <si>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</si>
  <si>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</si>
  <si>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</si>
  <si>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</si>
  <si>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</si>
  <si>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</si>
  <si>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</si>
  <si>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</si>
  <si>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</si>
  <si>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</si>
  <si>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</si>
  <si>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</si>
  <si>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</si>
  <si>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</si>
  <si>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</si>
  <si>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</si>
  <si>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</si>
  <si>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</si>
  <si>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</si>
  <si>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</si>
  <si>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</si>
  <si>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</si>
  <si>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</si>
  <si>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</si>
  <si>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</si>
  <si>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</si>
  <si>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</si>
  <si>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</si>
  <si>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</si>
  <si>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</si>
  <si>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</si>
  <si>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</si>
  <si>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</si>
  <si>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</si>
  <si>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</si>
  <si>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</si>
  <si>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</si>
  <si>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</si>
  <si>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</si>
  <si>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</si>
  <si>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</si>
  <si>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</si>
  <si>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</si>
  <si>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</si>
  <si>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</si>
  <si>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</si>
  <si>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</si>
  <si>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</si>
  <si>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</si>
  <si>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</si>
  <si>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</si>
  <si>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</si>
  <si>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</si>
  <si>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</si>
  <si>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</si>
  <si>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</si>
  <si>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</si>
  <si>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</si>
  <si>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</si>
  <si>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</si>
  <si>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</si>
  <si>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</si>
  <si>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</si>
  <si>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</si>
  <si>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</si>
  <si>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</si>
  <si>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</si>
  <si>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</si>
  <si>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</si>
  <si>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</si>
  <si>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</si>
  <si>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</si>
  <si>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</si>
  <si>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</si>
  <si>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</si>
  <si>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</si>
  <si>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</si>
  <si>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</si>
  <si>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Víðivellir  ·  28.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</si>
  <si>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</si>
  <si>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</si>
  <si>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</si>
  <si>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</si>
  <si>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</si>
  <si>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</si>
  <si>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</si>
  <si>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</si>
  <si>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</si>
  <si>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</si>
  <si>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</si>
  <si>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</si>
  <si>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</si>
  <si>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</si>
  <si>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</si>
  <si>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</si>
  <si>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</si>
  <si>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</si>
  <si>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</si>
  <si>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</si>
  <si>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</si>
  <si>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</si>
  <si>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</si>
  <si>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</si>
  <si>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</si>
  <si>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</si>
  <si>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</si>
  <si>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</si>
  <si>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</si>
  <si>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</si>
  <si>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</si>
  <si>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</si>
  <si>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</si>
  <si>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</si>
  <si>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</si>
  <si>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</si>
  <si>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 ágúst</t>
  </si>
  <si>
    <t>Sesam</t>
  </si>
  <si>
    <t>Hveiti, Sesam, Glúten, Bygg, spelt</t>
  </si>
  <si>
    <t>Lidia Sztejter</t>
  </si>
  <si>
    <t>Síðdegishressing – Heimilisbrauð, Kindakæfa</t>
  </si>
  <si>
    <t>📍 Vesturkot  ·  21. ágúst</t>
  </si>
  <si>
    <t>Síðdegishressing – Lífskornabrauð, Ostur</t>
  </si>
  <si>
    <t>Síðdegishressing – Hrökkbrauð, Skinka</t>
  </si>
  <si>
    <t>Síðdegishressing – Ljóst súrdeigsbrauð, Kjúklingaálegg</t>
  </si>
  <si>
    <t>📍 Bjarkarlundur  ·  27. ágúst</t>
  </si>
  <si>
    <t>📍 Vesturkot  ·  28.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</si>
  <si>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</si>
  <si>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</si>
  <si>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</si>
  <si>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</si>
  <si>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</si>
  <si>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</si>
  <si>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</si>
  <si>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</si>
  <si>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</si>
  <si>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</si>
  <si>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</si>
  <si>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</si>
  <si>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</si>
  <si>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</si>
  <si>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</si>
  <si>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</si>
  <si>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</si>
  <si>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</si>
  <si>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</si>
  <si>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</si>
  <si>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</si>
  <si>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</si>
  <si>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</si>
  <si>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</si>
  <si>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</si>
  <si>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</si>
  <si>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</si>
  <si>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</si>
  <si>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</si>
  <si>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</si>
  <si>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</si>
  <si>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</si>
  <si>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</si>
  <si>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</si>
  <si>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</si>
  <si>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</si>
  <si>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</si>
  <si>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</si>
  <si>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</si>
  <si>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</si>
  <si>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</si>
  <si>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</si>
  <si>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</si>
  <si>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</si>
  <si>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</si>
  <si>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</si>
  <si>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</si>
  <si>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</si>
  <si>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</si>
  <si>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</si>
  <si>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</si>
  <si>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</si>
  <si>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</si>
  <si>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</si>
  <si>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</si>
  <si>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</si>
  <si>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</si>
  <si>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</si>
  <si>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</si>
  <si>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</si>
  <si>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</si>
  <si>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</si>
  <si>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</si>
  <si>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</si>
  <si>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</si>
  <si>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</si>
  <si>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</si>
  <si>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</si>
  <si>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</si>
  <si>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</si>
  <si>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</si>
  <si>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</si>
  <si>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</si>
  <si>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</si>
  <si>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</si>
  <si>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</si>
  <si>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</si>
  <si>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</si>
  <si>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</si>
  <si>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</si>
  <si>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</si>
  <si>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</si>
  <si>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</si>
  <si>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</si>
  <si>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</si>
  <si>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</si>
  <si>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</si>
  <si>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</si>
  <si>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</si>
  <si>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</si>
  <si>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</si>
  <si>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</si>
  <si>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</si>
  <si>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</si>
  <si>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</si>
  <si>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</si>
  <si>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</si>
  <si>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</si>
  <si>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</si>
  <si>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</si>
  <si>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</si>
  <si>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</si>
  <si>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</si>
  <si>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</si>
  <si>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</si>
  <si>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</si>
  <si>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</si>
  <si>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</si>
  <si>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</si>
  <si>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</si>
  <si>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</si>
  <si>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</si>
  <si>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</si>
  <si>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</si>
  <si>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</si>
  <si>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</si>
  <si>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</si>
  <si>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</si>
  <si>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</si>
  <si>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</si>
  <si>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</si>
  <si>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</si>
  <si>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</si>
  <si>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</si>
  <si>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</si>
  <si>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</si>
  <si>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</si>
  <si>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</si>
  <si>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</si>
  <si>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</si>
  <si>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</si>
  <si>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</si>
  <si>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</si>
  <si>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</si>
  <si>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</si>
  <si>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</si>
  <si>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</si>
  <si>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</si>
  <si>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</si>
  <si>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</si>
  <si>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</si>
  <si>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</si>
  <si>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</si>
  <si>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</si>
  <si>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</si>
  <si>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</si>
  <si>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</si>
  <si>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</si>
  <si>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</si>
  <si>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</si>
  <si>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</si>
  <si>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</si>
  <si>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</si>
  <si>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</si>
  <si>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</si>
  <si>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</si>
  <si>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</si>
  <si>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</si>
  <si>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</si>
  <si>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</si>
  <si>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</si>
  <si>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</si>
  <si>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</si>
  <si>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</si>
  <si>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</si>
  <si>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</si>
  <si>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</si>
  <si>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</si>
  <si>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</si>
  <si>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</si>
  <si>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</si>
  <si>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</si>
  <si>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</si>
  <si>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</si>
  <si>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</si>
  <si>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</si>
  <si>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</si>
  <si>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</si>
  <si>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</si>
  <si>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</si>
  <si>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</si>
  <si>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</si>
  <si>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</si>
  <si>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</si>
  <si>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</si>
  <si>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</si>
  <si>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</si>
  <si>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</si>
  <si>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</si>
  <si>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</si>
  <si>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</si>
  <si>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</si>
  <si>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</si>
  <si>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</si>
  <si>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</si>
  <si>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</si>
  <si>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</si>
  <si>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</si>
  <si>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</si>
  <si>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</si>
  <si>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</si>
  <si>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</si>
  <si>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</si>
  <si>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</si>
  <si>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</si>
  <si>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</si>
  <si>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</si>
  <si>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</si>
  <si>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</si>
  <si>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</si>
  <si>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</si>
  <si>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</si>
  <si>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</si>
  <si>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</si>
  <si>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</si>
  <si>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</si>
  <si>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</si>
  <si>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</si>
  <si>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</si>
  <si>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</si>
  <si>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</si>
  <si>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</si>
  <si>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</si>
  <si>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</si>
  <si>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</si>
  <si>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</si>
  <si>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</si>
  <si>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</si>
  <si>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</si>
  <si>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</si>
  <si>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</si>
  <si>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</si>
  <si>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</si>
  <si>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</si>
  <si>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</si>
  <si>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</si>
  <si>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</si>
  <si>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</si>
  <si>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</si>
  <si>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</si>
  <si>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</si>
  <si>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</si>
  <si>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</si>
  <si>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</si>
  <si>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</si>
  <si>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</si>
  <si>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</si>
  <si>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</si>
  <si>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</si>
  <si>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</si>
  <si>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</si>
  <si>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</si>
  <si>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</si>
  <si>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</si>
  <si>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</si>
  <si>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</si>
  <si>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</si>
  <si>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</si>
  <si>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</si>
  <si>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</si>
  <si>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</si>
  <si>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</si>
  <si>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</si>
  <si>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</si>
  <si>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</si>
  <si>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</si>
  <si>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</si>
  <si>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</si>
  <si>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</si>
  <si>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</si>
  <si>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</si>
  <si>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</si>
  <si>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</si>
  <si>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</si>
  <si>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</si>
  <si>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</si>
  <si>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</si>
  <si>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</si>
  <si>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</si>
  <si>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</si>
  <si>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</si>
  <si>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</si>
  <si>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</si>
  <si>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</si>
  <si>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</si>
  <si>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</si>
  <si>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</si>
  <si>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</si>
  <si>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</si>
  <si>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</si>
  <si>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</si>
  <si>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</si>
  <si>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</si>
  <si>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</si>
  <si>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</si>
  <si>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</si>
  <si>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</si>
  <si>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</si>
  <si>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</si>
  <si>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</si>
  <si>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</si>
  <si>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</si>
  <si>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</si>
  <si>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</si>
  <si>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</si>
  <si>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</si>
  <si>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</si>
  <si>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</si>
  <si>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</si>
  <si>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</si>
  <si>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</si>
  <si>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</si>
  <si>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</si>
  <si>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</si>
  <si>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</si>
  <si>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</si>
  <si>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</si>
  <si>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</si>
  <si>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</si>
  <si>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</si>
  <si>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</si>
  <si>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</si>
  <si>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</si>
  <si>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</si>
  <si>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</si>
  <si>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</si>
  <si>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</si>
  <si>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</si>
  <si>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</si>
  <si>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</si>
  <si>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</si>
  <si>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</si>
  <si>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</si>
  <si>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</si>
  <si>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</si>
  <si>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</si>
  <si>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</si>
  <si>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</si>
  <si>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</si>
  <si>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</si>
  <si>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</si>
  <si>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</si>
  <si>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</si>
  <si>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</si>
  <si>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</si>
  <si>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</si>
  <si>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</si>
  <si>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</si>
  <si>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</si>
  <si>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</si>
  <si>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</si>
  <si>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</si>
  <si>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</si>
  <si>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</si>
  <si>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</si>
  <si>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</si>
  <si>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</si>
  <si>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</si>
  <si>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</si>
  <si>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</si>
  <si>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</si>
  <si>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</si>
  <si>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</si>
  <si>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</si>
  <si>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</si>
  <si>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</si>
  <si>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</si>
  <si>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</si>
  <si>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</si>
  <si>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</si>
  <si>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</si>
  <si>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</si>
  <si>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</si>
  <si>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</si>
  <si>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</si>
  <si>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</si>
  <si>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</si>
  <si>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</si>
  <si>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</si>
  <si>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</si>
  <si>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</si>
  <si>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</si>
  <si>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</si>
  <si>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</si>
  <si>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</si>
  <si>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</si>
  <si>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</si>
  <si>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</si>
  <si>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</si>
  <si>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</si>
  <si>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</si>
  <si>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</si>
  <si>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</si>
  <si>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</si>
  <si>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</si>
  <si>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</si>
  <si>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</si>
  <si>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</si>
  <si>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</si>
  <si>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</si>
  <si>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</si>
  <si>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</si>
  <si>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</si>
  <si>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</si>
  <si>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</si>
  <si>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</si>
  <si>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</si>
  <si>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</si>
  <si>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</si>
  <si>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</si>
  <si>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</si>
  <si>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</si>
  <si>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</si>
  <si>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</si>
  <si>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</si>
  <si>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</si>
  <si>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</si>
  <si>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</si>
  <si>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</si>
  <si>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</si>
  <si>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</si>
  <si>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</si>
  <si>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</si>
  <si>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</si>
  <si>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</si>
  <si>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</si>
  <si>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</si>
  <si>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</si>
  <si>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</si>
  <si>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</si>
  <si>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</si>
  <si>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</si>
  <si>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</si>
  <si>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</si>
  <si>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</si>
  <si>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</si>
  <si>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</si>
  <si>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</si>
  <si>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</si>
  <si>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</si>
  <si>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</si>
  <si>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</si>
  <si>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</si>
  <si>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</si>
  <si>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</si>
  <si>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</si>
  <si>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</si>
  <si>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</si>
  <si>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</si>
  <si>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</si>
  <si>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</si>
  <si>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</si>
  <si>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</si>
  <si>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</si>
  <si>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</si>
  <si>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</si>
  <si>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</si>
  <si>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</si>
  <si>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</si>
  <si>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</si>
  <si>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</si>
  <si>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</si>
  <si>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</si>
  <si>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</si>
  <si>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</si>
  <si>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</si>
  <si>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</si>
  <si>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</si>
  <si>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</si>
  <si>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</si>
  <si>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</si>
  <si>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</si>
  <si>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</si>
  <si>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</si>
  <si>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</si>
  <si>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</si>
  <si>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</si>
  <si>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</si>
  <si>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</si>
  <si>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</si>
  <si>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</si>
  <si>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</si>
  <si>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</si>
  <si>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</si>
  <si>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</si>
  <si>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</si>
  <si>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</si>
  <si>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</si>
  <si>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</si>
  <si>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</si>
  <si>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</si>
  <si>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</si>
  <si>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</si>
  <si>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</si>
  <si>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</si>
  <si>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</si>
  <si>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</si>
  <si>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</si>
  <si>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</si>
  <si>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</si>
  <si>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</si>
  <si>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</si>
  <si>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</si>
  <si>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</si>
  <si>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</si>
  <si>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</si>
  <si>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</si>
  <si>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</si>
  <si>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</si>
  <si>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</si>
  <si>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</si>
  <si>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</si>
  <si>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</si>
  <si>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</si>
  <si>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</si>
  <si>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</si>
  <si>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</si>
  <si>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</si>
  <si>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</si>
  <si>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</si>
  <si>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</si>
  <si>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</si>
  <si>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</si>
  <si>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</si>
  <si>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</si>
  <si>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</si>
  <si>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</si>
  <si>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</si>
  <si>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</si>
  <si>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</si>
  <si>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</si>
  <si>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</si>
  <si>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</si>
  <si>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</si>
  <si>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</si>
  <si>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</si>
  <si>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</si>
  <si>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</si>
  <si>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</si>
  <si>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</si>
  <si>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</si>
  <si>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</si>
  <si>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</si>
  <si>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</si>
  <si>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</si>
  <si>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</si>
  <si>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</si>
  <si>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</si>
  <si>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</si>
  <si>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</si>
  <si>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</si>
  <si>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</si>
  <si>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</si>
  <si>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</si>
  <si>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</si>
  <si>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</si>
  <si>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</si>
  <si>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</si>
  <si>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</si>
  <si>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</si>
  <si>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</si>
  <si>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</si>
  <si>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</si>
  <si>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</si>
  <si>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</si>
  <si>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</si>
  <si>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</si>
  <si>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</si>
  <si>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</si>
  <si>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</si>
  <si>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</si>
  <si>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</si>
  <si>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</si>
  <si>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</si>
  <si>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</si>
  <si>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</si>
  <si>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</si>
  <si>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</si>
  <si>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</si>
  <si>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</si>
  <si>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</si>
  <si>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</si>
  <si>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</si>
  <si>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</si>
  <si>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</si>
  <si>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</si>
  <si>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</si>
  <si>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</si>
  <si>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</si>
  <si>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</si>
  <si>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</si>
  <si>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</si>
  <si>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</si>
  <si>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</si>
  <si>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</si>
  <si>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</si>
  <si>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</si>
  <si>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</si>
  <si>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</si>
  <si>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</si>
  <si>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</si>
  <si>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</si>
  <si>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</si>
  <si>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</si>
  <si>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</si>
  <si>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</si>
  <si>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</si>
  <si>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</si>
  <si>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</si>
  <si>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</si>
  <si>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</si>
  <si>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</si>
  <si>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</si>
  <si>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</si>
  <si>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</si>
  <si>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</si>
  <si>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</si>
  <si>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</si>
  <si>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</si>
  <si>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</si>
  <si>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</si>
  <si>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</si>
  <si>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</si>
  <si>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</si>
  <si>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</si>
  <si>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</si>
  <si>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</si>
  <si>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</si>
  <si>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</si>
  <si>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</si>
  <si>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</si>
  <si>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</si>
  <si>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</si>
  <si>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</si>
  <si>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</si>
  <si>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</si>
  <si>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</si>
  <si>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</si>
  <si>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</si>
  <si>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</si>
  <si>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</si>
  <si>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</si>
  <si>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</si>
  <si>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</si>
  <si>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</si>
  <si>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</si>
  <si>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</si>
  <si>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</si>
  <si>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</si>
  <si>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</si>
  <si>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</si>
  <si>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</si>
  <si>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</si>
  <si>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</si>
  <si>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</si>
  <si>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</si>
  <si>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</si>
  <si>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</si>
  <si>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</si>
  <si>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</si>
  <si>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</si>
  <si>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</si>
  <si>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</si>
  <si>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</si>
  <si>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</si>
  <si>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</si>
  <si>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</si>
  <si>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</si>
  <si>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</si>
  <si>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</si>
  <si>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</si>
  <si>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</si>
  <si>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</si>
  <si>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</si>
  <si>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</si>
  <si>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</si>
  <si>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</si>
  <si>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</si>
  <si>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</si>
  <si>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</si>
  <si>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</si>
  <si>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</si>
  <si>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</si>
  <si>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</si>
  <si>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</si>
  <si>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</si>
  <si>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</si>
  <si>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</si>
  <si>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</si>
  <si>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</si>
  <si>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</si>
  <si>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</si>
  <si>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</si>
  <si>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</si>
  <si>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</si>
  <si>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</si>
  <si>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</si>
  <si>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</si>
  <si>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</si>
  <si>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</si>
  <si>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</si>
  <si>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</si>
  <si>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</si>
  <si>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</si>
  <si>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</si>
  <si>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</si>
  <si>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</si>
  <si>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</si>
  <si>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</si>
  <si>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</si>
  <si>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</si>
  <si>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</si>
  <si>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</si>
  <si>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</si>
  <si>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</si>
  <si>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</si>
  <si>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</si>
  <si>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</si>
  <si>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</si>
  <si>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</si>
  <si>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</si>
  <si>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</si>
  <si>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</si>
  <si>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</si>
  <si>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</si>
  <si>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</si>
  <si>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</si>
  <si>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</si>
  <si>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</si>
  <si>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</si>
  <si>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</si>
  <si>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</si>
  <si>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</si>
  <si>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</si>
  <si>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</si>
  <si>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</si>
  <si>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</si>
  <si>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</si>
  <si>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</si>
  <si>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</si>
  <si>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</si>
  <si>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</si>
  <si>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</si>
  <si>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</si>
  <si>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</si>
  <si>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</si>
  <si>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</si>
  <si>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</si>
  <si>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</si>
  <si>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</si>
  <si>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</si>
  <si>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</si>
  <si>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</si>
  <si>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</si>
  <si>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</si>
  <si>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</si>
  <si>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</si>
  <si>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</si>
  <si>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</si>
  <si>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</si>
  <si>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</si>
  <si>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</si>
  <si>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</si>
  <si>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</si>
  <si>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</si>
  <si>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</si>
  <si>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</si>
  <si>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</si>
  <si>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</si>
  <si>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</si>
  <si>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</si>
  <si>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</si>
  <si>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</si>
  <si>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</si>
  <si>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</si>
  <si>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</si>
  <si>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</si>
  <si>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</si>
  <si>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</si>
  <si>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Leyfi til 30/09</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</si>
  <si>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</si>
  <si>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</si>
  <si>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</si>
  <si>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</si>
  <si>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</si>
  <si>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</si>
  <si>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</si>
  <si>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</si>
  <si>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</si>
  <si>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</si>
  <si>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</si>
  <si>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</si>
  <si>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</si>
  <si>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</si>
  <si>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</si>
  <si>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</si>
  <si>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</si>
  <si>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</si>
  <si>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</si>
  <si>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Fæðingarorlof</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</si>
  <si>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</si>
  <si>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</si>
  <si>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</si>
  <si>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</si>
  <si>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</si>
  <si>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</si>
  <si>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</si>
  <si>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</si>
  <si>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</si>
  <si>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</si>
  <si>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</si>
  <si>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</si>
  <si>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</si>
  <si>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</si>
  <si>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</si>
  <si>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</si>
  <si>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</si>
  <si>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</si>
  <si>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</si>
  <si>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</si>
  <si>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</si>
  <si>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</si>
  <si>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</si>
  <si>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</si>
  <si>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</si>
  <si>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</si>
  <si>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</si>
  <si>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</si>
  <si>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</si>
  <si>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</si>
  <si>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</si>
  <si>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</si>
  <si>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</si>
  <si>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</si>
  <si>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</si>
  <si>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</si>
  <si>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</si>
  <si>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</si>
  <si>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</si>
  <si>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</si>
  <si>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</si>
  <si>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</si>
  <si>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</si>
  <si>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</si>
  <si>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</si>
  <si>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</si>
  <si>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</si>
  <si>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</si>
  <si>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</si>
  <si>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</si>
  <si>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</si>
  <si>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</si>
  <si>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</si>
  <si>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</si>
  <si>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</si>
  <si>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</si>
  <si>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</si>
  <si>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</si>
  <si>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</si>
  <si>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</si>
  <si>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</si>
  <si>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</si>
  <si>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</si>
  <si>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</si>
  <si>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</si>
  <si>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</si>
  <si>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</si>
  <si>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</si>
  <si>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</si>
  <si>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</si>
  <si>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</si>
  <si>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</si>
  <si>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</si>
  <si>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</si>
  <si>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</si>
  <si>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</si>
  <si>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</si>
  <si>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</si>
  <si>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</si>
  <si>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</si>
  <si>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</si>
  <si>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</si>
  <si>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</si>
  <si>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</si>
  <si>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</si>
  <si>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</si>
  <si>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</si>
  <si>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</si>
  <si>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</si>
  <si>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</si>
  <si>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</si>
  <si>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</si>
  <si>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</si>
  <si>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</si>
  <si>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</si>
  <si>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</si>
  <si>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</si>
  <si>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</si>
  <si>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</si>
  <si>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</si>
  <si>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</si>
  <si>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</si>
  <si>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</si>
  <si>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</si>
  <si>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</si>
  <si>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</si>
  <si>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</si>
  <si>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</si>
  <si>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</si>
  <si>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</si>
  <si>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</si>
  <si>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</si>
  <si>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</si>
  <si>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</si>
  <si>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</si>
  <si>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</si>
  <si>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</si>
  <si>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</si>
  <si>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</si>
  <si>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</si>
  <si>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</si>
  <si>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</si>
  <si>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</si>
  <si>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</si>
  <si>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</si>
  <si>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</si>
  <si>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</si>
  <si>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</si>
  <si>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</si>
  <si>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</si>
  <si>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</si>
  <si>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</si>
  <si>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</si>
  <si>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</si>
  <si>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</si>
  <si>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</si>
  <si>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</si>
  <si>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</si>
  <si>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</si>
  <si>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</si>
  <si>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</si>
  <si>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</si>
  <si>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</si>
  <si>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</si>
  <si>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</si>
  <si>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</si>
  <si>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</si>
  <si>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</si>
  <si>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</si>
  <si>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</si>
  <si>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</si>
  <si>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</si>
  <si>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</si>
  <si>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</si>
  <si>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</si>
  <si>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</si>
  <si>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</si>
  <si>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</si>
  <si>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</si>
  <si>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</si>
  <si>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</si>
  <si>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</si>
  <si>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</si>
  <si>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</si>
  <si>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</si>
  <si>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</si>
  <si>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</si>
  <si>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</si>
  <si>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</si>
  <si>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</si>
  <si>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</si>
  <si>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2026-08-13T13:26:14.8137989Z</t>
  </si>
  <si>
    <t>Móttekið</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</si>
  <si>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</si>
  <si>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</si>
  <si>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</si>
  <si>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</si>
  <si>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</si>
  <si>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</si>
  <si>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</si>
  <si>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</si>
  <si>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</si>
  <si>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</si>
  <si>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</si>
  <si>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</si>
  <si>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</si>
  <si>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</si>
  <si>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</si>
  <si>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</si>
  <si>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</si>
  <si>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</si>
  <si>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</si>
  <si>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</si>
  <si>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</si>
  <si>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</si>
  <si>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</si>
  <si>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</si>
  <si>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</si>
  <si>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</si>
  <si>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</si>
  <si>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</si>
  <si>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</si>
  <si>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</si>
  <si>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</si>
  <si>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</si>
  <si>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</si>
  <si>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</si>
  <si>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</si>
  <si>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</si>
  <si>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</si>
  <si>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</si>
  <si>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</si>
  <si>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</si>
  <si>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</si>
  <si>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</si>
  <si>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</si>
  <si>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</si>
  <si>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</si>
  <si>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</si>
  <si>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</si>
  <si>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</si>
  <si>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</si>
  <si>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</si>
  <si>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</si>
  <si>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</si>
  <si>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</si>
  <si>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</si>
  <si>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</si>
  <si>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</si>
  <si>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</si>
  <si>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</si>
  <si>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</si>
  <si>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</si>
  <si>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</si>
  <si>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</si>
  <si>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</si>
  <si>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</si>
  <si>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</si>
  <si>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</si>
  <si>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</si>
  <si>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</si>
  <si>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</si>
  <si>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</si>
  <si>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</si>
  <si>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</si>
  <si>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</si>
  <si>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</si>
  <si>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2026-08-12T12:36:05.9765526Z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</si>
  <si>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</si>
  <si>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</si>
  <si>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</si>
  <si>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</si>
  <si>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</si>
  <si>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</si>
  <si>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</si>
  <si>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</si>
  <si>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</si>
  <si>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</si>
  <si>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</si>
  <si>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</si>
  <si>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</si>
  <si>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</si>
  <si>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</si>
  <si>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</si>
  <si>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</si>
  <si>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</si>
  <si>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</si>
  <si>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</si>
  <si>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</si>
  <si>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</si>
  <si>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</si>
  <si>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</si>
  <si>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</si>
  <si>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</si>
  <si>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</si>
  <si>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</si>
  <si>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</si>
  <si>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</si>
  <si>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</si>
  <si>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</si>
  <si>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</si>
  <si>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</si>
  <si>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</si>
  <si>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</si>
  <si>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</si>
  <si>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</si>
  <si>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</si>
  <si>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</si>
  <si>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</si>
  <si>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</si>
  <si>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</si>
  <si>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</si>
  <si>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</si>
  <si>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</si>
  <si>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</si>
  <si>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</si>
  <si>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</si>
  <si>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</si>
  <si>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</si>
  <si>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</si>
  <si>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</si>
  <si>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</si>
  <si>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</si>
  <si>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</si>
  <si>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</si>
  <si>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</si>
  <si>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</si>
  <si>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</si>
  <si>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</si>
  <si>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</si>
  <si>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</si>
  <si>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</si>
  <si>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</si>
  <si>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</si>
  <si>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</si>
  <si>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</si>
  <si>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</si>
  <si>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</si>
  <si>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</si>
  <si>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</si>
  <si>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</si>
  <si>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</si>
  <si>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</si>
  <si>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</si>
  <si>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</si>
  <si>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</si>
  <si>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</si>
  <si>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</si>
  <si>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</si>
  <si>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</si>
  <si>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</si>
  <si>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</si>
  <si>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</si>
  <si>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</si>
  <si>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</si>
  <si>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</si>
  <si>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</si>
  <si>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</si>
  <si>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</si>
  <si>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</si>
  <si>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</si>
  <si>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</si>
  <si>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</si>
  <si>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</si>
  <si>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</si>
  <si>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</si>
  <si>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</si>
  <si>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</si>
  <si>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</si>
  <si>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</si>
  <si>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</si>
  <si>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</si>
  <si>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</si>
  <si>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</si>
  <si>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</si>
  <si>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</si>
  <si>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</si>
  <si>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</si>
  <si>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</si>
  <si>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</si>
  <si>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</si>
  <si>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</si>
  <si>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</si>
  <si>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</si>
  <si>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</si>
  <si>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</si>
  <si>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</si>
  <si>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</si>
  <si>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</si>
  <si>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</si>
  <si>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</si>
  <si>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</si>
  <si>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</si>
  <si>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</si>
  <si>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</si>
  <si>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</si>
  <si>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</si>
  <si>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</si>
  <si>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</si>
  <si>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</si>
  <si>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</si>
  <si>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</si>
  <si>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</si>
  <si>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</si>
  <si>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</si>
  <si>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</si>
  <si>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</si>
  <si>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</si>
  <si>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</si>
  <si>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</si>
  <si>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</si>
  <si>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</si>
  <si>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</si>
  <si>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</si>
  <si>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</si>
  <si>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</si>
  <si>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</si>
  <si>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</si>
  <si>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</si>
  <si>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</si>
  <si>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</si>
  <si>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</si>
  <si>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</si>
  <si>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</si>
  <si>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</si>
  <si>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</si>
  <si>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</si>
  <si>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</si>
  <si>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</si>
  <si>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</si>
  <si>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</si>
  <si>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</si>
  <si>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</si>
  <si>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</si>
  <si>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</si>
  <si>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</si>
  <si>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</si>
  <si>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</si>
  <si>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</si>
  <si>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</si>
  <si>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</si>
  <si>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</si>
  <si>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</si>
  <si>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</si>
  <si>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</si>
  <si>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</si>
  <si>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</si>
  <si>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</si>
  <si>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</si>
  <si>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</si>
  <si>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</si>
  <si>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</si>
  <si>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</si>
  <si>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</si>
  <si>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</si>
  <si>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</si>
  <si>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</si>
  <si>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</si>
  <si>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</si>
  <si>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</si>
  <si>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</si>
  <si>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</si>
  <si>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</si>
  <si>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</si>
  <si>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</si>
  <si>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</si>
  <si>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</si>
  <si>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</si>
  <si>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</si>
  <si>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</si>
  <si>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</si>
  <si>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</si>
  <si>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</si>
  <si>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</si>
  <si>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</si>
  <si>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</si>
  <si>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</si>
  <si>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</si>
  <si>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</si>
  <si>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</si>
  <si>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</si>
  <si>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</si>
  <si>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</si>
  <si>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</si>
  <si>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</si>
  <si>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</si>
  <si>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</si>
  <si>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</si>
  <si>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</si>
  <si>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</si>
  <si>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</si>
  <si>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</si>
  <si>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</si>
  <si>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</si>
  <si>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</si>
  <si>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</si>
  <si>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</si>
  <si>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</si>
  <si>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</si>
  <si>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</si>
  <si>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</si>
  <si>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</si>
  <si>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</si>
  <si>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</si>
  <si>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</si>
  <si>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</si>
  <si>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</si>
  <si>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</si>
  <si>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</si>
  <si>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</si>
  <si>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</si>
  <si>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</si>
  <si>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</si>
  <si>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</si>
  <si>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</si>
  <si>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</si>
  <si>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</si>
  <si>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</si>
  <si>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</si>
  <si>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</si>
  <si>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</si>
  <si>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</si>
  <si>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</si>
  <si>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</si>
  <si>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
Starfsfólk vill ekki mat.</t>
  </si>
  <si>
    <t>elisabetk@hafnarfjordur.is</t>
  </si>
  <si>
    <t>2026-08-12T11:12:04.4173840Z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</si>
  <si>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</si>
  <si>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</si>
  <si>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</si>
  <si>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</si>
  <si>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2026-08-12T13:24:01.4073863Z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</si>
  <si>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</si>
  <si>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</si>
  <si>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</si>
  <si>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</si>
  <si>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</si>
  <si>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2026-08-12T13:32:49.7769761Z</t>
  </si>
  <si>
    <t>alfaberg-20270118-skerturdagur</t>
  </si>
  <si>
    <t>2026-08-12T13:38:25.2063871Z</t>
  </si>
  <si>
    <t>alfaberg-20270304-skerturdagur</t>
  </si>
  <si>
    <t>2026-08-12T13:39:11.6051185Z</t>
  </si>
  <si>
    <t>alfaberg-20270528-skipulagsdagur</t>
  </si>
  <si>
    <t>2026-08-12T13:43:43.4512243Z</t>
  </si>
  <si>
    <t>vesturkot-20260904-skipulagsdagur</t>
  </si>
  <si>
    <t>huldatho@hafnarfjordur.is</t>
  </si>
  <si>
    <t>2026-08-14T13:17:56.4755912Z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</si>
  <si>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</si>
  <si>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</si>
  <si>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</si>
  <si>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</si>
  <si>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</si>
  <si>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</si>
  <si>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</si>
  <si>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</si>
  <si>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</si>
  <si>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</si>
  <si>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</si>
  <si>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</si>
  <si>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</si>
  <si>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</si>
  <si>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</si>
  <si>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</si>
  <si>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</si>
  <si>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</si>
  <si>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</si>
  <si>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</si>
  <si>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</si>
  <si>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</si>
  <si>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</si>
  <si>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</si>
  <si>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</si>
  <si>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</si>
  <si>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</si>
  <si>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</si>
  <si>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</si>
  <si>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</si>
  <si>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</si>
  <si>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</si>
  <si>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</si>
  <si>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</si>
  <si>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</si>
  <si>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</si>
  <si>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</si>
  <si>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</si>
  <si>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</si>
  <si>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</si>
  <si>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</si>
  <si>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</si>
  <si>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</si>
  <si>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</si>
  <si>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</si>
  <si>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</si>
  <si>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</si>
  <si>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</si>
  <si>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</si>
  <si>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</si>
  <si>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</si>
  <si>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</si>
  <si>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</si>
  <si>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</si>
  <si>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</si>
  <si>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</si>
  <si>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</si>
  <si>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</si>
  <si>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</si>
  <si>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</si>
  <si>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</si>
  <si>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</si>
  <si>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</si>
  <si>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</si>
  <si>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</si>
  <si>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</si>
  <si>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</si>
  <si>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</si>
  <si>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</si>
  <si>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</si>
  <si>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</si>
  <si>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</si>
  <si>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</si>
  <si>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</si>
  <si>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</si>
  <si>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</si>
  <si>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</si>
  <si>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</si>
  <si>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</si>
  <si>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</si>
  <si>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</si>
  <si>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</si>
  <si>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</si>
  <si>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</si>
  <si>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</si>
  <si>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</si>
  <si>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</si>
  <si>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</si>
  <si>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</si>
  <si>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</si>
  <si>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</si>
  <si>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</si>
  <si>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</si>
  <si>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</si>
  <si>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</si>
  <si>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</si>
  <si>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</si>
  <si>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</si>
  <si>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</si>
  <si>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</si>
  <si>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</si>
  <si>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</si>
  <si>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</si>
  <si>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</si>
  <si>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</si>
  <si>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</si>
  <si>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</si>
  <si>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</si>
  <si>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</si>
  <si>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</si>
  <si>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</si>
  <si>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</si>
  <si>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</si>
  <si>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</si>
  <si>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</si>
  <si>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</si>
  <si>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</si>
  <si>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</si>
  <si>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</si>
  <si>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</si>
  <si>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</si>
  <si>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</si>
  <si>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</si>
  <si>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Grjónagrautur, glútenlaust brauð, kanill</t>
  </si>
  <si>
    <t>Aðalréttur → Vegan grjónagrautur (Mjólkurlaust)</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</si>
  <si>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</si>
  <si>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</si>
  <si>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</si>
  <si>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</si>
  <si>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</si>
  <si>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</si>
  <si>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</si>
  <si>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Pasta, vegan bitar í rjómasósu</t>
  </si>
  <si>
    <t>Aðalréttur → Glútenlaust spaghetti, kjúklingur í rjómasósu</t>
  </si>
  <si>
    <t>Aðalréttur → Pasta, kjúklingur í mjólkurlausri sósu</t>
  </si>
  <si>
    <t>2026-08-17</t>
  </si>
  <si>
    <t>Aðalréttur → Vegan tikka masala, hrísgrjón, naan brauð</t>
  </si>
  <si>
    <t>Aðalréttur → Tikka masala, hrísgrjón</t>
  </si>
  <si>
    <t>2026-08-18</t>
  </si>
  <si>
    <t>Aðalréttur → Vegan bolognese, spaghetti, hvítlauksbrauð</t>
  </si>
  <si>
    <t>Aðalréttur → 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</si>
  <si>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</si>
  <si>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</si>
  <si>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</si>
  <si>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</si>
  <si>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</si>
  <si>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</si>
  <si>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</si>
  <si>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</si>
  <si>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</si>
  <si>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Grænmetisbollur, hrísgrjón, hvítlaukssósa</t>
  </si>
  <si>
    <t>Aðalréttur → Grænmetisbollur (fisklaust)</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</si>
  <si>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</si>
  <si>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</si>
  <si>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</si>
  <si>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</si>
  <si>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</si>
  <si>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</si>
  <si>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</si>
  <si>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</si>
  <si>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</si>
  <si>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</si>
  <si>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2026-08-26</t>
  </si>
  <si>
    <t>2026-08-27</t>
  </si>
  <si>
    <t>Aðalréttur → Kjötbollur í tandoori (Fisklaust)</t>
  </si>
  <si>
    <t>Aðalréttur → Grænmetisbollur í tandoori, hrísgrjón, hvítlaukssósa</t>
  </si>
  <si>
    <t>2026-08-28</t>
  </si>
  <si>
    <t>Aðalréttur → Grænmetispíta, grænmeti, pítusósa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</si>
  <si>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</si>
  <si>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</si>
  <si>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</si>
  <si>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</si>
  <si>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</si>
  <si>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</si>
  <si>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</si>
  <si>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</si>
  <si>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</si>
  <si>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</si>
  <si>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</si>
  <si>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</si>
  <si>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</si>
  <si>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</si>
  <si>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</si>
  <si>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</si>
  <si>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</si>
  <si>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</si>
  <si>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</si>
  <si>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</si>
  <si>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</si>
  <si>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</si>
  <si>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</si>
  <si>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</si>
  <si>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</si>
  <si>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</si>
  <si>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</si>
  <si>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</si>
  <si>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</si>
  <si>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</si>
  <si>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</si>
  <si>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</si>
  <si>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</si>
  <si>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</si>
  <si>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</si>
  <si>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</si>
  <si>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</si>
  <si>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Vegan kjúlli í rjómasósu</t>
  </si>
  <si>
    <t>HRESSING / FRÍSTUND</t>
  </si>
  <si>
    <t>Hressing (lýsing)</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</si>
  <si>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</si>
  <si>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</si>
  <si>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</si>
  <si>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</si>
  <si>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</si>
  <si>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</si>
  <si>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</si>
  <si>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</si>
  <si>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</si>
  <si>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</si>
  <si>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</si>
  <si>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</si>
  <si>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</si>
  <si>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</si>
  <si>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</si>
  <si>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</si>
  <si>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</si>
  <si>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</si>
  <si>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</si>
  <si>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</si>
  <si>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</si>
  <si>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</si>
  <si>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</si>
  <si>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</si>
  <si>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</si>
  <si>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</si>
  <si>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</si>
  <si>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</si>
  <si>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</si>
  <si>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</si>
  <si>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</si>
  <si>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</si>
  <si>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</si>
  <si>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</si>
  <si>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</si>
  <si>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</si>
  <si>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</si>
  <si>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</si>
  <si>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</si>
  <si>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</si>
  <si>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</si>
  <si>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</si>
  <si>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</si>
  <si>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</si>
  <si>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</si>
  <si>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</si>
  <si>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</si>
  <si>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</si>
  <si>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</si>
  <si>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</si>
  <si>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</si>
  <si>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</si>
  <si>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</si>
  <si>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</si>
  <si>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</si>
  <si>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</si>
  <si>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</si>
  <si>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</si>
  <si>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</si>
  <si>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</si>
  <si>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</si>
  <si>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</si>
  <si>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</si>
  <si>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</si>
  <si>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</si>
  <si>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</si>
  <si>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</si>
  <si>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</si>
  <si>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</si>
  <si>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</si>
  <si>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</si>
  <si>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</si>
  <si>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</si>
  <si>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</si>
  <si>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</si>
  <si>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</si>
  <si>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</si>
  <si>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</si>
  <si>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</si>
  <si>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</si>
  <si>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</si>
  <si>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</si>
  <si>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</si>
  <si>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</si>
  <si>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</si>
  <si>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</si>
  <si>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</si>
  <si>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</si>
  <si>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</si>
  <si>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</si>
  <si>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</si>
  <si>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</si>
  <si>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</si>
  <si>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</si>
  <si>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</si>
  <si>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</si>
  <si>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</si>
  <si>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</si>
  <si>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</si>
  <si>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</si>
  <si>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</si>
  <si>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</si>
  <si>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</si>
  <si>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</si>
  <si>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</si>
  <si>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</si>
  <si>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</si>
  <si>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</si>
  <si>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</si>
  <si>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</si>
  <si>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</si>
  <si>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</si>
  <si>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</si>
  <si>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</si>
  <si>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</si>
  <si>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</si>
  <si>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</si>
  <si>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</si>
  <si>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</si>
  <si>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</si>
  <si>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</si>
  <si>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</si>
  <si>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</si>
  <si>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</si>
  <si>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</si>
  <si>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</si>
  <si>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</si>
  <si>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</si>
  <si>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</si>
  <si>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</si>
  <si>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</si>
  <si>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</si>
  <si>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</si>
  <si>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</si>
  <si>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</si>
  <si>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</si>
  <si>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</si>
  <si>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</si>
  <si>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</si>
  <si>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</si>
  <si>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</si>
  <si>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</si>
  <si>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</si>
  <si>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</si>
  <si>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</si>
  <si>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</si>
  <si>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</si>
  <si>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</si>
  <si>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</si>
  <si>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</si>
  <si>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</si>
  <si>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</si>
  <si>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</si>
  <si>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</si>
  <si>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</si>
  <si>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</si>
  <si>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</si>
  <si>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</si>
  <si>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</si>
  <si>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</si>
  <si>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</si>
  <si>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</si>
  <si>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</si>
  <si>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</si>
  <si>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</si>
  <si>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</si>
  <si>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</si>
  <si>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</si>
  <si>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</si>
  <si>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</si>
  <si>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</si>
  <si>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</si>
  <si>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</si>
  <si>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</si>
  <si>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</si>
  <si>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</si>
  <si>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</si>
  <si>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</si>
  <si>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</si>
  <si>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</si>
  <si>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</si>
  <si>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</si>
  <si>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</si>
  <si>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</si>
  <si>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</si>
  <si>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</si>
  <si>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</si>
  <si>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</si>
  <si>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</si>
  <si>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</si>
  <si>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</si>
  <si>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</si>
  <si>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</si>
  <si>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</si>
  <si>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</si>
  <si>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</si>
  <si>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</si>
  <si>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</si>
  <si>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</si>
  <si>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</si>
  <si>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</si>
  <si>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</si>
  <si>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</si>
  <si>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</si>
  <si>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</si>
  <si>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</si>
  <si>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</si>
  <si>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</si>
  <si>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</si>
  <si>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</si>
  <si>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</si>
  <si>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</si>
  <si>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</si>
  <si>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</si>
  <si>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</si>
  <si>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</si>
  <si>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</si>
  <si>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</si>
  <si>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</si>
  <si>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</si>
  <si>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</si>
  <si>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</si>
  <si>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</si>
  <si>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</si>
  <si>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</si>
  <si>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</si>
  <si>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</si>
  <si>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</si>
  <si>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</si>
  <si>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</si>
  <si>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</si>
  <si>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</si>
  <si>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</si>
  <si>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</si>
  <si>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</si>
  <si>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</si>
  <si>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</si>
  <si>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</si>
  <si>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</si>
  <si>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</si>
  <si>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</si>
  <si>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</si>
  <si>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</si>
  <si>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</si>
  <si>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</si>
  <si>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</si>
  <si>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</si>
  <si>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</si>
  <si>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</si>
  <si>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</si>
  <si>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</si>
  <si>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</si>
  <si>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</si>
  <si>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</si>
  <si>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</si>
  <si>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</si>
  <si>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</si>
  <si>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</si>
  <si>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</si>
  <si>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</si>
  <si>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</si>
  <si>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</si>
  <si>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</si>
  <si>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</si>
  <si>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</si>
  <si>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</si>
  <si>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</si>
  <si>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</si>
  <si>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</si>
  <si>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</si>
  <si>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</si>
  <si>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</si>
  <si>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</si>
  <si>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</si>
  <si>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</si>
  <si>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</si>
  <si>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</si>
  <si>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</si>
  <si>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</si>
  <si>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</si>
  <si>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</si>
  <si>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</si>
  <si>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</si>
  <si>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</si>
  <si>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</si>
  <si>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</si>
  <si>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</si>
  <si>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</si>
  <si>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</si>
  <si>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</si>
  <si>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</si>
  <si>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</si>
  <si>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</si>
  <si>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</si>
  <si>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</si>
  <si>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</si>
  <si>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</si>
  <si>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</si>
  <si>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</si>
  <si>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</si>
  <si>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</si>
  <si>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</si>
  <si>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</si>
  <si>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</si>
  <si>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</si>
  <si>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</si>
  <si>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</si>
  <si>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</si>
  <si>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</si>
  <si>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</si>
  <si>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</si>
  <si>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</si>
  <si>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</si>
  <si>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</si>
  <si>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</si>
  <si>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</si>
  <si>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</si>
  <si>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</si>
  <si>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</si>
  <si>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</si>
  <si>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</si>
  <si>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</si>
  <si>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</si>
  <si>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</si>
  <si>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</si>
  <si>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</si>
  <si>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</si>
  <si>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</si>
  <si>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</si>
  <si>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</si>
  <si>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</si>
  <si>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</si>
  <si>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</si>
  <si>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</si>
  <si>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</si>
  <si>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</si>
  <si>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</si>
  <si>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</si>
  <si>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</si>
  <si>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</si>
  <si>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</si>
  <si>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</si>
  <si>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</si>
  <si>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</si>
  <si>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</si>
  <si>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</si>
  <si>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</si>
  <si>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</si>
  <si>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</si>
  <si>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</si>
  <si>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</si>
  <si>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</si>
  <si>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</si>
  <si>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</si>
  <si>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</si>
  <si>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</si>
  <si>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</si>
  <si>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</si>
  <si>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</si>
  <si>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</si>
  <si>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</si>
  <si>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</si>
  <si>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</si>
  <si>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</si>
  <si>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</si>
  <si>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</si>
  <si>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</si>
  <si>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</si>
  <si>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</si>
  <si>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</si>
  <si>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</si>
  <si>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</si>
  <si>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</si>
  <si>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</si>
  <si>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</si>
  <si>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</si>
  <si>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</si>
  <si>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</si>
  <si>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</si>
  <si>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</si>
  <si>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</si>
  <si>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</si>
  <si>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</si>
  <si>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</si>
  <si>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</si>
  <si>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</si>
  <si>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</si>
  <si>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</si>
  <si>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</si>
  <si>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</si>
  <si>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</si>
  <si>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</si>
  <si>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</si>
  <si>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</si>
  <si>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</si>
  <si>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</si>
  <si>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</si>
  <si>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</si>
  <si>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</si>
  <si>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</si>
  <si>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</si>
  <si>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</si>
  <si>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</si>
  <si>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</si>
  <si>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</si>
  <si>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</si>
  <si>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</si>
  <si>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</si>
  <si>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</si>
  <si>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</si>
  <si>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</si>
  <si>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</si>
  <si>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</si>
  <si>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</si>
  <si>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</si>
  <si>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</si>
  <si>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</si>
  <si>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</si>
  <si>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</si>
  <si>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</si>
  <si>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</si>
  <si>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</si>
  <si>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</si>
  <si>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</si>
  <si>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</si>
  <si>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</si>
  <si>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</si>
  <si>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</si>
  <si>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</si>
  <si>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</si>
  <si>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</si>
  <si>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</si>
  <si>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</si>
  <si>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</si>
  <si>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</si>
  <si>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</si>
  <si>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</si>
  <si>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</si>
  <si>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</si>
  <si>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</si>
  <si>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</si>
  <si>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</si>
  <si>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</si>
  <si>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</si>
  <si>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</si>
  <si>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</si>
  <si>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</si>
  <si>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</si>
  <si>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</si>
  <si>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</si>
  <si>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</si>
  <si>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</si>
  <si>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</si>
  <si>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</si>
  <si>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</si>
  <si>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</si>
  <si>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</si>
  <si>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</si>
  <si>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</si>
  <si>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</si>
  <si>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</si>
  <si>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</si>
  <si>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Meðlætisbar → Sólkjarnabrauð, ávextir</t>
  </si>
  <si>
    <t>Meðlætisbar → Glútenlaust dökkt brauð, ostur, smjör, ávextir</t>
  </si>
  <si>
    <t>Meðlætisbar → Lífskornabrauð,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</si>
  <si>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</si>
  <si>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</si>
  <si>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</si>
  <si>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</si>
  <si>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</si>
  <si>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</si>
  <si>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</si>
  <si>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</si>
  <si>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</si>
  <si>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</si>
  <si>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</si>
  <si>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</si>
  <si>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</si>
  <si>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</si>
  <si>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</si>
  <si>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</si>
  <si>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</si>
  <si>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</si>
  <si>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</si>
  <si>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</si>
  <si>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</si>
  <si>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</si>
  <si>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</si>
  <si>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</si>
  <si>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</si>
  <si>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</si>
  <si>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</si>
  <si>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</si>
  <si>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</si>
  <si>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</si>
  <si>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</si>
  <si>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</si>
  <si>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</si>
  <si>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</si>
  <si>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</si>
  <si>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</si>
  <si>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</si>
  <si>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</si>
  <si>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</si>
  <si>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</si>
  <si>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</si>
  <si>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</si>
  <si>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</si>
  <si>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</si>
  <si>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</si>
  <si>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</si>
  <si>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</si>
  <si>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</si>
  <si>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</si>
  <si>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</si>
  <si>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</si>
  <si>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</si>
  <si>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</si>
  <si>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</si>
  <si>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</si>
  <si>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</si>
  <si>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</si>
  <si>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</si>
  <si>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</si>
  <si>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</si>
  <si>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</si>
  <si>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</si>
  <si>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</si>
  <si>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</si>
  <si>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</si>
  <si>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</si>
  <si>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</si>
  <si>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</si>
  <si>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</si>
  <si>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</si>
  <si>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</si>
  <si>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</si>
  <si>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</si>
  <si>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</si>
  <si>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</si>
  <si>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</si>
  <si>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</si>
  <si>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</si>
  <si>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</si>
  <si>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</si>
  <si>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</si>
  <si>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</si>
  <si>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</si>
  <si>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</si>
  <si>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</si>
  <si>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</si>
  <si>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</si>
  <si>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</si>
  <si>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</si>
  <si>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</si>
  <si>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</si>
  <si>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</si>
  <si>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</si>
  <si>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</si>
  <si>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</si>
  <si>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</si>
  <si>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</si>
  <si>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</si>
  <si>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</si>
  <si>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</si>
  <si>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</si>
  <si>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</si>
  <si>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</si>
  <si>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</si>
  <si>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</si>
  <si>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</si>
  <si>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</si>
  <si>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</si>
  <si>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</si>
  <si>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</si>
  <si>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</si>
  <si>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</si>
  <si>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</si>
  <si>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</si>
  <si>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</si>
  <si>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</si>
  <si>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</si>
  <si>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</si>
  <si>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</si>
  <si>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</si>
  <si>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</si>
  <si>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</si>
  <si>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</si>
  <si>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</si>
  <si>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</si>
  <si>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</si>
  <si>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Sellerí, Engir, Súlfít, Mjólk</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</si>
  <si>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</si>
  <si>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</si>
  <si>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</si>
  <si>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</si>
  <si>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</si>
  <si>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</si>
  <si>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</si>
  <si>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</si>
  <si>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</si>
  <si>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</si>
  <si>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</si>
  <si>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</si>
  <si>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</si>
  <si>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</si>
  <si>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20/08/2026</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</si>
  <si>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</si>
  <si>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</si>
  <si>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</si>
  <si>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</si>
  <si>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</si>
  <si>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</si>
  <si>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</si>
  <si>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</si>
  <si>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</si>
  <si>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</si>
  <si>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</si>
  <si>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</si>
  <si>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</si>
  <si>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</si>
  <si>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</si>
  <si>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</si>
  <si>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</si>
  <si>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</si>
  <si>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</si>
  <si>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</si>
  <si>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</si>
  <si>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</si>
  <si>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</si>
  <si>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</si>
  <si>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</si>
  <si>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</si>
  <si>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</si>
  <si>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</si>
  <si>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</si>
  <si>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</si>
  <si>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</si>
  <si>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</si>
  <si>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</si>
  <si>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</si>
  <si>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</si>
  <si>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</si>
  <si>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</si>
  <si>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</si>
  <si>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</si>
  <si>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</si>
  <si>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</si>
  <si>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</si>
  <si>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</si>
  <si>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Andri Antonsson — Esja</t>
  </si>
  <si>
    <t>Vatn, **bygg**, kjúklingabaunir, sætar kartöflur, svartar baunir, laukur, kartöflur, baunaprótein</t>
  </si>
  <si>
    <t>repjuolía, hvítlaukur, bindiefni (E461), sterkja, tómatpúrra, salt, basil, papríkukrydd, hvítur pipar, rósmarín.</t>
  </si>
  <si>
    <t>Karen — Starfsmaður</t>
  </si>
  <si>
    <t>Sólrún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</si>
  <si>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</si>
  <si>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</si>
  <si>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</si>
  <si>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</si>
  <si>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Sara Bjartey Birgisdóttir — Þúfa</t>
  </si>
  <si>
    <t>Ástþór Breki Hilmarsson — Glaðheimar</t>
  </si>
  <si>
    <t>Perla — Starfsmaður
Erna Rósa — Starfsmaður</t>
  </si>
  <si>
    <t>Marta — Starfsmaður</t>
  </si>
  <si>
    <t>Aþena — Keili
Sigríður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</si>
  <si>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</si>
  <si>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</si>
  <si>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</si>
  <si>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</si>
  <si>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</si>
  <si>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</si>
  <si>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</si>
  <si>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</si>
  <si>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</si>
  <si>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</si>
  <si>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</si>
  <si>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</si>
  <si>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Indíanaa Lea Almarsdóttir — Hóll</t>
  </si>
  <si>
    <t>Hrafnhildur Ósk Maríusdóttir
Cyprian Konráð Sztuba — Lyng
Líam Rökkvi Hákonarson — Lyng</t>
  </si>
  <si>
    <t>Fannar orri Styrmisson — Hóll
Hekla Marín Fannýardóttir — Hóll
Aría Heiðdal Daníelsdóttir — Hraun
Pola — Lyng</t>
  </si>
  <si>
    <t>Eyram — Brekka
Elínam — Lundur
Móey — Lundur</t>
  </si>
  <si>
    <t>Kristján José Ferreira — Álfheimar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</si>
  <si>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</si>
  <si>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</si>
  <si>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</si>
  <si>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</si>
  <si>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Veronika Sjöfn Theódorsdóttir — Bláakot</t>
  </si>
  <si>
    <t>Hrefna Kristín Bridde — Grænakot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</si>
  <si>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</si>
  <si>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</si>
  <si>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</si>
  <si>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</si>
  <si>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</si>
  <si>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</si>
  <si>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</si>
  <si>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Flosi — Keili</t>
  </si>
  <si>
    <t>Kristrún Birna Birkisdóttir — Álfheimar
Sindri Björn Linnet — Fífa</t>
  </si>
  <si>
    <t>Gúníta — Starfsmaður</t>
  </si>
  <si>
    <t>Saga Jónsdóttir
Harlow Esjar Mallinson — Kanínudeild</t>
  </si>
  <si>
    <t>Hakkréttur</t>
  </si>
  <si>
    <t>Sulei  - Starfsmaður Marta - Starfsmaður</t>
  </si>
  <si>
    <t>Grænmetisbuff, kokteilsósa</t>
  </si>
  <si>
    <t xml:space="preserve">Perla — Starfsmaður </t>
  </si>
  <si>
    <t>Erna Rósa - Starfsmaður</t>
  </si>
  <si>
    <t>Rósa Jóna Magnúsdóttir — Starfsmaður</t>
  </si>
  <si>
    <t>Starfsmaður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</si>
  <si>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</si>
  <si>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</si>
  <si>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Baltazar E. Zhuravlov-Rodriguez — Holt</t>
  </si>
  <si>
    <t>chilimauk (rauður chili, gulrætur, salt, paprika, sýrustillir E260, E330, bindiefni E412, E415, repjuolía, rotvarnarefni E202, E211, sítrónusafi, sýra E330, litarefni E160c), engifer, karrý 0, 4%, túrmerik, limelauf, svartur pipar.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</si>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</sst>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8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b/>
      <sz val="11"/>
      <color rgb="FF000000"/>
      <name val="Calibri"/>
      <family val="2"/>
      <charset val="1"/>
    </font>
    <font>
      <u/>
      <sz val="11"/>
      <color rgb="FF0563C1"/>
      <name val="Calibri"/>
      <family val="2"/>
      <charset val="1"/>
    </font>
  </fonts>
  <fills count="4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2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79" fontId="73" fillId="0" borderId="1" xfId="0" applyNumberFormat="1" applyFont="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5" borderId="1" xfId="0" applyFont="1" applyFill="1" applyBorder="1"/>
    <xf numFmtId="0" fontId="84" fillId="0" borderId="0" xfId="2" applyFont="1" applyFill="1"/>
    <xf numFmtId="167" fontId="9" fillId="40" borderId="1" xfId="0" applyNumberFormat="1" applyFont="1" applyFill="1" applyBorder="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66" fillId="0" borderId="0" xfId="0" applyFont="1" applyAlignment="1"/>
    <xf numFmtId="0" fontId="0" fillId="0" borderId="0" xfId="0" applyAlignment="1"/>
  </cellXfs>
  <cellStyles count="3">
    <cellStyle name="Hyperlink" xfId="2" builtinId="8"/>
    <cellStyle name="Normal" xfId="0" builtinId="0"/>
    <cellStyle name="Normal 2" xfId="1" xr:uid="{39394BF1-9A01-447D-A284-E78C9B153B2F}"/>
  </cellStyles>
  <dxfs count="43">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0" totalsRowShown="0" headerRowDxfId="24" dataDxfId="23">
  <autoFilter ref="A1:J210"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dagsins (AE6). Hlutfallið er reiknað í AH, staða í AI.
Feitprentaðar línur ('— dagskostnaður') eru SUMMA dagsins úr AF (leikskóli) / AG (grunnskóli). ATH: summan telur ALLAR línur dagsins, einnig sérfæðisvalkosti, og er því brúttótala fyrir daginn – ekki kostnaður á hvert barn.</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printerSettings" Target="../printerSettings/printerSettings1.bin"/><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vmlDrawing" Target="../drawings/vmlDrawing1.v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comments" Target="../comments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danol.datadwell.com/link/71596-550118.pdf/play?player=1"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E10" activePane="bottomRight" state="frozen"/>
      <selection pane="bottomRight" activeCell="A22" sqref="A22:XFD2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08" t="s">
        <v>0</v>
      </c>
      <c r="B1" s="408"/>
      <c r="C1" s="408"/>
      <c r="D1" s="408"/>
      <c r="E1" s="408"/>
      <c r="F1" s="408"/>
      <c r="G1" s="408"/>
      <c r="H1" s="408"/>
      <c r="I1" s="408"/>
      <c r="J1" s="408"/>
      <c r="K1" s="408"/>
      <c r="L1" s="408"/>
      <c r="M1" s="408"/>
      <c r="N1" s="408"/>
      <c r="O1" s="408"/>
      <c r="P1" s="408"/>
      <c r="Q1" s="408"/>
      <c r="R1" s="408"/>
      <c r="S1" s="408"/>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8" t="s">
        <v>20</v>
      </c>
      <c r="B3" s="158" t="s">
        <v>20</v>
      </c>
      <c r="C3" s="188" t="s">
        <v>21</v>
      </c>
      <c r="D3" s="188">
        <v>121</v>
      </c>
      <c r="E3" s="188" t="s">
        <v>22</v>
      </c>
      <c r="F3" s="188" t="s">
        <v>23</v>
      </c>
      <c r="G3" s="188" t="s">
        <v>24</v>
      </c>
      <c r="H3" s="189" t="s">
        <v>25</v>
      </c>
      <c r="I3" s="84" t="s">
        <v>26</v>
      </c>
      <c r="J3" s="189">
        <v>260</v>
      </c>
      <c r="K3" s="190">
        <v>12</v>
      </c>
      <c r="L3" s="190">
        <v>1.3</v>
      </c>
      <c r="M3" s="190">
        <v>31</v>
      </c>
      <c r="N3" s="190">
        <v>10</v>
      </c>
      <c r="O3" s="190">
        <v>5.3</v>
      </c>
      <c r="P3" s="190">
        <v>1</v>
      </c>
      <c r="Q3" s="191">
        <v>2.2999999999999998</v>
      </c>
      <c r="R3" s="144">
        <v>600</v>
      </c>
      <c r="S3" s="188" t="s">
        <v>27</v>
      </c>
    </row>
    <row r="4" spans="1:19" ht="15" customHeight="1">
      <c r="A4" s="159" t="s">
        <v>28</v>
      </c>
      <c r="B4" s="159" t="s">
        <v>28</v>
      </c>
      <c r="C4" s="159" t="s">
        <v>21</v>
      </c>
      <c r="D4" s="159">
        <v>122</v>
      </c>
      <c r="E4" s="159" t="s">
        <v>22</v>
      </c>
      <c r="F4" s="159" t="s">
        <v>29</v>
      </c>
      <c r="G4" s="159" t="s">
        <v>30</v>
      </c>
      <c r="H4" s="192" t="s">
        <v>31</v>
      </c>
      <c r="I4" s="85" t="s">
        <v>32</v>
      </c>
      <c r="J4" s="192">
        <v>237</v>
      </c>
      <c r="K4" s="193">
        <v>4.3</v>
      </c>
      <c r="L4" s="193">
        <v>0.3</v>
      </c>
      <c r="M4" s="193">
        <v>44</v>
      </c>
      <c r="N4" s="193">
        <v>16</v>
      </c>
      <c r="O4" s="193">
        <v>4.4000000000000004</v>
      </c>
      <c r="P4" s="193">
        <v>0.4</v>
      </c>
      <c r="Q4" s="194">
        <v>1.5</v>
      </c>
      <c r="R4" s="144">
        <v>600</v>
      </c>
      <c r="S4" s="159" t="s">
        <v>33</v>
      </c>
    </row>
    <row r="5" spans="1:19" ht="15" customHeight="1">
      <c r="A5" s="160" t="s">
        <v>34</v>
      </c>
      <c r="B5" s="160" t="s">
        <v>34</v>
      </c>
      <c r="C5" s="160" t="s">
        <v>21</v>
      </c>
      <c r="D5" s="160">
        <v>730</v>
      </c>
      <c r="E5" s="160" t="s">
        <v>22</v>
      </c>
      <c r="F5" s="160" t="s">
        <v>35</v>
      </c>
      <c r="G5" s="160" t="s">
        <v>36</v>
      </c>
      <c r="H5" s="195" t="s">
        <v>37</v>
      </c>
      <c r="I5" s="85" t="s">
        <v>38</v>
      </c>
      <c r="J5" s="195">
        <v>311</v>
      </c>
      <c r="K5" s="196">
        <v>10.8</v>
      </c>
      <c r="L5" s="196">
        <v>1.3</v>
      </c>
      <c r="M5" s="196">
        <v>40.299999999999997</v>
      </c>
      <c r="N5" s="196">
        <v>1.7</v>
      </c>
      <c r="O5" s="196">
        <v>10.5</v>
      </c>
      <c r="P5" s="196">
        <v>1.1000000000000001</v>
      </c>
      <c r="Q5" s="197">
        <v>4.7</v>
      </c>
      <c r="R5" s="144">
        <v>600</v>
      </c>
      <c r="S5" s="160" t="s">
        <v>39</v>
      </c>
    </row>
    <row r="6" spans="1:19" ht="15" customHeight="1">
      <c r="A6" s="159" t="s">
        <v>40</v>
      </c>
      <c r="B6" s="159" t="s">
        <v>40</v>
      </c>
      <c r="C6" s="159" t="s">
        <v>41</v>
      </c>
      <c r="D6" s="159">
        <v>3413</v>
      </c>
      <c r="E6" s="159" t="s">
        <v>22</v>
      </c>
      <c r="F6" s="159" t="s">
        <v>42</v>
      </c>
      <c r="G6" s="159" t="s">
        <v>43</v>
      </c>
      <c r="H6" s="192" t="s">
        <v>44</v>
      </c>
      <c r="I6" s="85" t="s">
        <v>45</v>
      </c>
      <c r="J6" s="192">
        <v>257</v>
      </c>
      <c r="K6" s="193">
        <v>0.9</v>
      </c>
      <c r="L6" s="193">
        <v>0.2</v>
      </c>
      <c r="M6" s="193">
        <v>51</v>
      </c>
      <c r="N6" s="193">
        <v>2.6</v>
      </c>
      <c r="O6" s="193">
        <v>9.4</v>
      </c>
      <c r="P6" s="193">
        <v>1.5</v>
      </c>
      <c r="Q6" s="194">
        <v>2.4</v>
      </c>
      <c r="R6" s="144">
        <v>600</v>
      </c>
      <c r="S6" s="159" t="s">
        <v>46</v>
      </c>
    </row>
    <row r="7" spans="1:19" ht="15" customHeight="1">
      <c r="A7" s="160" t="s">
        <v>47</v>
      </c>
      <c r="B7" s="160" t="s">
        <v>47</v>
      </c>
      <c r="C7" s="160" t="s">
        <v>41</v>
      </c>
      <c r="D7" s="160">
        <v>1036</v>
      </c>
      <c r="E7" s="160" t="s">
        <v>22</v>
      </c>
      <c r="F7" s="160" t="s">
        <v>48</v>
      </c>
      <c r="G7" s="160" t="s">
        <v>36</v>
      </c>
      <c r="H7" s="195" t="s">
        <v>49</v>
      </c>
      <c r="I7" s="85" t="s">
        <v>50</v>
      </c>
      <c r="J7" s="195">
        <v>244</v>
      </c>
      <c r="K7" s="196">
        <v>2.9</v>
      </c>
      <c r="L7" s="196">
        <v>0.6</v>
      </c>
      <c r="M7" s="196">
        <v>37</v>
      </c>
      <c r="N7" s="196">
        <v>1.6</v>
      </c>
      <c r="O7" s="196">
        <v>14</v>
      </c>
      <c r="P7" s="196">
        <v>1</v>
      </c>
      <c r="Q7" s="197">
        <v>6.6</v>
      </c>
      <c r="R7" s="144">
        <v>600</v>
      </c>
      <c r="S7" s="160" t="s">
        <v>51</v>
      </c>
    </row>
    <row r="8" spans="1:19" ht="15" customHeight="1">
      <c r="A8" s="159" t="s">
        <v>52</v>
      </c>
      <c r="B8" s="159" t="s">
        <v>52</v>
      </c>
      <c r="C8" s="159" t="s">
        <v>41</v>
      </c>
      <c r="D8" s="159">
        <v>1023</v>
      </c>
      <c r="E8" s="159" t="s">
        <v>22</v>
      </c>
      <c r="F8" s="159" t="s">
        <v>53</v>
      </c>
      <c r="G8" s="159" t="s">
        <v>30</v>
      </c>
      <c r="H8" s="192" t="s">
        <v>54</v>
      </c>
      <c r="I8" s="85" t="s">
        <v>55</v>
      </c>
      <c r="J8" s="192">
        <v>250</v>
      </c>
      <c r="K8" s="193">
        <v>2.7</v>
      </c>
      <c r="L8" s="193">
        <v>0.4</v>
      </c>
      <c r="M8" s="193">
        <v>45</v>
      </c>
      <c r="N8" s="193">
        <v>0.3</v>
      </c>
      <c r="O8" s="193">
        <v>9</v>
      </c>
      <c r="P8" s="193">
        <v>1.4</v>
      </c>
      <c r="Q8" s="194">
        <v>3.1</v>
      </c>
      <c r="R8" s="144">
        <v>600</v>
      </c>
      <c r="S8" s="159" t="s">
        <v>56</v>
      </c>
    </row>
    <row r="9" spans="1:19" ht="15" customHeight="1">
      <c r="A9" s="160" t="s">
        <v>57</v>
      </c>
      <c r="B9" s="160" t="s">
        <v>57</v>
      </c>
      <c r="C9" s="160" t="s">
        <v>41</v>
      </c>
      <c r="D9" s="160">
        <v>1063</v>
      </c>
      <c r="E9" s="160" t="s">
        <v>22</v>
      </c>
      <c r="F9" s="160" t="s">
        <v>58</v>
      </c>
      <c r="G9" s="160" t="s">
        <v>59</v>
      </c>
      <c r="H9" s="195" t="s">
        <v>49</v>
      </c>
      <c r="I9" s="85" t="s">
        <v>60</v>
      </c>
      <c r="J9" s="195">
        <v>241</v>
      </c>
      <c r="K9" s="196">
        <v>4.3</v>
      </c>
      <c r="L9" s="196">
        <v>0.8</v>
      </c>
      <c r="M9" s="196">
        <v>33</v>
      </c>
      <c r="N9" s="196">
        <v>1.2</v>
      </c>
      <c r="O9" s="196">
        <v>14</v>
      </c>
      <c r="P9" s="196">
        <v>0.9</v>
      </c>
      <c r="Q9" s="197">
        <v>6.8</v>
      </c>
      <c r="R9" s="144">
        <v>600</v>
      </c>
      <c r="S9" s="160" t="s">
        <v>61</v>
      </c>
    </row>
    <row r="10" spans="1:19" ht="15" customHeight="1">
      <c r="A10" s="159" t="s">
        <v>62</v>
      </c>
      <c r="B10" s="159" t="s">
        <v>62</v>
      </c>
      <c r="C10" s="159" t="s">
        <v>41</v>
      </c>
      <c r="D10" s="159">
        <v>4280</v>
      </c>
      <c r="E10" s="159" t="s">
        <v>22</v>
      </c>
      <c r="F10" s="159" t="s">
        <v>63</v>
      </c>
      <c r="G10" s="159" t="s">
        <v>64</v>
      </c>
      <c r="H10" s="192" t="s">
        <v>65</v>
      </c>
      <c r="I10" s="86" t="s">
        <v>66</v>
      </c>
      <c r="J10" s="192">
        <v>305</v>
      </c>
      <c r="K10" s="193">
        <v>14</v>
      </c>
      <c r="L10" s="193">
        <v>6.4</v>
      </c>
      <c r="M10" s="193">
        <v>37</v>
      </c>
      <c r="N10" s="193">
        <v>0.8</v>
      </c>
      <c r="O10" s="193">
        <v>6.6</v>
      </c>
      <c r="P10" s="193">
        <v>1.5</v>
      </c>
      <c r="Q10" s="194">
        <v>1.9</v>
      </c>
      <c r="R10" s="144">
        <v>600</v>
      </c>
      <c r="S10" s="159" t="s">
        <v>67</v>
      </c>
    </row>
    <row r="11" spans="1:19" ht="15" customHeight="1">
      <c r="A11" s="160" t="s">
        <v>68</v>
      </c>
      <c r="B11" s="160" t="s">
        <v>68</v>
      </c>
      <c r="C11" s="160" t="s">
        <v>69</v>
      </c>
      <c r="D11" s="160">
        <v>1003</v>
      </c>
      <c r="E11" s="160" t="s">
        <v>22</v>
      </c>
      <c r="F11" s="160" t="s">
        <v>70</v>
      </c>
      <c r="G11" s="160" t="s">
        <v>71</v>
      </c>
      <c r="H11" s="195"/>
      <c r="I11" s="87" t="s">
        <v>72</v>
      </c>
      <c r="J11" s="195">
        <v>308</v>
      </c>
      <c r="K11" s="196">
        <v>7.8</v>
      </c>
      <c r="L11" s="196">
        <v>0.8</v>
      </c>
      <c r="M11" s="196">
        <v>48</v>
      </c>
      <c r="N11" s="196">
        <v>9.1</v>
      </c>
      <c r="O11" s="196">
        <v>10</v>
      </c>
      <c r="P11" s="196">
        <v>1.4</v>
      </c>
      <c r="Q11" s="197">
        <v>6</v>
      </c>
      <c r="R11" s="4">
        <v>600</v>
      </c>
      <c r="S11" s="160"/>
    </row>
    <row r="12" spans="1:19" ht="15" customHeight="1">
      <c r="A12" s="159" t="s">
        <v>73</v>
      </c>
      <c r="B12" s="159" t="s">
        <v>73</v>
      </c>
      <c r="C12" s="159" t="s">
        <v>69</v>
      </c>
      <c r="D12" s="159">
        <v>1004</v>
      </c>
      <c r="E12" s="159" t="s">
        <v>22</v>
      </c>
      <c r="F12" s="159" t="s">
        <v>74</v>
      </c>
      <c r="G12" s="159" t="s">
        <v>75</v>
      </c>
      <c r="H12" s="192"/>
      <c r="I12" s="86" t="s">
        <v>76</v>
      </c>
      <c r="J12" s="192">
        <v>262</v>
      </c>
      <c r="K12" s="193">
        <v>3</v>
      </c>
      <c r="L12" s="193">
        <v>0.4</v>
      </c>
      <c r="M12" s="193">
        <v>45</v>
      </c>
      <c r="N12" s="193">
        <v>4.0999999999999996</v>
      </c>
      <c r="O12" s="193">
        <v>11</v>
      </c>
      <c r="P12" s="193">
        <v>0.9</v>
      </c>
      <c r="Q12" s="194">
        <v>5</v>
      </c>
      <c r="R12" s="144">
        <v>600</v>
      </c>
      <c r="S12" s="159" t="s">
        <v>77</v>
      </c>
    </row>
    <row r="13" spans="1:19" ht="15" customHeight="1">
      <c r="A13" s="160" t="s">
        <v>78</v>
      </c>
      <c r="B13" s="160" t="s">
        <v>78</v>
      </c>
      <c r="C13" s="160" t="s">
        <v>79</v>
      </c>
      <c r="D13" s="160"/>
      <c r="E13" s="160" t="s">
        <v>22</v>
      </c>
      <c r="F13" s="160" t="s">
        <v>80</v>
      </c>
      <c r="G13" s="160" t="s">
        <v>81</v>
      </c>
      <c r="H13" s="195" t="s">
        <v>82</v>
      </c>
      <c r="I13" s="87" t="s">
        <v>83</v>
      </c>
      <c r="J13" s="195">
        <v>324</v>
      </c>
      <c r="K13" s="196">
        <v>1.6</v>
      </c>
      <c r="L13" s="196">
        <v>0.3</v>
      </c>
      <c r="M13" s="196">
        <v>59</v>
      </c>
      <c r="N13" s="196">
        <v>1.8</v>
      </c>
      <c r="O13" s="196">
        <v>8.6</v>
      </c>
      <c r="P13" s="196">
        <v>1.3</v>
      </c>
      <c r="Q13" s="197">
        <v>21</v>
      </c>
      <c r="R13" s="144">
        <v>600</v>
      </c>
      <c r="S13" s="160" t="s">
        <v>84</v>
      </c>
    </row>
    <row r="14" spans="1:19" ht="15" customHeight="1">
      <c r="A14" s="159" t="s">
        <v>85</v>
      </c>
      <c r="B14" s="159" t="s">
        <v>85</v>
      </c>
      <c r="C14" s="159" t="s">
        <v>86</v>
      </c>
      <c r="D14" s="159">
        <v>307242</v>
      </c>
      <c r="E14" s="159" t="s">
        <v>22</v>
      </c>
      <c r="F14" s="159" t="s">
        <v>87</v>
      </c>
      <c r="G14" s="159" t="s">
        <v>30</v>
      </c>
      <c r="H14" s="192" t="s">
        <v>88</v>
      </c>
      <c r="I14" s="86" t="s">
        <v>89</v>
      </c>
      <c r="J14" s="192">
        <v>478</v>
      </c>
      <c r="K14" s="193">
        <v>20.8</v>
      </c>
      <c r="L14" s="193">
        <v>10.5</v>
      </c>
      <c r="M14" s="193">
        <v>62.4</v>
      </c>
      <c r="N14" s="193">
        <v>22.7</v>
      </c>
      <c r="O14" s="193">
        <v>8</v>
      </c>
      <c r="P14" s="193">
        <v>1.1000000000000001</v>
      </c>
      <c r="Q14" s="194"/>
      <c r="R14" s="4">
        <v>800</v>
      </c>
      <c r="S14" s="159" t="s">
        <v>90</v>
      </c>
    </row>
    <row r="15" spans="1:19" ht="15" customHeight="1">
      <c r="A15" s="160" t="s">
        <v>91</v>
      </c>
      <c r="B15" s="160" t="s">
        <v>91</v>
      </c>
      <c r="C15" s="160" t="s">
        <v>92</v>
      </c>
      <c r="D15" s="160">
        <v>401262</v>
      </c>
      <c r="E15" s="160" t="s">
        <v>22</v>
      </c>
      <c r="F15" s="160" t="s">
        <v>93</v>
      </c>
      <c r="G15" s="160" t="s">
        <v>94</v>
      </c>
      <c r="H15" s="195"/>
      <c r="I15" s="87" t="s">
        <v>95</v>
      </c>
      <c r="J15" s="195">
        <v>308</v>
      </c>
      <c r="K15" s="196">
        <v>15</v>
      </c>
      <c r="L15" s="196">
        <v>9.1999999999999993</v>
      </c>
      <c r="M15" s="196">
        <v>36</v>
      </c>
      <c r="N15" s="196">
        <v>5.4</v>
      </c>
      <c r="O15" s="196">
        <v>6.8</v>
      </c>
      <c r="P15" s="196">
        <v>1</v>
      </c>
      <c r="Q15" s="197">
        <v>1.4</v>
      </c>
      <c r="R15" s="144">
        <v>600</v>
      </c>
      <c r="S15" s="160" t="s">
        <v>96</v>
      </c>
    </row>
    <row r="16" spans="1:19" ht="15" customHeight="1">
      <c r="A16" s="159" t="s">
        <v>97</v>
      </c>
      <c r="B16" s="159" t="s">
        <v>97</v>
      </c>
      <c r="C16" s="159" t="s">
        <v>98</v>
      </c>
      <c r="D16" s="159"/>
      <c r="E16" s="159" t="s">
        <v>99</v>
      </c>
      <c r="F16" s="159" t="s">
        <v>100</v>
      </c>
      <c r="G16" s="159" t="s">
        <v>101</v>
      </c>
      <c r="H16" s="192"/>
      <c r="I16" s="86" t="s">
        <v>102</v>
      </c>
      <c r="J16" s="192">
        <v>78</v>
      </c>
      <c r="K16" s="193">
        <v>0.3</v>
      </c>
      <c r="L16" s="193">
        <v>0.2</v>
      </c>
      <c r="M16" s="193">
        <v>7.9</v>
      </c>
      <c r="N16" s="193">
        <v>7.9</v>
      </c>
      <c r="O16" s="193">
        <v>11</v>
      </c>
      <c r="P16" s="193">
        <v>0.1</v>
      </c>
      <c r="Q16" s="194"/>
      <c r="R16" s="4">
        <v>700</v>
      </c>
      <c r="S16" s="159" t="s">
        <v>103</v>
      </c>
    </row>
    <row r="17" spans="1:19" ht="15" customHeight="1">
      <c r="A17" s="160" t="s">
        <v>104</v>
      </c>
      <c r="B17" s="160" t="s">
        <v>104</v>
      </c>
      <c r="C17" s="160" t="s">
        <v>105</v>
      </c>
      <c r="D17" s="160">
        <v>400208</v>
      </c>
      <c r="E17" s="160" t="s">
        <v>106</v>
      </c>
      <c r="F17" s="160" t="s">
        <v>107</v>
      </c>
      <c r="G17" s="160" t="s">
        <v>108</v>
      </c>
      <c r="H17" s="195"/>
      <c r="I17" s="87" t="s">
        <v>109</v>
      </c>
      <c r="J17" s="195">
        <v>91</v>
      </c>
      <c r="K17" s="196">
        <v>3</v>
      </c>
      <c r="L17" s="196">
        <v>1.6</v>
      </c>
      <c r="M17" s="196">
        <v>14</v>
      </c>
      <c r="N17" s="196">
        <v>4.5999999999999996</v>
      </c>
      <c r="O17" s="196">
        <v>3</v>
      </c>
      <c r="P17" s="196">
        <v>0.5</v>
      </c>
      <c r="Q17" s="197"/>
      <c r="R17" s="4">
        <v>350</v>
      </c>
      <c r="S17" s="160" t="s">
        <v>110</v>
      </c>
    </row>
    <row r="18" spans="1:19" ht="15" customHeight="1">
      <c r="A18" s="159" t="s">
        <v>111</v>
      </c>
      <c r="B18" s="159" t="s">
        <v>111</v>
      </c>
      <c r="C18" s="159" t="s">
        <v>112</v>
      </c>
      <c r="D18" s="159">
        <v>61529</v>
      </c>
      <c r="E18" s="159" t="s">
        <v>113</v>
      </c>
      <c r="F18" s="159" t="s">
        <v>114</v>
      </c>
      <c r="G18" s="159" t="s">
        <v>115</v>
      </c>
      <c r="H18" s="192"/>
      <c r="I18" s="86" t="s">
        <v>116</v>
      </c>
      <c r="J18" s="192">
        <v>177</v>
      </c>
      <c r="K18" s="193">
        <v>15</v>
      </c>
      <c r="L18" s="193">
        <v>6.4</v>
      </c>
      <c r="M18" s="193">
        <v>9.1</v>
      </c>
      <c r="N18" s="193">
        <v>4.0999999999999996</v>
      </c>
      <c r="O18" s="193">
        <v>1</v>
      </c>
      <c r="P18" s="193">
        <v>0</v>
      </c>
      <c r="Q18" s="194">
        <v>1</v>
      </c>
      <c r="R18" s="144">
        <v>1800</v>
      </c>
      <c r="S18" s="159" t="s">
        <v>117</v>
      </c>
    </row>
    <row r="19" spans="1:19" ht="15" customHeight="1">
      <c r="A19" s="160" t="s">
        <v>118</v>
      </c>
      <c r="B19" s="160" t="s">
        <v>118</v>
      </c>
      <c r="C19" s="160" t="s">
        <v>119</v>
      </c>
      <c r="D19" s="160">
        <v>1180281</v>
      </c>
      <c r="E19" s="160" t="s">
        <v>113</v>
      </c>
      <c r="F19" s="160" t="s">
        <v>120</v>
      </c>
      <c r="G19" s="160" t="s">
        <v>121</v>
      </c>
      <c r="H19" s="195"/>
      <c r="I19" s="87" t="s">
        <v>122</v>
      </c>
      <c r="J19" s="195">
        <v>295</v>
      </c>
      <c r="K19" s="196">
        <v>30</v>
      </c>
      <c r="L19" s="196">
        <v>25</v>
      </c>
      <c r="M19" s="196">
        <v>6.2</v>
      </c>
      <c r="N19" s="196"/>
      <c r="O19" s="196">
        <v>0</v>
      </c>
      <c r="P19" s="196">
        <v>0.1</v>
      </c>
      <c r="Q19" s="197">
        <v>0</v>
      </c>
      <c r="R19" s="144">
        <v>1800</v>
      </c>
      <c r="S19" s="160" t="s">
        <v>123</v>
      </c>
    </row>
    <row r="20" spans="1:19" ht="15" customHeight="1">
      <c r="A20" s="159" t="s">
        <v>124</v>
      </c>
      <c r="B20" s="159" t="s">
        <v>124</v>
      </c>
      <c r="C20" s="159" t="s">
        <v>125</v>
      </c>
      <c r="D20" s="159"/>
      <c r="E20" t="s">
        <v>126</v>
      </c>
      <c r="F20" s="159" t="s">
        <v>127</v>
      </c>
      <c r="G20" s="159" t="s">
        <v>128</v>
      </c>
      <c r="H20" s="192"/>
      <c r="I20" s="86" t="s">
        <v>129</v>
      </c>
      <c r="J20" s="192">
        <v>122</v>
      </c>
      <c r="K20" s="193">
        <v>5.9</v>
      </c>
      <c r="L20" s="193">
        <v>2.4</v>
      </c>
      <c r="M20" s="193">
        <v>3.6</v>
      </c>
      <c r="N20" s="193">
        <v>1.6</v>
      </c>
      <c r="O20" s="193">
        <v>13.4</v>
      </c>
      <c r="P20" s="193">
        <v>2.7</v>
      </c>
      <c r="Q20" s="194"/>
      <c r="R20" s="4">
        <v>1900</v>
      </c>
      <c r="S20" s="159" t="s">
        <v>130</v>
      </c>
    </row>
    <row r="21" spans="1:19" ht="15" customHeight="1">
      <c r="A21" s="160" t="s">
        <v>131</v>
      </c>
      <c r="B21" s="160" t="s">
        <v>131</v>
      </c>
      <c r="C21" s="160" t="s">
        <v>125</v>
      </c>
      <c r="D21" s="160"/>
      <c r="E21" s="160" t="s">
        <v>126</v>
      </c>
      <c r="F21" s="160" t="s">
        <v>132</v>
      </c>
      <c r="G21" s="160" t="s">
        <v>133</v>
      </c>
      <c r="H21" s="195"/>
      <c r="I21" s="87" t="s">
        <v>134</v>
      </c>
      <c r="J21" s="195">
        <v>173</v>
      </c>
      <c r="K21" s="196">
        <v>13.4</v>
      </c>
      <c r="L21" s="196">
        <v>4.8</v>
      </c>
      <c r="M21" s="196">
        <v>0.3</v>
      </c>
      <c r="N21" s="196">
        <v>0.3</v>
      </c>
      <c r="O21" s="196">
        <v>13.7</v>
      </c>
      <c r="P21" s="196">
        <v>2.8</v>
      </c>
      <c r="Q21" s="197"/>
      <c r="R21" s="4">
        <v>1900</v>
      </c>
      <c r="S21" s="160" t="s">
        <v>135</v>
      </c>
    </row>
    <row r="22" spans="1:19" ht="15" customHeight="1">
      <c r="A22" s="159" t="s">
        <v>136</v>
      </c>
      <c r="B22" s="159" t="s">
        <v>136</v>
      </c>
      <c r="C22" s="159" t="s">
        <v>137</v>
      </c>
      <c r="D22" s="159">
        <v>174170</v>
      </c>
      <c r="E22" s="159" t="s">
        <v>126</v>
      </c>
      <c r="F22" s="159" t="s">
        <v>138</v>
      </c>
      <c r="G22" s="159" t="s">
        <v>139</v>
      </c>
      <c r="H22" s="192"/>
      <c r="I22" s="86" t="s">
        <v>140</v>
      </c>
      <c r="J22" s="192">
        <v>177</v>
      </c>
      <c r="K22" s="193">
        <v>9</v>
      </c>
      <c r="L22" s="193">
        <v>1.8</v>
      </c>
      <c r="M22" s="193">
        <v>7</v>
      </c>
      <c r="N22" s="193">
        <v>0.9</v>
      </c>
      <c r="O22" s="193">
        <v>17</v>
      </c>
      <c r="P22" s="193">
        <v>1.8</v>
      </c>
      <c r="Q22" s="194"/>
      <c r="R22" s="4">
        <v>1900</v>
      </c>
      <c r="S22" s="159" t="s">
        <v>141</v>
      </c>
    </row>
    <row r="23" spans="1:19" ht="15" customHeight="1">
      <c r="A23" s="160" t="s">
        <v>142</v>
      </c>
      <c r="B23" s="160" t="s">
        <v>142</v>
      </c>
      <c r="C23" s="160" t="s">
        <v>137</v>
      </c>
      <c r="D23" s="160" t="s">
        <v>143</v>
      </c>
      <c r="E23" s="160" t="s">
        <v>126</v>
      </c>
      <c r="F23" s="160" t="s">
        <v>144</v>
      </c>
      <c r="G23" s="160" t="s">
        <v>145</v>
      </c>
      <c r="H23" s="195"/>
      <c r="I23" s="87" t="s">
        <v>146</v>
      </c>
      <c r="J23" s="195">
        <v>237</v>
      </c>
      <c r="K23" s="196">
        <v>13</v>
      </c>
      <c r="L23" s="196">
        <v>4.7</v>
      </c>
      <c r="M23" s="196">
        <v>14</v>
      </c>
      <c r="N23" s="196">
        <v>1.1000000000000001</v>
      </c>
      <c r="O23" s="196">
        <v>16</v>
      </c>
      <c r="P23" s="196">
        <v>1.5</v>
      </c>
      <c r="Q23" s="197"/>
      <c r="R23" s="4">
        <v>1900</v>
      </c>
      <c r="S23" s="160" t="s">
        <v>141</v>
      </c>
    </row>
    <row r="24" spans="1:19" ht="15" customHeight="1">
      <c r="A24" s="159" t="s">
        <v>147</v>
      </c>
      <c r="B24" s="159" t="s">
        <v>147</v>
      </c>
      <c r="C24" s="159" t="s">
        <v>137</v>
      </c>
      <c r="D24" s="159" t="s">
        <v>148</v>
      </c>
      <c r="E24" s="159" t="s">
        <v>126</v>
      </c>
      <c r="F24" s="159" t="s">
        <v>149</v>
      </c>
      <c r="G24" s="159"/>
      <c r="H24" s="192"/>
      <c r="I24" s="86" t="s">
        <v>150</v>
      </c>
      <c r="J24" s="192">
        <v>206</v>
      </c>
      <c r="K24" s="193">
        <v>10</v>
      </c>
      <c r="L24" s="193">
        <v>1.8</v>
      </c>
      <c r="M24" s="193">
        <v>4</v>
      </c>
      <c r="N24" s="193">
        <v>3.3</v>
      </c>
      <c r="O24" s="193">
        <v>25</v>
      </c>
      <c r="P24" s="193">
        <v>3.2</v>
      </c>
      <c r="Q24" s="194"/>
      <c r="R24" s="4">
        <v>2400</v>
      </c>
      <c r="S24" s="159" t="s">
        <v>151</v>
      </c>
    </row>
    <row r="25" spans="1:19" ht="15" customHeight="1">
      <c r="A25" s="159" t="s">
        <v>152</v>
      </c>
      <c r="B25" s="159" t="s">
        <v>152</v>
      </c>
      <c r="C25" s="159" t="s">
        <v>153</v>
      </c>
      <c r="D25" s="341">
        <v>309924</v>
      </c>
      <c r="E25" s="159" t="s">
        <v>126</v>
      </c>
      <c r="F25" s="159"/>
      <c r="G25" s="159"/>
      <c r="H25" s="192"/>
      <c r="I25" s="86" t="s">
        <v>154</v>
      </c>
      <c r="J25" s="192"/>
      <c r="K25" s="193"/>
      <c r="L25" s="193"/>
      <c r="M25" s="193"/>
      <c r="N25" s="193"/>
      <c r="O25" s="193"/>
      <c r="P25" s="193"/>
      <c r="Q25" s="194"/>
      <c r="R25" s="4">
        <v>1734</v>
      </c>
      <c r="S25" s="159"/>
    </row>
    <row r="26" spans="1:19" ht="15" customHeight="1">
      <c r="A26" s="160" t="s">
        <v>155</v>
      </c>
      <c r="B26" s="160" t="s">
        <v>155</v>
      </c>
      <c r="C26" s="160" t="s">
        <v>156</v>
      </c>
      <c r="D26" s="160">
        <v>844014</v>
      </c>
      <c r="E26" s="160" t="s">
        <v>126</v>
      </c>
      <c r="F26" s="160" t="s">
        <v>157</v>
      </c>
      <c r="G26" s="160"/>
      <c r="H26" s="195"/>
      <c r="I26" s="87" t="s">
        <v>158</v>
      </c>
      <c r="J26" s="195">
        <v>137</v>
      </c>
      <c r="K26" s="196">
        <v>9</v>
      </c>
      <c r="L26" s="196">
        <v>2.2999999999999998</v>
      </c>
      <c r="M26" s="196"/>
      <c r="N26" s="196"/>
      <c r="O26" s="196">
        <v>14</v>
      </c>
      <c r="P26" s="196">
        <v>0.8</v>
      </c>
      <c r="Q26" s="197"/>
      <c r="R26" s="4">
        <v>2400</v>
      </c>
      <c r="S26" s="160" t="s">
        <v>159</v>
      </c>
    </row>
    <row r="27" spans="1:19" ht="15" customHeight="1">
      <c r="A27" s="159" t="s">
        <v>160</v>
      </c>
      <c r="B27" s="159" t="s">
        <v>160</v>
      </c>
      <c r="C27" s="159" t="s">
        <v>161</v>
      </c>
      <c r="D27" s="159">
        <v>70519</v>
      </c>
      <c r="E27" s="159" t="s">
        <v>126</v>
      </c>
      <c r="F27" s="159" t="s">
        <v>162</v>
      </c>
      <c r="G27" s="159"/>
      <c r="H27" s="192"/>
      <c r="I27" s="86" t="s">
        <v>163</v>
      </c>
      <c r="J27" s="192">
        <v>264</v>
      </c>
      <c r="K27" s="193">
        <v>24</v>
      </c>
      <c r="L27" s="193">
        <v>12</v>
      </c>
      <c r="M27" s="193">
        <v>1</v>
      </c>
      <c r="N27" s="193">
        <v>0</v>
      </c>
      <c r="O27" s="193">
        <v>11</v>
      </c>
      <c r="P27" s="193">
        <v>2.1</v>
      </c>
      <c r="Q27" s="194">
        <v>0</v>
      </c>
      <c r="R27" s="144">
        <v>1800</v>
      </c>
      <c r="S27" s="159" t="s">
        <v>164</v>
      </c>
    </row>
    <row r="28" spans="1:19" ht="15" customHeight="1">
      <c r="A28" s="160" t="s">
        <v>165</v>
      </c>
      <c r="B28" s="160" t="s">
        <v>165</v>
      </c>
      <c r="C28" s="160" t="s">
        <v>161</v>
      </c>
      <c r="D28" s="160">
        <v>59804</v>
      </c>
      <c r="E28" s="160" t="s">
        <v>126</v>
      </c>
      <c r="F28" s="160" t="s">
        <v>166</v>
      </c>
      <c r="G28" s="160" t="s">
        <v>167</v>
      </c>
      <c r="H28" s="195"/>
      <c r="I28" s="87" t="s">
        <v>168</v>
      </c>
      <c r="J28" s="195">
        <v>401</v>
      </c>
      <c r="K28" s="196">
        <v>32.700000000000003</v>
      </c>
      <c r="L28" s="196">
        <v>16.600000000000001</v>
      </c>
      <c r="M28" s="196">
        <v>15.7</v>
      </c>
      <c r="N28" s="196">
        <v>0.3</v>
      </c>
      <c r="O28" s="196">
        <v>10.3</v>
      </c>
      <c r="P28" s="196">
        <v>1</v>
      </c>
      <c r="Q28" s="197">
        <v>3.8</v>
      </c>
      <c r="R28" s="144">
        <v>1800</v>
      </c>
      <c r="S28" s="160" t="s">
        <v>169</v>
      </c>
    </row>
    <row r="29" spans="1:19" ht="15" customHeight="1">
      <c r="A29" s="159" t="s">
        <v>170</v>
      </c>
      <c r="B29" s="159" t="s">
        <v>170</v>
      </c>
      <c r="C29" s="159" t="s">
        <v>171</v>
      </c>
      <c r="D29" s="159">
        <v>1164</v>
      </c>
      <c r="E29" s="159" t="s">
        <v>172</v>
      </c>
      <c r="F29" s="159" t="s">
        <v>173</v>
      </c>
      <c r="G29" s="159" t="s">
        <v>174</v>
      </c>
      <c r="H29" s="192"/>
      <c r="I29" s="86" t="s">
        <v>175</v>
      </c>
      <c r="J29" s="192">
        <v>125</v>
      </c>
      <c r="K29" s="193">
        <v>1</v>
      </c>
      <c r="L29" s="193">
        <v>0.3</v>
      </c>
      <c r="M29" s="193">
        <v>11</v>
      </c>
      <c r="N29" s="193">
        <v>0.2</v>
      </c>
      <c r="O29" s="193">
        <v>18</v>
      </c>
      <c r="P29" s="193">
        <v>0.7</v>
      </c>
      <c r="Q29" s="194"/>
      <c r="R29" s="4">
        <v>1800</v>
      </c>
      <c r="S29" s="159" t="s">
        <v>176</v>
      </c>
    </row>
    <row r="30" spans="1:19" ht="15" customHeight="1">
      <c r="A30" s="160" t="s">
        <v>177</v>
      </c>
      <c r="B30" s="160" t="s">
        <v>177</v>
      </c>
      <c r="C30" s="160" t="s">
        <v>178</v>
      </c>
      <c r="D30" s="160">
        <v>9060</v>
      </c>
      <c r="E30" s="160" t="s">
        <v>172</v>
      </c>
      <c r="F30" s="160" t="s">
        <v>179</v>
      </c>
      <c r="G30" s="160" t="s">
        <v>180</v>
      </c>
      <c r="H30" s="195"/>
      <c r="I30" s="87" t="s">
        <v>181</v>
      </c>
      <c r="J30" s="195">
        <v>125</v>
      </c>
      <c r="K30" s="196">
        <v>1.3</v>
      </c>
      <c r="L30" s="196">
        <v>0.1</v>
      </c>
      <c r="M30" s="196">
        <v>14.2</v>
      </c>
      <c r="N30" s="196">
        <v>0.7</v>
      </c>
      <c r="O30" s="196">
        <v>14.1</v>
      </c>
      <c r="P30" s="196">
        <v>1.4</v>
      </c>
      <c r="Q30" s="197"/>
      <c r="R30" s="4">
        <v>1800</v>
      </c>
      <c r="S30" s="160" t="s">
        <v>182</v>
      </c>
    </row>
    <row r="31" spans="1:19" ht="15" customHeight="1">
      <c r="A31" s="159" t="s">
        <v>183</v>
      </c>
      <c r="B31" s="159" t="s">
        <v>183</v>
      </c>
      <c r="C31" s="159" t="s">
        <v>184</v>
      </c>
      <c r="D31" s="159">
        <v>454071477</v>
      </c>
      <c r="E31" s="159" t="s">
        <v>113</v>
      </c>
      <c r="F31" s="159" t="s">
        <v>185</v>
      </c>
      <c r="G31" s="159" t="s">
        <v>121</v>
      </c>
      <c r="H31" s="192" t="s">
        <v>186</v>
      </c>
      <c r="I31" s="86" t="s">
        <v>187</v>
      </c>
      <c r="J31" s="192">
        <v>256</v>
      </c>
      <c r="K31" s="193">
        <v>17</v>
      </c>
      <c r="L31" s="193">
        <v>1.2</v>
      </c>
      <c r="M31" s="193">
        <v>14</v>
      </c>
      <c r="N31" s="193">
        <v>0</v>
      </c>
      <c r="O31" s="193">
        <v>12</v>
      </c>
      <c r="P31" s="193">
        <v>1.2</v>
      </c>
      <c r="Q31" s="194"/>
      <c r="R31" s="4">
        <v>2500</v>
      </c>
      <c r="S31" s="159" t="s">
        <v>188</v>
      </c>
    </row>
    <row r="32" spans="1:19" ht="15" customHeight="1">
      <c r="A32" s="160" t="s">
        <v>189</v>
      </c>
      <c r="B32" s="160" t="s">
        <v>189</v>
      </c>
      <c r="C32" s="160" t="s">
        <v>190</v>
      </c>
      <c r="D32" s="160">
        <v>1407</v>
      </c>
      <c r="E32" s="160" t="s">
        <v>113</v>
      </c>
      <c r="F32" s="160" t="s">
        <v>191</v>
      </c>
      <c r="G32" s="160" t="s">
        <v>192</v>
      </c>
      <c r="H32" s="195"/>
      <c r="I32" s="87" t="s">
        <v>193</v>
      </c>
      <c r="J32" s="195">
        <v>115</v>
      </c>
      <c r="K32" s="196">
        <v>0.7</v>
      </c>
      <c r="L32" s="196">
        <v>0.1</v>
      </c>
      <c r="M32" s="196">
        <v>11</v>
      </c>
      <c r="N32" s="196">
        <v>9.4</v>
      </c>
      <c r="O32" s="196">
        <v>14</v>
      </c>
      <c r="P32" s="196">
        <v>1.5</v>
      </c>
      <c r="Q32" s="197">
        <v>4.7</v>
      </c>
      <c r="R32" s="144">
        <v>1800</v>
      </c>
      <c r="S32" s="160" t="s">
        <v>194</v>
      </c>
    </row>
    <row r="33" spans="1:19" ht="15" customHeight="1">
      <c r="A33" s="159" t="s">
        <v>195</v>
      </c>
      <c r="B33" s="159" t="s">
        <v>195</v>
      </c>
      <c r="C33" s="159" t="s">
        <v>196</v>
      </c>
      <c r="D33" s="159">
        <v>8808</v>
      </c>
      <c r="E33" s="159" t="s">
        <v>113</v>
      </c>
      <c r="F33" s="159" t="s">
        <v>197</v>
      </c>
      <c r="G33" s="159" t="s">
        <v>121</v>
      </c>
      <c r="H33" s="192"/>
      <c r="I33" s="86" t="s">
        <v>198</v>
      </c>
      <c r="J33" s="192">
        <v>182</v>
      </c>
      <c r="K33" s="193">
        <v>7.5</v>
      </c>
      <c r="L33" s="193">
        <v>0.8</v>
      </c>
      <c r="M33" s="193">
        <v>24.7</v>
      </c>
      <c r="N33" s="193">
        <v>5.3</v>
      </c>
      <c r="O33" s="193">
        <v>1.9</v>
      </c>
      <c r="P33" s="193">
        <v>1.4</v>
      </c>
      <c r="Q33" s="194"/>
      <c r="R33" s="4">
        <v>350</v>
      </c>
      <c r="S33" s="159" t="s">
        <v>199</v>
      </c>
    </row>
    <row r="34" spans="1:19" ht="15" customHeight="1">
      <c r="A34" s="160" t="s">
        <v>200</v>
      </c>
      <c r="B34" s="160" t="s">
        <v>200</v>
      </c>
      <c r="C34" s="160" t="s">
        <v>201</v>
      </c>
      <c r="D34" s="160">
        <v>8530200</v>
      </c>
      <c r="E34" s="160" t="s">
        <v>113</v>
      </c>
      <c r="F34" s="160" t="s">
        <v>202</v>
      </c>
      <c r="G34" s="160" t="s">
        <v>30</v>
      </c>
      <c r="H34" s="195"/>
      <c r="I34" s="87" t="s">
        <v>203</v>
      </c>
      <c r="J34" s="195">
        <v>222</v>
      </c>
      <c r="K34" s="196">
        <v>7.4</v>
      </c>
      <c r="L34" s="196">
        <v>0.9</v>
      </c>
      <c r="M34" s="196">
        <v>28</v>
      </c>
      <c r="N34" s="196">
        <v>3.6</v>
      </c>
      <c r="O34" s="196">
        <v>7.6</v>
      </c>
      <c r="P34" s="196">
        <v>1.1000000000000001</v>
      </c>
      <c r="Q34" s="197">
        <v>6.5</v>
      </c>
      <c r="R34" s="144">
        <v>1800</v>
      </c>
      <c r="S34" s="160" t="s">
        <v>204</v>
      </c>
    </row>
    <row r="35" spans="1:19" ht="15" customHeight="1">
      <c r="A35" s="159" t="s">
        <v>205</v>
      </c>
      <c r="B35" s="159" t="s">
        <v>205</v>
      </c>
      <c r="C35" s="159" t="s">
        <v>206</v>
      </c>
      <c r="D35" s="159">
        <v>12608135</v>
      </c>
      <c r="E35" s="159" t="s">
        <v>113</v>
      </c>
      <c r="F35" s="159" t="s">
        <v>207</v>
      </c>
      <c r="G35" s="159" t="s">
        <v>208</v>
      </c>
      <c r="H35" s="192" t="s">
        <v>209</v>
      </c>
      <c r="I35" s="86" t="s">
        <v>210</v>
      </c>
      <c r="J35" s="192">
        <v>238</v>
      </c>
      <c r="K35" s="193">
        <v>13.4</v>
      </c>
      <c r="L35" s="193">
        <v>1.6</v>
      </c>
      <c r="M35" s="193">
        <v>13.3</v>
      </c>
      <c r="N35" s="193">
        <v>1.7</v>
      </c>
      <c r="O35" s="193">
        <v>13.6</v>
      </c>
      <c r="P35" s="193">
        <v>1.1000000000000001</v>
      </c>
      <c r="Q35" s="194">
        <v>5.0999999999999996</v>
      </c>
      <c r="R35" s="144">
        <v>1800</v>
      </c>
      <c r="S35" s="159" t="s">
        <v>211</v>
      </c>
    </row>
    <row r="36" spans="1:19" ht="15" customHeight="1">
      <c r="A36" s="160" t="s">
        <v>212</v>
      </c>
      <c r="B36" s="160" t="s">
        <v>212</v>
      </c>
      <c r="C36" s="160" t="s">
        <v>213</v>
      </c>
      <c r="D36" s="160">
        <v>816</v>
      </c>
      <c r="E36" s="160" t="s">
        <v>113</v>
      </c>
      <c r="F36" s="160" t="s">
        <v>214</v>
      </c>
      <c r="G36" s="160" t="s">
        <v>215</v>
      </c>
      <c r="H36" s="195" t="s">
        <v>216</v>
      </c>
      <c r="I36" s="87" t="s">
        <v>217</v>
      </c>
      <c r="J36" s="195">
        <v>118</v>
      </c>
      <c r="K36" s="196">
        <v>4.5</v>
      </c>
      <c r="L36" s="196">
        <v>0.4</v>
      </c>
      <c r="M36" s="196">
        <v>13.5</v>
      </c>
      <c r="N36" s="196">
        <v>5.7</v>
      </c>
      <c r="O36" s="196">
        <v>3.8</v>
      </c>
      <c r="P36" s="196">
        <v>0.9</v>
      </c>
      <c r="Q36" s="197">
        <v>4</v>
      </c>
      <c r="R36" s="144">
        <v>1800</v>
      </c>
      <c r="S36" s="160" t="s">
        <v>218</v>
      </c>
    </row>
    <row r="37" spans="1:19" ht="15" customHeight="1">
      <c r="A37" s="159" t="s">
        <v>219</v>
      </c>
      <c r="B37" s="159" t="s">
        <v>219</v>
      </c>
      <c r="C37" s="159" t="s">
        <v>220</v>
      </c>
      <c r="D37" s="159" t="s">
        <v>221</v>
      </c>
      <c r="E37" s="159" t="s">
        <v>113</v>
      </c>
      <c r="F37" s="167" t="s">
        <v>222</v>
      </c>
      <c r="G37" s="159" t="s">
        <v>121</v>
      </c>
      <c r="H37" s="192"/>
      <c r="I37" s="86" t="s">
        <v>223</v>
      </c>
      <c r="J37" s="192">
        <v>74</v>
      </c>
      <c r="K37" s="193">
        <v>1.6</v>
      </c>
      <c r="L37" s="193">
        <v>0.3</v>
      </c>
      <c r="M37" s="193">
        <v>13</v>
      </c>
      <c r="N37" s="193">
        <v>1.2</v>
      </c>
      <c r="O37" s="193">
        <v>1.8</v>
      </c>
      <c r="P37" s="193">
        <v>0.4</v>
      </c>
      <c r="Q37" s="194"/>
      <c r="R37" s="4">
        <v>350</v>
      </c>
      <c r="S37" s="159" t="s">
        <v>224</v>
      </c>
    </row>
    <row r="38" spans="1:19" ht="15" customHeight="1">
      <c r="A38" s="160" t="s">
        <v>225</v>
      </c>
      <c r="B38" s="160" t="s">
        <v>225</v>
      </c>
      <c r="C38" s="160" t="s">
        <v>226</v>
      </c>
      <c r="D38" s="160" t="s">
        <v>227</v>
      </c>
      <c r="E38" s="160" t="s">
        <v>228</v>
      </c>
      <c r="F38" s="160" t="s">
        <v>229</v>
      </c>
      <c r="G38" s="160" t="s">
        <v>230</v>
      </c>
      <c r="H38" s="195"/>
      <c r="I38" s="87" t="s">
        <v>231</v>
      </c>
      <c r="J38" s="195">
        <v>26</v>
      </c>
      <c r="K38" s="196">
        <v>0.4</v>
      </c>
      <c r="L38" s="196">
        <v>0.1</v>
      </c>
      <c r="M38" s="196">
        <v>3.4</v>
      </c>
      <c r="N38" s="196">
        <v>2.9</v>
      </c>
      <c r="O38" s="196">
        <v>1</v>
      </c>
      <c r="P38" s="196">
        <v>0.1</v>
      </c>
      <c r="Q38" s="197">
        <v>2.5</v>
      </c>
      <c r="R38" s="144">
        <v>400</v>
      </c>
      <c r="S38" s="160" t="s">
        <v>232</v>
      </c>
    </row>
    <row r="39" spans="1:19" ht="15" customHeight="1">
      <c r="A39" s="160" t="s">
        <v>233</v>
      </c>
      <c r="B39" s="160" t="s">
        <v>233</v>
      </c>
      <c r="C39" s="160" t="s">
        <v>234</v>
      </c>
      <c r="D39" s="160" t="s">
        <v>235</v>
      </c>
      <c r="E39" s="160" t="s">
        <v>236</v>
      </c>
      <c r="F39" s="160" t="s">
        <v>237</v>
      </c>
      <c r="G39" s="160" t="s">
        <v>121</v>
      </c>
      <c r="H39" s="195"/>
      <c r="I39" s="87" t="s">
        <v>238</v>
      </c>
      <c r="J39" s="195">
        <v>120</v>
      </c>
      <c r="K39" s="196">
        <v>0.8</v>
      </c>
      <c r="L39" s="196">
        <v>0.1</v>
      </c>
      <c r="M39" s="196">
        <v>20</v>
      </c>
      <c r="N39" s="196">
        <v>3.1</v>
      </c>
      <c r="O39" s="196">
        <v>7</v>
      </c>
      <c r="P39" s="196">
        <v>1</v>
      </c>
      <c r="Q39" s="197"/>
      <c r="R39" s="4">
        <v>350</v>
      </c>
      <c r="S39" s="160" t="s">
        <v>239</v>
      </c>
    </row>
    <row r="40" spans="1:19" ht="15" customHeight="1">
      <c r="A40" s="159" t="s">
        <v>240</v>
      </c>
      <c r="B40" s="159" t="s">
        <v>240</v>
      </c>
      <c r="C40" s="159" t="s">
        <v>241</v>
      </c>
      <c r="D40" s="159"/>
      <c r="E40" s="159" t="s">
        <v>228</v>
      </c>
      <c r="F40" s="159" t="s">
        <v>242</v>
      </c>
      <c r="G40" s="159" t="s">
        <v>121</v>
      </c>
      <c r="H40" s="192"/>
      <c r="I40" s="86" t="s">
        <v>243</v>
      </c>
      <c r="J40" s="192">
        <v>120</v>
      </c>
      <c r="K40" s="193">
        <v>2.7</v>
      </c>
      <c r="L40" s="193">
        <v>0.4</v>
      </c>
      <c r="M40" s="193">
        <v>22.9</v>
      </c>
      <c r="N40" s="193"/>
      <c r="O40" s="193">
        <v>2.2000000000000002</v>
      </c>
      <c r="P40" s="193">
        <v>0.1</v>
      </c>
      <c r="Q40" s="194">
        <v>2.6</v>
      </c>
      <c r="R40" s="144">
        <v>400</v>
      </c>
      <c r="S40" s="159" t="s">
        <v>244</v>
      </c>
    </row>
    <row r="41" spans="1:19" ht="15" customHeight="1">
      <c r="A41" s="160" t="s">
        <v>245</v>
      </c>
      <c r="B41" s="160" t="s">
        <v>245</v>
      </c>
      <c r="C41" s="160" t="s">
        <v>246</v>
      </c>
      <c r="D41" s="160"/>
      <c r="E41" s="160" t="s">
        <v>228</v>
      </c>
      <c r="F41" s="160" t="s">
        <v>247</v>
      </c>
      <c r="G41" s="160" t="s">
        <v>121</v>
      </c>
      <c r="H41" s="195"/>
      <c r="I41" s="87" t="s">
        <v>248</v>
      </c>
      <c r="J41" s="195">
        <v>130</v>
      </c>
      <c r="K41" s="196">
        <v>3.8</v>
      </c>
      <c r="L41" s="196">
        <v>2.1</v>
      </c>
      <c r="M41" s="196">
        <v>20</v>
      </c>
      <c r="N41" s="196"/>
      <c r="O41" s="196">
        <v>2.7</v>
      </c>
      <c r="P41" s="196">
        <v>0.1</v>
      </c>
      <c r="Q41" s="197">
        <v>2.7</v>
      </c>
      <c r="R41" s="144">
        <v>400</v>
      </c>
      <c r="S41" s="160" t="s">
        <v>249</v>
      </c>
    </row>
    <row r="42" spans="1:19" ht="15" customHeight="1">
      <c r="A42" s="159" t="s">
        <v>250</v>
      </c>
      <c r="B42" s="159" t="s">
        <v>250</v>
      </c>
      <c r="C42" s="159" t="s">
        <v>251</v>
      </c>
      <c r="D42" s="159">
        <v>12737</v>
      </c>
      <c r="E42" s="159" t="s">
        <v>252</v>
      </c>
      <c r="F42" s="159" t="s">
        <v>253</v>
      </c>
      <c r="G42" s="159" t="s">
        <v>133</v>
      </c>
      <c r="H42" s="192"/>
      <c r="I42" s="86" t="s">
        <v>254</v>
      </c>
      <c r="J42" s="192">
        <v>519</v>
      </c>
      <c r="K42" s="193">
        <v>56</v>
      </c>
      <c r="L42" s="193">
        <v>3.6</v>
      </c>
      <c r="M42" s="193">
        <v>6</v>
      </c>
      <c r="N42" s="193">
        <v>4.0999999999999996</v>
      </c>
      <c r="O42" s="193"/>
      <c r="P42" s="193">
        <v>1.1000000000000001</v>
      </c>
      <c r="Q42" s="194"/>
      <c r="R42" s="4">
        <v>200</v>
      </c>
      <c r="S42" s="159" t="s">
        <v>255</v>
      </c>
    </row>
    <row r="43" spans="1:19" ht="15" customHeight="1">
      <c r="A43" s="160" t="s">
        <v>256</v>
      </c>
      <c r="B43" s="160" t="s">
        <v>256</v>
      </c>
      <c r="C43" s="160" t="s">
        <v>251</v>
      </c>
      <c r="D43" s="160">
        <v>310008</v>
      </c>
      <c r="E43" s="160" t="s">
        <v>252</v>
      </c>
      <c r="F43" s="160" t="s">
        <v>257</v>
      </c>
      <c r="G43" s="160" t="s">
        <v>133</v>
      </c>
      <c r="H43" s="195"/>
      <c r="I43" s="87" t="s">
        <v>258</v>
      </c>
      <c r="J43" s="195">
        <v>532</v>
      </c>
      <c r="K43" s="196">
        <v>57</v>
      </c>
      <c r="L43" s="196">
        <v>3.7</v>
      </c>
      <c r="M43" s="196">
        <v>5.9</v>
      </c>
      <c r="N43" s="196">
        <v>3</v>
      </c>
      <c r="O43" s="196"/>
      <c r="P43" s="196">
        <v>1.2</v>
      </c>
      <c r="Q43" s="197"/>
      <c r="R43" s="4">
        <v>600</v>
      </c>
      <c r="S43" s="160" t="s">
        <v>259</v>
      </c>
    </row>
    <row r="44" spans="1:19" ht="15" customHeight="1">
      <c r="A44" s="159" t="s">
        <v>260</v>
      </c>
      <c r="B44" s="159" t="s">
        <v>260</v>
      </c>
      <c r="C44" s="159" t="s">
        <v>251</v>
      </c>
      <c r="D44" s="159">
        <v>310001</v>
      </c>
      <c r="E44" s="159" t="s">
        <v>252</v>
      </c>
      <c r="F44" s="159" t="s">
        <v>261</v>
      </c>
      <c r="G44" s="159" t="s">
        <v>133</v>
      </c>
      <c r="H44" s="192"/>
      <c r="I44" s="86" t="s">
        <v>262</v>
      </c>
      <c r="J44" s="192">
        <v>448</v>
      </c>
      <c r="K44" s="193">
        <v>45</v>
      </c>
      <c r="L44" s="193">
        <v>2.9</v>
      </c>
      <c r="M44" s="193">
        <v>12</v>
      </c>
      <c r="N44" s="193">
        <v>9.9</v>
      </c>
      <c r="O44" s="193"/>
      <c r="P44" s="193">
        <v>1.4</v>
      </c>
      <c r="Q44" s="194"/>
      <c r="R44" s="4">
        <v>600</v>
      </c>
      <c r="S44" s="159" t="s">
        <v>263</v>
      </c>
    </row>
    <row r="45" spans="1:19" ht="15" customHeight="1">
      <c r="A45" s="160" t="s">
        <v>264</v>
      </c>
      <c r="B45" s="160" t="s">
        <v>264</v>
      </c>
      <c r="C45" s="160" t="s">
        <v>265</v>
      </c>
      <c r="D45" s="160">
        <v>67453014</v>
      </c>
      <c r="E45" s="160" t="s">
        <v>252</v>
      </c>
      <c r="F45" s="160" t="s">
        <v>266</v>
      </c>
      <c r="G45" s="160" t="s">
        <v>121</v>
      </c>
      <c r="H45" s="195"/>
      <c r="I45" s="87" t="s">
        <v>267</v>
      </c>
      <c r="J45" s="195">
        <v>25</v>
      </c>
      <c r="K45" s="196">
        <v>0.3</v>
      </c>
      <c r="L45" s="196">
        <v>0</v>
      </c>
      <c r="M45" s="196">
        <v>5</v>
      </c>
      <c r="N45" s="196">
        <v>0.7</v>
      </c>
      <c r="O45" s="196">
        <v>0.5</v>
      </c>
      <c r="P45" s="196">
        <v>0.5</v>
      </c>
      <c r="Q45" s="197">
        <v>0.1</v>
      </c>
      <c r="R45" s="144">
        <v>600</v>
      </c>
      <c r="S45" s="160" t="s">
        <v>268</v>
      </c>
    </row>
    <row r="46" spans="1:19" ht="15" customHeight="1">
      <c r="A46" s="159" t="s">
        <v>269</v>
      </c>
      <c r="B46" s="159" t="s">
        <v>269</v>
      </c>
      <c r="C46" s="159" t="s">
        <v>270</v>
      </c>
      <c r="D46" s="159">
        <v>10232</v>
      </c>
      <c r="E46" s="159" t="s">
        <v>271</v>
      </c>
      <c r="F46" s="159" t="s">
        <v>272</v>
      </c>
      <c r="G46" s="159" t="s">
        <v>121</v>
      </c>
      <c r="H46" s="192" t="s">
        <v>273</v>
      </c>
      <c r="I46" s="86" t="s">
        <v>274</v>
      </c>
      <c r="J46" s="192">
        <v>0</v>
      </c>
      <c r="K46" s="193">
        <v>0</v>
      </c>
      <c r="L46" s="193">
        <v>0</v>
      </c>
      <c r="M46" s="193">
        <v>0</v>
      </c>
      <c r="N46" s="193">
        <v>0</v>
      </c>
      <c r="O46" s="193">
        <v>0</v>
      </c>
      <c r="P46" s="193">
        <v>100</v>
      </c>
      <c r="Q46" s="194"/>
      <c r="R46" s="4">
        <v>120</v>
      </c>
      <c r="S46" s="159" t="s">
        <v>275</v>
      </c>
    </row>
    <row r="47" spans="1:19" ht="15" customHeight="1">
      <c r="A47" s="160" t="s">
        <v>276</v>
      </c>
      <c r="B47" s="160" t="s">
        <v>276</v>
      </c>
      <c r="C47" s="160" t="s">
        <v>277</v>
      </c>
      <c r="D47" s="160">
        <v>30104</v>
      </c>
      <c r="E47" s="160" t="s">
        <v>278</v>
      </c>
      <c r="F47" s="160" t="s">
        <v>279</v>
      </c>
      <c r="G47" s="160" t="s">
        <v>121</v>
      </c>
      <c r="H47" s="195" t="s">
        <v>280</v>
      </c>
      <c r="I47" s="87" t="s">
        <v>281</v>
      </c>
      <c r="J47" s="195">
        <v>178</v>
      </c>
      <c r="K47" s="196">
        <v>1.1000000000000001</v>
      </c>
      <c r="L47" s="196">
        <v>0.3</v>
      </c>
      <c r="M47" s="196">
        <v>31</v>
      </c>
      <c r="N47" s="196">
        <v>4.7</v>
      </c>
      <c r="O47" s="196">
        <v>6.3</v>
      </c>
      <c r="P47" s="196">
        <v>51</v>
      </c>
      <c r="Q47" s="197"/>
      <c r="R47" s="4">
        <v>4000</v>
      </c>
      <c r="S47" s="160" t="s">
        <v>282</v>
      </c>
    </row>
    <row r="48" spans="1:19" ht="15" customHeight="1">
      <c r="A48" s="159" t="s">
        <v>283</v>
      </c>
      <c r="B48" s="159" t="s">
        <v>283</v>
      </c>
      <c r="C48" s="159" t="s">
        <v>277</v>
      </c>
      <c r="D48" s="159">
        <v>35049</v>
      </c>
      <c r="E48" s="159" t="s">
        <v>278</v>
      </c>
      <c r="F48" s="159" t="s">
        <v>284</v>
      </c>
      <c r="G48" s="159" t="s">
        <v>121</v>
      </c>
      <c r="H48" s="192" t="s">
        <v>280</v>
      </c>
      <c r="I48" s="86" t="s">
        <v>285</v>
      </c>
      <c r="J48" s="192">
        <v>385</v>
      </c>
      <c r="K48" s="193">
        <v>0.8</v>
      </c>
      <c r="L48" s="193">
        <v>0.1</v>
      </c>
      <c r="M48" s="193">
        <v>73</v>
      </c>
      <c r="N48" s="193">
        <v>24</v>
      </c>
      <c r="O48" s="193">
        <v>17</v>
      </c>
      <c r="P48" s="193">
        <v>0.1</v>
      </c>
      <c r="Q48" s="194"/>
      <c r="R48" s="4">
        <v>4313</v>
      </c>
      <c r="S48" s="159" t="s">
        <v>286</v>
      </c>
    </row>
    <row r="49" spans="1:19" ht="15" customHeight="1">
      <c r="A49" s="160" t="s">
        <v>287</v>
      </c>
      <c r="B49" s="160" t="s">
        <v>287</v>
      </c>
      <c r="C49" s="160" t="s">
        <v>288</v>
      </c>
      <c r="D49" s="160">
        <v>465301</v>
      </c>
      <c r="E49" s="160" t="s">
        <v>278</v>
      </c>
      <c r="F49" s="160" t="s">
        <v>289</v>
      </c>
      <c r="G49" s="160" t="s">
        <v>121</v>
      </c>
      <c r="H49" s="195"/>
      <c r="I49" s="87" t="s">
        <v>290</v>
      </c>
      <c r="J49" s="195">
        <v>288</v>
      </c>
      <c r="K49" s="196">
        <v>2.8</v>
      </c>
      <c r="L49" s="196">
        <v>0.4</v>
      </c>
      <c r="M49" s="196">
        <v>46.7</v>
      </c>
      <c r="N49" s="196">
        <v>0.9</v>
      </c>
      <c r="O49" s="196">
        <v>11.9</v>
      </c>
      <c r="P49" s="196">
        <v>16.399999999999999</v>
      </c>
      <c r="Q49" s="197">
        <v>14.3</v>
      </c>
      <c r="R49" s="144">
        <v>3000</v>
      </c>
      <c r="S49" s="160" t="s">
        <v>291</v>
      </c>
    </row>
    <row r="50" spans="1:19" ht="15" customHeight="1">
      <c r="A50" s="159" t="s">
        <v>292</v>
      </c>
      <c r="B50" s="159" t="s">
        <v>292</v>
      </c>
      <c r="C50" s="159" t="s">
        <v>277</v>
      </c>
      <c r="D50" s="159">
        <v>35050</v>
      </c>
      <c r="E50" s="159" t="s">
        <v>278</v>
      </c>
      <c r="F50" s="159" t="s">
        <v>293</v>
      </c>
      <c r="G50" s="159" t="s">
        <v>121</v>
      </c>
      <c r="H50" s="192" t="s">
        <v>280</v>
      </c>
      <c r="I50" s="86" t="s">
        <v>294</v>
      </c>
      <c r="J50" s="192">
        <v>385</v>
      </c>
      <c r="K50" s="193">
        <v>1.1000000000000001</v>
      </c>
      <c r="L50" s="193">
        <v>0.2</v>
      </c>
      <c r="M50" s="193">
        <v>81</v>
      </c>
      <c r="N50" s="193">
        <v>36</v>
      </c>
      <c r="O50" s="193">
        <v>11</v>
      </c>
      <c r="P50" s="193">
        <v>0.1</v>
      </c>
      <c r="Q50" s="194"/>
      <c r="R50" s="4">
        <v>3365</v>
      </c>
      <c r="S50" s="159" t="s">
        <v>286</v>
      </c>
    </row>
    <row r="51" spans="1:19" ht="15" customHeight="1">
      <c r="A51" s="160" t="s">
        <v>295</v>
      </c>
      <c r="B51" s="160" t="s">
        <v>295</v>
      </c>
      <c r="C51" s="160" t="s">
        <v>265</v>
      </c>
      <c r="D51" s="160">
        <v>29039101</v>
      </c>
      <c r="E51" s="160" t="s">
        <v>252</v>
      </c>
      <c r="F51" s="160" t="s">
        <v>296</v>
      </c>
      <c r="G51" s="160" t="s">
        <v>121</v>
      </c>
      <c r="H51" s="195"/>
      <c r="I51" s="87" t="s">
        <v>297</v>
      </c>
      <c r="J51" s="195">
        <v>200</v>
      </c>
      <c r="K51" s="196">
        <v>2</v>
      </c>
      <c r="L51" s="196">
        <v>1</v>
      </c>
      <c r="M51" s="196">
        <v>40</v>
      </c>
      <c r="N51" s="196">
        <v>12</v>
      </c>
      <c r="O51" s="196">
        <v>6</v>
      </c>
      <c r="P51" s="196">
        <v>45</v>
      </c>
      <c r="Q51" s="197"/>
      <c r="R51" s="4">
        <v>350</v>
      </c>
      <c r="S51" s="160" t="s">
        <v>298</v>
      </c>
    </row>
    <row r="52" spans="1:19" ht="15" customHeight="1">
      <c r="A52" s="159" t="s">
        <v>299</v>
      </c>
      <c r="B52" s="159" t="s">
        <v>299</v>
      </c>
      <c r="C52" s="159" t="s">
        <v>300</v>
      </c>
      <c r="D52" s="159">
        <v>86026</v>
      </c>
      <c r="E52" s="159" t="s">
        <v>236</v>
      </c>
      <c r="F52" s="159" t="s">
        <v>301</v>
      </c>
      <c r="G52" s="159" t="s">
        <v>121</v>
      </c>
      <c r="H52" s="192"/>
      <c r="I52" s="86" t="s">
        <v>302</v>
      </c>
      <c r="J52" s="192">
        <v>181</v>
      </c>
      <c r="K52" s="193">
        <v>18</v>
      </c>
      <c r="L52" s="193">
        <v>15.3</v>
      </c>
      <c r="M52" s="193">
        <v>2.8</v>
      </c>
      <c r="N52" s="193">
        <v>1</v>
      </c>
      <c r="O52" s="193">
        <v>2</v>
      </c>
      <c r="P52" s="193">
        <v>0</v>
      </c>
      <c r="Q52" s="194">
        <v>0</v>
      </c>
      <c r="R52" s="144">
        <v>450</v>
      </c>
      <c r="S52" s="159" t="s">
        <v>303</v>
      </c>
    </row>
    <row r="53" spans="1:19" ht="15" customHeight="1">
      <c r="A53" s="160" t="s">
        <v>304</v>
      </c>
      <c r="B53" s="160" t="s">
        <v>304</v>
      </c>
      <c r="C53" s="160" t="s">
        <v>305</v>
      </c>
      <c r="D53" s="160"/>
      <c r="E53" s="160" t="s">
        <v>306</v>
      </c>
      <c r="F53" s="160" t="s">
        <v>307</v>
      </c>
      <c r="G53" s="160" t="s">
        <v>121</v>
      </c>
      <c r="H53" s="195"/>
      <c r="I53" s="87" t="s">
        <v>308</v>
      </c>
      <c r="J53" s="195">
        <v>365</v>
      </c>
      <c r="K53" s="196">
        <v>0.7</v>
      </c>
      <c r="L53" s="196">
        <v>0.2</v>
      </c>
      <c r="M53" s="196">
        <v>80</v>
      </c>
      <c r="N53" s="196">
        <v>0.1</v>
      </c>
      <c r="O53" s="196">
        <v>7.1</v>
      </c>
      <c r="P53" s="196">
        <v>0</v>
      </c>
      <c r="Q53" s="197">
        <v>1.3</v>
      </c>
      <c r="R53" s="4">
        <v>350</v>
      </c>
      <c r="S53" s="160"/>
    </row>
    <row r="54" spans="1:19" ht="15" customHeight="1">
      <c r="A54" s="160" t="s">
        <v>309</v>
      </c>
      <c r="B54" s="160" t="s">
        <v>309</v>
      </c>
      <c r="C54" s="160" t="s">
        <v>305</v>
      </c>
      <c r="D54" s="160"/>
      <c r="E54" s="160" t="s">
        <v>306</v>
      </c>
      <c r="F54" s="160" t="s">
        <v>307</v>
      </c>
      <c r="G54" s="159" t="s">
        <v>121</v>
      </c>
      <c r="H54" s="192"/>
      <c r="I54" s="194"/>
      <c r="J54" s="192">
        <v>130</v>
      </c>
      <c r="K54" s="193">
        <v>0.3</v>
      </c>
      <c r="L54" s="193">
        <v>0.1</v>
      </c>
      <c r="M54" s="193">
        <v>28.6</v>
      </c>
      <c r="N54" s="193">
        <v>0</v>
      </c>
      <c r="O54" s="193">
        <v>2.7</v>
      </c>
      <c r="P54" s="193">
        <v>0</v>
      </c>
      <c r="Q54" s="194">
        <v>0.4</v>
      </c>
      <c r="R54" s="4">
        <v>350</v>
      </c>
      <c r="S54" s="159"/>
    </row>
    <row r="55" spans="1:19" ht="15" customHeight="1">
      <c r="A55" s="159" t="s">
        <v>310</v>
      </c>
      <c r="B55" s="159" t="s">
        <v>310</v>
      </c>
      <c r="C55" s="159" t="s">
        <v>311</v>
      </c>
      <c r="D55" s="159">
        <v>237528</v>
      </c>
      <c r="E55" s="159" t="s">
        <v>306</v>
      </c>
      <c r="F55" s="159" t="s">
        <v>312</v>
      </c>
      <c r="G55" s="159" t="s">
        <v>121</v>
      </c>
      <c r="H55" s="192"/>
      <c r="I55" s="86" t="s">
        <v>313</v>
      </c>
      <c r="J55" s="192">
        <v>355</v>
      </c>
      <c r="K55" s="193">
        <v>0.5</v>
      </c>
      <c r="L55" s="193">
        <v>0</v>
      </c>
      <c r="M55" s="193">
        <v>86</v>
      </c>
      <c r="N55" s="193">
        <v>0</v>
      </c>
      <c r="O55" s="193">
        <v>0.5</v>
      </c>
      <c r="P55" s="193">
        <v>0</v>
      </c>
      <c r="Q55" s="194">
        <v>1</v>
      </c>
      <c r="R55" s="144">
        <v>400</v>
      </c>
      <c r="S55" s="159" t="s">
        <v>314</v>
      </c>
    </row>
    <row r="56" spans="1:19" ht="15" customHeight="1">
      <c r="A56" s="160" t="s">
        <v>315</v>
      </c>
      <c r="B56" s="160" t="s">
        <v>315</v>
      </c>
      <c r="C56" s="160" t="s">
        <v>316</v>
      </c>
      <c r="D56" s="160">
        <v>21144</v>
      </c>
      <c r="E56" s="160" t="s">
        <v>106</v>
      </c>
      <c r="F56" s="160" t="s">
        <v>317</v>
      </c>
      <c r="G56" s="160" t="s">
        <v>318</v>
      </c>
      <c r="H56" s="195" t="s">
        <v>319</v>
      </c>
      <c r="I56" s="87" t="s">
        <v>320</v>
      </c>
      <c r="J56" s="195">
        <v>430</v>
      </c>
      <c r="K56" s="196">
        <v>13</v>
      </c>
      <c r="L56" s="196">
        <v>1.4</v>
      </c>
      <c r="M56" s="196">
        <v>66</v>
      </c>
      <c r="N56" s="196">
        <v>17</v>
      </c>
      <c r="O56" s="196">
        <v>9.3000000000000007</v>
      </c>
      <c r="P56" s="196">
        <v>0.2</v>
      </c>
      <c r="Q56" s="197">
        <v>6</v>
      </c>
      <c r="R56" s="144">
        <v>400</v>
      </c>
      <c r="S56" s="160" t="s">
        <v>321</v>
      </c>
    </row>
    <row r="57" spans="1:19" ht="15" customHeight="1">
      <c r="A57" s="159" t="s">
        <v>322</v>
      </c>
      <c r="B57" s="159" t="s">
        <v>322</v>
      </c>
      <c r="C57" s="159" t="s">
        <v>323</v>
      </c>
      <c r="D57" s="159">
        <v>200815</v>
      </c>
      <c r="E57" s="159" t="s">
        <v>306</v>
      </c>
      <c r="F57" s="159" t="s">
        <v>324</v>
      </c>
      <c r="G57" s="159" t="s">
        <v>121</v>
      </c>
      <c r="H57" s="192" t="s">
        <v>186</v>
      </c>
      <c r="I57" s="86" t="s">
        <v>325</v>
      </c>
      <c r="J57" s="192">
        <v>472</v>
      </c>
      <c r="K57" s="193">
        <v>20</v>
      </c>
      <c r="L57" s="193">
        <v>2</v>
      </c>
      <c r="M57" s="193">
        <v>64</v>
      </c>
      <c r="N57" s="193">
        <v>0.8</v>
      </c>
      <c r="O57" s="193">
        <v>6.6</v>
      </c>
      <c r="P57" s="193">
        <v>1.2</v>
      </c>
      <c r="Q57" s="194">
        <v>4</v>
      </c>
      <c r="R57" s="144">
        <v>400</v>
      </c>
      <c r="S57" s="159" t="s">
        <v>326</v>
      </c>
    </row>
    <row r="58" spans="1:19" ht="15" customHeight="1">
      <c r="A58" s="160" t="s">
        <v>327</v>
      </c>
      <c r="B58" s="160" t="s">
        <v>327</v>
      </c>
      <c r="C58" s="160" t="s">
        <v>21</v>
      </c>
      <c r="D58" s="160">
        <v>609</v>
      </c>
      <c r="E58" s="160" t="s">
        <v>22</v>
      </c>
      <c r="F58" s="160" t="s">
        <v>328</v>
      </c>
      <c r="G58" s="160" t="s">
        <v>329</v>
      </c>
      <c r="H58" s="198" t="s">
        <v>330</v>
      </c>
      <c r="I58" s="85" t="s">
        <v>331</v>
      </c>
      <c r="J58" s="195">
        <v>252</v>
      </c>
      <c r="K58" s="196">
        <v>1.1000000000000001</v>
      </c>
      <c r="L58" s="196">
        <v>0.2</v>
      </c>
      <c r="M58" s="196">
        <v>50</v>
      </c>
      <c r="N58" s="196">
        <v>20</v>
      </c>
      <c r="O58" s="196">
        <v>4.8</v>
      </c>
      <c r="P58" s="196">
        <v>0.6</v>
      </c>
      <c r="Q58" s="197">
        <v>8.1999999999999993</v>
      </c>
      <c r="R58" s="144">
        <v>600</v>
      </c>
      <c r="S58" s="160" t="s">
        <v>332</v>
      </c>
    </row>
    <row r="59" spans="1:19" ht="15" customHeight="1">
      <c r="A59" s="159" t="s">
        <v>333</v>
      </c>
      <c r="B59" s="159" t="s">
        <v>333</v>
      </c>
      <c r="C59" s="159" t="s">
        <v>190</v>
      </c>
      <c r="D59" s="159">
        <v>600234</v>
      </c>
      <c r="E59" s="159" t="s">
        <v>113</v>
      </c>
      <c r="F59" s="159" t="s">
        <v>334</v>
      </c>
      <c r="G59" s="159" t="s">
        <v>192</v>
      </c>
      <c r="H59" s="192"/>
      <c r="I59" s="86" t="s">
        <v>335</v>
      </c>
      <c r="J59" s="192">
        <v>131</v>
      </c>
      <c r="K59" s="193">
        <v>7.2</v>
      </c>
      <c r="L59" s="193">
        <v>0.5</v>
      </c>
      <c r="M59" s="193">
        <v>1.4</v>
      </c>
      <c r="N59" s="193">
        <v>0.6</v>
      </c>
      <c r="O59" s="193">
        <v>13</v>
      </c>
      <c r="P59" s="193">
        <v>0.9</v>
      </c>
      <c r="Q59" s="194">
        <v>4.2</v>
      </c>
      <c r="R59" s="144">
        <v>1800</v>
      </c>
      <c r="S59" s="159" t="s">
        <v>336</v>
      </c>
    </row>
    <row r="60" spans="1:19" ht="15" customHeight="1">
      <c r="A60" s="160" t="s">
        <v>337</v>
      </c>
      <c r="B60" s="160" t="s">
        <v>337</v>
      </c>
      <c r="C60" s="160" t="s">
        <v>338</v>
      </c>
      <c r="D60" s="160" t="s">
        <v>339</v>
      </c>
      <c r="E60" s="160" t="s">
        <v>22</v>
      </c>
      <c r="F60" s="160" t="s">
        <v>340</v>
      </c>
      <c r="G60" s="160" t="s">
        <v>64</v>
      </c>
      <c r="H60" s="195" t="s">
        <v>186</v>
      </c>
      <c r="I60" s="87" t="s">
        <v>341</v>
      </c>
      <c r="J60" s="195">
        <v>227</v>
      </c>
      <c r="K60" s="196">
        <v>7.5</v>
      </c>
      <c r="L60" s="196">
        <v>3.6</v>
      </c>
      <c r="M60" s="196">
        <v>29</v>
      </c>
      <c r="N60" s="196">
        <v>3.8</v>
      </c>
      <c r="O60" s="196">
        <v>10</v>
      </c>
      <c r="P60" s="196">
        <v>1</v>
      </c>
      <c r="Q60" s="197"/>
      <c r="R60" s="4">
        <v>600</v>
      </c>
      <c r="S60" s="160" t="s">
        <v>342</v>
      </c>
    </row>
    <row r="61" spans="1:19" ht="15" customHeight="1">
      <c r="A61" s="160" t="s">
        <v>343</v>
      </c>
      <c r="B61" s="160" t="s">
        <v>343</v>
      </c>
      <c r="C61" s="160" t="s">
        <v>69</v>
      </c>
      <c r="D61" s="160">
        <v>1186</v>
      </c>
      <c r="E61" s="160" t="s">
        <v>22</v>
      </c>
      <c r="F61" s="160" t="s">
        <v>344</v>
      </c>
      <c r="G61" s="160" t="s">
        <v>345</v>
      </c>
      <c r="H61" s="195"/>
      <c r="I61" s="87" t="s">
        <v>346</v>
      </c>
      <c r="J61" s="195">
        <v>296</v>
      </c>
      <c r="K61" s="196">
        <v>4.5</v>
      </c>
      <c r="L61" s="196">
        <v>0.5</v>
      </c>
      <c r="M61" s="196">
        <v>52</v>
      </c>
      <c r="N61" s="196">
        <v>9.6999999999999993</v>
      </c>
      <c r="O61" s="196">
        <v>9.1</v>
      </c>
      <c r="P61" s="196">
        <v>0.8</v>
      </c>
      <c r="Q61" s="197">
        <v>3.3</v>
      </c>
      <c r="R61" s="144">
        <v>600</v>
      </c>
      <c r="S61" s="160" t="s">
        <v>347</v>
      </c>
    </row>
    <row r="62" spans="1:19" ht="15" customHeight="1">
      <c r="A62" s="159" t="s">
        <v>348</v>
      </c>
      <c r="B62" s="159" t="s">
        <v>348</v>
      </c>
      <c r="C62" s="159" t="s">
        <v>349</v>
      </c>
      <c r="D62" s="159">
        <v>304384</v>
      </c>
      <c r="E62" s="159" t="s">
        <v>228</v>
      </c>
      <c r="F62" s="159" t="s">
        <v>350</v>
      </c>
      <c r="G62" s="159" t="s">
        <v>108</v>
      </c>
      <c r="H62" s="192"/>
      <c r="I62" s="86" t="s">
        <v>351</v>
      </c>
      <c r="J62" s="192">
        <v>104</v>
      </c>
      <c r="K62" s="193">
        <v>3.1</v>
      </c>
      <c r="L62" s="193">
        <v>1.9</v>
      </c>
      <c r="M62" s="193">
        <v>16</v>
      </c>
      <c r="N62" s="193"/>
      <c r="O62" s="193">
        <v>2</v>
      </c>
      <c r="P62" s="193">
        <v>0.5</v>
      </c>
      <c r="Q62" s="194">
        <v>1.9</v>
      </c>
      <c r="R62" s="144">
        <v>400</v>
      </c>
      <c r="S62" s="159" t="s">
        <v>352</v>
      </c>
    </row>
    <row r="63" spans="1:19" ht="15" customHeight="1">
      <c r="A63" s="160" t="s">
        <v>353</v>
      </c>
      <c r="B63" s="160" t="s">
        <v>353</v>
      </c>
      <c r="C63" s="160" t="s">
        <v>354</v>
      </c>
      <c r="D63" s="160" t="s">
        <v>355</v>
      </c>
      <c r="E63" s="160" t="s">
        <v>113</v>
      </c>
      <c r="F63" s="160" t="s">
        <v>356</v>
      </c>
      <c r="G63" s="160" t="s">
        <v>357</v>
      </c>
      <c r="H63" s="195"/>
      <c r="I63" s="87" t="s">
        <v>358</v>
      </c>
      <c r="J63" s="195">
        <v>212</v>
      </c>
      <c r="K63" s="196">
        <v>11.4</v>
      </c>
      <c r="L63" s="196">
        <v>1.3</v>
      </c>
      <c r="M63" s="196">
        <v>21.7</v>
      </c>
      <c r="N63" s="196">
        <v>1.9</v>
      </c>
      <c r="O63" s="196">
        <v>4.5</v>
      </c>
      <c r="P63" s="196">
        <v>1</v>
      </c>
      <c r="Q63" s="197">
        <v>2.5</v>
      </c>
      <c r="R63" s="144">
        <v>1800</v>
      </c>
      <c r="S63" s="160" t="s">
        <v>359</v>
      </c>
    </row>
    <row r="64" spans="1:19" ht="15" customHeight="1">
      <c r="A64" s="159" t="s">
        <v>360</v>
      </c>
      <c r="B64" s="159" t="s">
        <v>360</v>
      </c>
      <c r="C64" s="159" t="s">
        <v>361</v>
      </c>
      <c r="D64" s="159">
        <v>63771</v>
      </c>
      <c r="E64" s="159" t="s">
        <v>236</v>
      </c>
      <c r="F64" s="159" t="s">
        <v>362</v>
      </c>
      <c r="G64" s="159" t="s">
        <v>121</v>
      </c>
      <c r="H64" s="192"/>
      <c r="I64" s="86" t="s">
        <v>363</v>
      </c>
      <c r="J64" s="192">
        <v>74</v>
      </c>
      <c r="K64" s="193">
        <v>0.5</v>
      </c>
      <c r="L64" s="193">
        <v>0.1</v>
      </c>
      <c r="M64" s="193">
        <v>17</v>
      </c>
      <c r="N64" s="193">
        <v>15</v>
      </c>
      <c r="O64" s="193">
        <v>1.3</v>
      </c>
      <c r="P64" s="193">
        <v>0.4</v>
      </c>
      <c r="Q64" s="194">
        <v>1.7</v>
      </c>
      <c r="R64" s="144">
        <v>450</v>
      </c>
      <c r="S64" s="159" t="s">
        <v>364</v>
      </c>
    </row>
    <row r="65" spans="1:19" ht="15" customHeight="1">
      <c r="A65" s="160" t="s">
        <v>365</v>
      </c>
      <c r="B65" s="160" t="s">
        <v>365</v>
      </c>
      <c r="C65" s="160" t="s">
        <v>366</v>
      </c>
      <c r="D65" s="160" t="s">
        <v>367</v>
      </c>
      <c r="E65" s="160" t="s">
        <v>228</v>
      </c>
      <c r="F65" s="160" t="s">
        <v>368</v>
      </c>
      <c r="G65" s="160" t="s">
        <v>121</v>
      </c>
      <c r="H65" s="195"/>
      <c r="I65" s="87" t="s">
        <v>369</v>
      </c>
      <c r="J65" s="195">
        <v>72</v>
      </c>
      <c r="K65" s="196">
        <v>0.1</v>
      </c>
      <c r="L65" s="196">
        <v>0</v>
      </c>
      <c r="M65" s="196">
        <v>15.2</v>
      </c>
      <c r="N65" s="196">
        <v>5.7</v>
      </c>
      <c r="O65" s="196">
        <v>1.4</v>
      </c>
      <c r="P65" s="196">
        <v>0.1</v>
      </c>
      <c r="Q65" s="197">
        <v>2.5</v>
      </c>
      <c r="R65" s="144">
        <v>400</v>
      </c>
      <c r="S65" s="160" t="s">
        <v>370</v>
      </c>
    </row>
    <row r="66" spans="1:19" ht="15" customHeight="1">
      <c r="A66" s="159" t="s">
        <v>371</v>
      </c>
      <c r="B66" s="159" t="s">
        <v>371</v>
      </c>
      <c r="C66" s="159" t="s">
        <v>323</v>
      </c>
      <c r="D66" s="159">
        <v>4551</v>
      </c>
      <c r="E66" s="159" t="s">
        <v>252</v>
      </c>
      <c r="F66" s="159" t="s">
        <v>372</v>
      </c>
      <c r="G66" s="159" t="s">
        <v>121</v>
      </c>
      <c r="H66" s="192"/>
      <c r="I66" s="86" t="s">
        <v>373</v>
      </c>
      <c r="J66" s="192">
        <v>33</v>
      </c>
      <c r="K66" s="193">
        <v>0</v>
      </c>
      <c r="L66" s="193">
        <v>0</v>
      </c>
      <c r="M66" s="193">
        <v>5.5</v>
      </c>
      <c r="N66" s="193">
        <v>4.8</v>
      </c>
      <c r="O66" s="193">
        <v>1.6</v>
      </c>
      <c r="P66" s="193">
        <v>1</v>
      </c>
      <c r="Q66" s="194">
        <v>1.9</v>
      </c>
      <c r="R66" s="144">
        <v>600</v>
      </c>
      <c r="S66" s="159" t="s">
        <v>374</v>
      </c>
    </row>
    <row r="67" spans="1:19" ht="15" customHeight="1">
      <c r="A67" s="160" t="s">
        <v>375</v>
      </c>
      <c r="B67" s="160" t="s">
        <v>375</v>
      </c>
      <c r="C67" s="160" t="s">
        <v>277</v>
      </c>
      <c r="D67" s="160">
        <v>35039</v>
      </c>
      <c r="E67" s="160" t="s">
        <v>278</v>
      </c>
      <c r="F67" s="160" t="s">
        <v>376</v>
      </c>
      <c r="G67" s="160" t="s">
        <v>121</v>
      </c>
      <c r="H67" s="195" t="s">
        <v>280</v>
      </c>
      <c r="I67" s="87" t="s">
        <v>274</v>
      </c>
      <c r="J67" s="195">
        <v>0</v>
      </c>
      <c r="K67" s="196">
        <v>0</v>
      </c>
      <c r="L67" s="196">
        <v>0</v>
      </c>
      <c r="M67" s="196">
        <v>0</v>
      </c>
      <c r="N67" s="196">
        <v>0</v>
      </c>
      <c r="O67" s="196">
        <v>0</v>
      </c>
      <c r="P67" s="196">
        <v>99</v>
      </c>
      <c r="Q67" s="197"/>
      <c r="R67" s="4">
        <v>120</v>
      </c>
      <c r="S67" s="160" t="s">
        <v>377</v>
      </c>
    </row>
    <row r="68" spans="1:19" ht="15" customHeight="1">
      <c r="A68" s="159" t="s">
        <v>378</v>
      </c>
      <c r="B68" s="159" t="s">
        <v>378</v>
      </c>
      <c r="C68" s="159" t="s">
        <v>137</v>
      </c>
      <c r="D68" s="159" t="s">
        <v>379</v>
      </c>
      <c r="E68" s="159" t="s">
        <v>126</v>
      </c>
      <c r="F68" s="159" t="s">
        <v>380</v>
      </c>
      <c r="G68" s="159" t="s">
        <v>121</v>
      </c>
      <c r="H68" s="192"/>
      <c r="I68" s="86" t="s">
        <v>381</v>
      </c>
      <c r="J68" s="192">
        <v>85</v>
      </c>
      <c r="K68" s="193">
        <v>0.8</v>
      </c>
      <c r="L68" s="193">
        <v>0.3</v>
      </c>
      <c r="M68" s="193">
        <v>1.8</v>
      </c>
      <c r="N68" s="193">
        <v>1.7</v>
      </c>
      <c r="O68" s="193">
        <v>16</v>
      </c>
      <c r="P68" s="193">
        <v>2.6</v>
      </c>
      <c r="Q68" s="194"/>
      <c r="R68" s="4">
        <v>1900</v>
      </c>
      <c r="S68" s="159" t="s">
        <v>382</v>
      </c>
    </row>
    <row r="69" spans="1:19" ht="15" customHeight="1">
      <c r="A69" s="160" t="s">
        <v>383</v>
      </c>
      <c r="B69" s="160" t="s">
        <v>383</v>
      </c>
      <c r="C69" s="160" t="s">
        <v>384</v>
      </c>
      <c r="D69" s="160">
        <v>60486</v>
      </c>
      <c r="E69" s="160" t="s">
        <v>252</v>
      </c>
      <c r="F69" s="160" t="s">
        <v>385</v>
      </c>
      <c r="G69" s="160" t="s">
        <v>133</v>
      </c>
      <c r="H69" s="195"/>
      <c r="I69" s="87" t="s">
        <v>386</v>
      </c>
      <c r="J69" s="195">
        <v>150</v>
      </c>
      <c r="K69" s="196">
        <v>5.9</v>
      </c>
      <c r="L69" s="196">
        <v>0.6</v>
      </c>
      <c r="M69" s="196">
        <v>22</v>
      </c>
      <c r="N69" s="196">
        <v>18</v>
      </c>
      <c r="O69" s="196">
        <v>1.4</v>
      </c>
      <c r="P69" s="196">
        <v>4.4000000000000004</v>
      </c>
      <c r="Q69" s="197">
        <v>1.6</v>
      </c>
      <c r="R69" s="144">
        <v>600</v>
      </c>
      <c r="S69" s="160" t="s">
        <v>387</v>
      </c>
    </row>
    <row r="70" spans="1:19" ht="15" customHeight="1">
      <c r="A70" s="159" t="s">
        <v>388</v>
      </c>
      <c r="B70" s="159" t="s">
        <v>388</v>
      </c>
      <c r="C70" s="159" t="s">
        <v>41</v>
      </c>
      <c r="D70" s="159">
        <v>3651</v>
      </c>
      <c r="E70" s="159" t="s">
        <v>22</v>
      </c>
      <c r="F70" s="159" t="s">
        <v>389</v>
      </c>
      <c r="G70" s="159" t="s">
        <v>329</v>
      </c>
      <c r="H70" s="192" t="s">
        <v>49</v>
      </c>
      <c r="I70" s="86" t="s">
        <v>390</v>
      </c>
      <c r="J70" s="192">
        <v>221</v>
      </c>
      <c r="K70" s="193">
        <v>2.8</v>
      </c>
      <c r="L70" s="193">
        <v>0.5</v>
      </c>
      <c r="M70" s="193">
        <v>34</v>
      </c>
      <c r="N70" s="193">
        <v>1.4</v>
      </c>
      <c r="O70" s="193">
        <v>11</v>
      </c>
      <c r="P70" s="193">
        <v>1.1000000000000001</v>
      </c>
      <c r="Q70" s="194">
        <v>6.4</v>
      </c>
      <c r="R70" s="144">
        <v>600</v>
      </c>
      <c r="S70" s="159" t="s">
        <v>391</v>
      </c>
    </row>
    <row r="71" spans="1:19" ht="15" customHeight="1">
      <c r="A71" s="160" t="s">
        <v>392</v>
      </c>
      <c r="B71" s="160" t="s">
        <v>392</v>
      </c>
      <c r="C71" s="160" t="s">
        <v>393</v>
      </c>
      <c r="D71" s="160">
        <v>1005</v>
      </c>
      <c r="E71" s="160" t="s">
        <v>99</v>
      </c>
      <c r="F71" s="160" t="s">
        <v>394</v>
      </c>
      <c r="G71" s="160" t="s">
        <v>108</v>
      </c>
      <c r="H71" s="195"/>
      <c r="I71" s="87" t="s">
        <v>395</v>
      </c>
      <c r="J71" s="195">
        <v>738</v>
      </c>
      <c r="K71" s="196">
        <v>82</v>
      </c>
      <c r="L71" s="196">
        <v>49</v>
      </c>
      <c r="M71" s="196">
        <v>0.4</v>
      </c>
      <c r="N71" s="196">
        <v>0.4</v>
      </c>
      <c r="O71" s="196">
        <v>0.6</v>
      </c>
      <c r="P71" s="196">
        <v>1.2</v>
      </c>
      <c r="Q71" s="197"/>
      <c r="R71" s="4">
        <v>2300</v>
      </c>
      <c r="S71" s="160" t="s">
        <v>396</v>
      </c>
    </row>
    <row r="72" spans="1:19" ht="15" customHeight="1">
      <c r="A72" s="159" t="s">
        <v>397</v>
      </c>
      <c r="B72" s="159" t="s">
        <v>397</v>
      </c>
      <c r="C72" s="159" t="s">
        <v>393</v>
      </c>
      <c r="D72" s="159">
        <v>2500</v>
      </c>
      <c r="E72" s="159" t="s">
        <v>99</v>
      </c>
      <c r="F72" s="159" t="s">
        <v>398</v>
      </c>
      <c r="G72" s="159" t="s">
        <v>108</v>
      </c>
      <c r="H72" s="192"/>
      <c r="I72" s="86" t="s">
        <v>399</v>
      </c>
      <c r="J72" s="192">
        <v>702</v>
      </c>
      <c r="K72" s="193">
        <v>78</v>
      </c>
      <c r="L72" s="193">
        <v>37</v>
      </c>
      <c r="M72" s="193">
        <v>0.4</v>
      </c>
      <c r="N72" s="193">
        <v>0.4</v>
      </c>
      <c r="O72" s="193">
        <v>0.6</v>
      </c>
      <c r="P72" s="193">
        <v>1.2</v>
      </c>
      <c r="Q72" s="194"/>
      <c r="R72" s="4">
        <v>1200</v>
      </c>
      <c r="S72" s="159" t="s">
        <v>400</v>
      </c>
    </row>
    <row r="73" spans="1:19" ht="15" customHeight="1">
      <c r="A73" s="160" t="s">
        <v>401</v>
      </c>
      <c r="B73" s="160" t="s">
        <v>401</v>
      </c>
      <c r="C73" s="160" t="s">
        <v>402</v>
      </c>
      <c r="D73" s="160">
        <v>312</v>
      </c>
      <c r="E73" s="160" t="s">
        <v>113</v>
      </c>
      <c r="F73" s="160" t="s">
        <v>403</v>
      </c>
      <c r="G73" s="160" t="s">
        <v>121</v>
      </c>
      <c r="H73" s="195"/>
      <c r="I73" s="87" t="s">
        <v>404</v>
      </c>
      <c r="J73" s="195">
        <v>305</v>
      </c>
      <c r="K73" s="196">
        <v>24</v>
      </c>
      <c r="L73" s="196">
        <v>21</v>
      </c>
      <c r="M73" s="196">
        <v>22</v>
      </c>
      <c r="N73" s="196">
        <v>0</v>
      </c>
      <c r="O73" s="196">
        <v>0.1</v>
      </c>
      <c r="P73" s="196">
        <v>1.7</v>
      </c>
      <c r="Q73" s="197"/>
      <c r="R73" s="4">
        <v>600</v>
      </c>
      <c r="S73" s="160" t="s">
        <v>405</v>
      </c>
    </row>
    <row r="74" spans="1:19" ht="15" customHeight="1">
      <c r="A74" s="159" t="s">
        <v>406</v>
      </c>
      <c r="B74" s="159" t="s">
        <v>406</v>
      </c>
      <c r="C74" s="159" t="s">
        <v>407</v>
      </c>
      <c r="D74" s="159">
        <v>69393</v>
      </c>
      <c r="E74" s="159" t="s">
        <v>22</v>
      </c>
      <c r="F74" s="159" t="s">
        <v>408</v>
      </c>
      <c r="G74" s="159" t="s">
        <v>409</v>
      </c>
      <c r="H74" s="192" t="s">
        <v>410</v>
      </c>
      <c r="I74" s="86" t="s">
        <v>411</v>
      </c>
      <c r="J74" s="192">
        <v>242</v>
      </c>
      <c r="K74" s="193">
        <v>2.5</v>
      </c>
      <c r="L74" s="193">
        <v>0.4</v>
      </c>
      <c r="M74" s="193">
        <v>44</v>
      </c>
      <c r="N74" s="193">
        <v>0.6</v>
      </c>
      <c r="O74" s="193">
        <v>9.4</v>
      </c>
      <c r="P74" s="193">
        <v>1.3</v>
      </c>
      <c r="Q74" s="194">
        <v>1.8</v>
      </c>
      <c r="R74" s="144">
        <v>600</v>
      </c>
      <c r="S74" s="159" t="s">
        <v>412</v>
      </c>
    </row>
    <row r="75" spans="1:19" ht="15" customHeight="1">
      <c r="A75" s="160" t="s">
        <v>413</v>
      </c>
      <c r="B75" s="160" t="s">
        <v>413</v>
      </c>
      <c r="C75" s="160" t="s">
        <v>414</v>
      </c>
      <c r="D75" s="160">
        <v>4430012690</v>
      </c>
      <c r="E75" s="160" t="s">
        <v>252</v>
      </c>
      <c r="F75" s="199" t="s">
        <v>415</v>
      </c>
      <c r="G75" s="160" t="s">
        <v>121</v>
      </c>
      <c r="H75" s="195"/>
      <c r="I75" s="87" t="s">
        <v>416</v>
      </c>
      <c r="J75" s="195">
        <v>175</v>
      </c>
      <c r="K75" s="196">
        <v>0.3</v>
      </c>
      <c r="L75" s="196">
        <v>0.1</v>
      </c>
      <c r="M75" s="196">
        <v>42.3</v>
      </c>
      <c r="N75" s="196">
        <v>37.5</v>
      </c>
      <c r="O75" s="196">
        <v>0.2</v>
      </c>
      <c r="P75" s="196">
        <v>0.9</v>
      </c>
      <c r="Q75" s="197">
        <v>0.2</v>
      </c>
      <c r="R75" s="144">
        <v>600</v>
      </c>
      <c r="S75" s="160" t="s">
        <v>417</v>
      </c>
    </row>
    <row r="76" spans="1:19" ht="15" customHeight="1">
      <c r="A76" s="159" t="s">
        <v>418</v>
      </c>
      <c r="B76" s="159" t="s">
        <v>418</v>
      </c>
      <c r="C76" s="159" t="s">
        <v>419</v>
      </c>
      <c r="D76" s="159"/>
      <c r="E76" s="159" t="s">
        <v>306</v>
      </c>
      <c r="F76" s="159" t="s">
        <v>420</v>
      </c>
      <c r="G76" s="159" t="s">
        <v>121</v>
      </c>
      <c r="H76" s="192"/>
      <c r="I76" s="86" t="s">
        <v>421</v>
      </c>
      <c r="J76" s="192">
        <v>400</v>
      </c>
      <c r="K76" s="193">
        <v>0</v>
      </c>
      <c r="L76" s="193">
        <v>0</v>
      </c>
      <c r="M76" s="193">
        <v>100</v>
      </c>
      <c r="N76" s="193">
        <v>100</v>
      </c>
      <c r="O76" s="193">
        <v>0</v>
      </c>
      <c r="P76" s="193">
        <v>0</v>
      </c>
      <c r="Q76" s="194">
        <v>0</v>
      </c>
      <c r="R76" s="144">
        <v>350</v>
      </c>
      <c r="S76" s="159" t="s">
        <v>422</v>
      </c>
    </row>
    <row r="77" spans="1:19" ht="15" customHeight="1">
      <c r="A77" s="160" t="s">
        <v>423</v>
      </c>
      <c r="B77" s="160" t="s">
        <v>423</v>
      </c>
      <c r="C77" s="160" t="s">
        <v>424</v>
      </c>
      <c r="D77" s="160"/>
      <c r="E77" s="160" t="s">
        <v>99</v>
      </c>
      <c r="F77" s="160" t="s">
        <v>425</v>
      </c>
      <c r="G77" s="160" t="s">
        <v>108</v>
      </c>
      <c r="H77" s="195"/>
      <c r="I77" s="87" t="s">
        <v>426</v>
      </c>
      <c r="J77" s="195">
        <v>119</v>
      </c>
      <c r="K77" s="196">
        <v>10</v>
      </c>
      <c r="L77" s="196">
        <v>6.4</v>
      </c>
      <c r="M77" s="196">
        <v>3.5</v>
      </c>
      <c r="N77" s="196">
        <v>3.5</v>
      </c>
      <c r="O77" s="196">
        <v>3.8</v>
      </c>
      <c r="P77" s="196">
        <v>0.1</v>
      </c>
      <c r="Q77" s="197"/>
      <c r="R77" s="4">
        <v>750</v>
      </c>
      <c r="S77" s="160" t="s">
        <v>427</v>
      </c>
    </row>
    <row r="78" spans="1:19" ht="15" customHeight="1">
      <c r="A78" s="159" t="s">
        <v>428</v>
      </c>
      <c r="B78" s="159" t="s">
        <v>428</v>
      </c>
      <c r="C78" s="159" t="s">
        <v>277</v>
      </c>
      <c r="D78" s="159">
        <v>30071</v>
      </c>
      <c r="E78" s="159" t="s">
        <v>278</v>
      </c>
      <c r="F78" s="159" t="s">
        <v>429</v>
      </c>
      <c r="G78" s="159" t="s">
        <v>121</v>
      </c>
      <c r="H78" s="192" t="s">
        <v>280</v>
      </c>
      <c r="I78" s="86" t="s">
        <v>430</v>
      </c>
      <c r="J78" s="192">
        <v>222</v>
      </c>
      <c r="K78" s="193">
        <v>6</v>
      </c>
      <c r="L78" s="193">
        <v>0.9</v>
      </c>
      <c r="M78" s="193">
        <v>30</v>
      </c>
      <c r="N78" s="193">
        <v>4.5999999999999996</v>
      </c>
      <c r="O78" s="193">
        <v>7.1</v>
      </c>
      <c r="P78" s="193">
        <v>45</v>
      </c>
      <c r="Q78" s="194"/>
      <c r="R78" s="4">
        <v>2914</v>
      </c>
      <c r="S78" s="159" t="s">
        <v>431</v>
      </c>
    </row>
    <row r="79" spans="1:19" ht="15" customHeight="1">
      <c r="A79" s="160" t="s">
        <v>432</v>
      </c>
      <c r="B79" s="160" t="s">
        <v>432</v>
      </c>
      <c r="C79" s="160" t="s">
        <v>323</v>
      </c>
      <c r="D79" s="160">
        <v>200670</v>
      </c>
      <c r="E79" s="160" t="s">
        <v>306</v>
      </c>
      <c r="F79" s="160" t="s">
        <v>433</v>
      </c>
      <c r="G79" s="160" t="s">
        <v>121</v>
      </c>
      <c r="H79" s="195"/>
      <c r="I79" s="87" t="s">
        <v>434</v>
      </c>
      <c r="J79" s="195">
        <v>483</v>
      </c>
      <c r="K79" s="196">
        <v>25</v>
      </c>
      <c r="L79" s="196">
        <v>2.2999999999999998</v>
      </c>
      <c r="M79" s="196">
        <v>56</v>
      </c>
      <c r="N79" s="196">
        <v>1.1000000000000001</v>
      </c>
      <c r="O79" s="196">
        <v>5.7</v>
      </c>
      <c r="P79" s="196">
        <v>1.2</v>
      </c>
      <c r="Q79" s="197">
        <v>6.3</v>
      </c>
      <c r="R79" s="144">
        <v>400</v>
      </c>
      <c r="S79" s="160" t="s">
        <v>435</v>
      </c>
    </row>
    <row r="80" spans="1:19" ht="15" customHeight="1">
      <c r="A80" s="159" t="s">
        <v>436</v>
      </c>
      <c r="B80" s="159" t="s">
        <v>436</v>
      </c>
      <c r="C80" s="159" t="s">
        <v>437</v>
      </c>
      <c r="D80" s="159">
        <v>1300090</v>
      </c>
      <c r="E80" s="159" t="s">
        <v>236</v>
      </c>
      <c r="F80" s="159" t="s">
        <v>438</v>
      </c>
      <c r="G80" s="159"/>
      <c r="H80" s="192"/>
      <c r="I80" s="194" t="s">
        <v>439</v>
      </c>
      <c r="J80" s="192">
        <v>111</v>
      </c>
      <c r="K80" s="193">
        <v>0.4</v>
      </c>
      <c r="L80" s="193">
        <v>0.1</v>
      </c>
      <c r="M80" s="193">
        <v>18.5</v>
      </c>
      <c r="N80" s="193">
        <v>12.8</v>
      </c>
      <c r="O80" s="193">
        <v>4.9000000000000004</v>
      </c>
      <c r="P80" s="193">
        <v>0.1</v>
      </c>
      <c r="Q80" s="194">
        <v>3.7</v>
      </c>
      <c r="R80" s="144">
        <v>450</v>
      </c>
      <c r="S80" s="159" t="s">
        <v>440</v>
      </c>
    </row>
    <row r="81" spans="1:19" ht="15" customHeight="1">
      <c r="A81" s="160" t="s">
        <v>441</v>
      </c>
      <c r="B81" s="160" t="s">
        <v>441</v>
      </c>
      <c r="C81" s="160" t="s">
        <v>442</v>
      </c>
      <c r="D81" s="160" t="s">
        <v>443</v>
      </c>
      <c r="E81" s="160" t="s">
        <v>236</v>
      </c>
      <c r="F81" s="160" t="s">
        <v>438</v>
      </c>
      <c r="G81" s="160" t="s">
        <v>121</v>
      </c>
      <c r="H81" s="195"/>
      <c r="I81" s="87" t="s">
        <v>444</v>
      </c>
      <c r="J81" s="195">
        <v>113</v>
      </c>
      <c r="K81" s="196">
        <v>0.4</v>
      </c>
      <c r="L81" s="196">
        <v>0</v>
      </c>
      <c r="M81" s="196">
        <v>19</v>
      </c>
      <c r="N81" s="196">
        <v>14</v>
      </c>
      <c r="O81" s="196">
        <v>6</v>
      </c>
      <c r="P81" s="196">
        <v>0.1</v>
      </c>
      <c r="Q81" s="197"/>
      <c r="R81" s="4">
        <v>450</v>
      </c>
      <c r="S81" s="160" t="s">
        <v>445</v>
      </c>
    </row>
    <row r="82" spans="1:19" ht="15" customHeight="1">
      <c r="A82" s="159" t="s">
        <v>446</v>
      </c>
      <c r="B82" s="159" t="s">
        <v>446</v>
      </c>
      <c r="C82" s="159" t="s">
        <v>447</v>
      </c>
      <c r="D82" s="159">
        <v>5809</v>
      </c>
      <c r="E82" s="159" t="s">
        <v>113</v>
      </c>
      <c r="F82" s="159" t="s">
        <v>448</v>
      </c>
      <c r="G82" s="159" t="s">
        <v>449</v>
      </c>
      <c r="H82" s="192"/>
      <c r="I82" s="86" t="s">
        <v>450</v>
      </c>
      <c r="J82" s="192">
        <v>177</v>
      </c>
      <c r="K82" s="193">
        <v>8.3000000000000007</v>
      </c>
      <c r="L82" s="193">
        <v>1</v>
      </c>
      <c r="M82" s="193">
        <v>20</v>
      </c>
      <c r="N82" s="193">
        <v>4</v>
      </c>
      <c r="O82" s="193">
        <v>3.8</v>
      </c>
      <c r="P82" s="193">
        <v>1.4</v>
      </c>
      <c r="Q82" s="194">
        <v>3.5</v>
      </c>
      <c r="R82" s="144">
        <v>1800</v>
      </c>
      <c r="S82" s="159" t="s">
        <v>451</v>
      </c>
    </row>
    <row r="83" spans="1:19" ht="15" customHeight="1">
      <c r="A83" s="160" t="s">
        <v>452</v>
      </c>
      <c r="B83" s="160" t="s">
        <v>452</v>
      </c>
      <c r="C83" s="160" t="s">
        <v>206</v>
      </c>
      <c r="D83" s="160">
        <v>125018</v>
      </c>
      <c r="E83" s="160" t="s">
        <v>113</v>
      </c>
      <c r="F83" s="160" t="s">
        <v>453</v>
      </c>
      <c r="G83" s="160" t="s">
        <v>128</v>
      </c>
      <c r="H83" s="195" t="s">
        <v>454</v>
      </c>
      <c r="I83" s="87" t="s">
        <v>455</v>
      </c>
      <c r="J83" s="195">
        <v>153</v>
      </c>
      <c r="K83" s="196">
        <v>4.7</v>
      </c>
      <c r="L83" s="196">
        <v>0.4</v>
      </c>
      <c r="M83" s="196">
        <v>1.2</v>
      </c>
      <c r="N83" s="196">
        <v>0.1</v>
      </c>
      <c r="O83" s="196">
        <v>22.5</v>
      </c>
      <c r="P83" s="196">
        <v>0.6</v>
      </c>
      <c r="Q83" s="197">
        <v>8</v>
      </c>
      <c r="R83" s="144">
        <v>1800</v>
      </c>
      <c r="S83" s="160" t="s">
        <v>456</v>
      </c>
    </row>
    <row r="84" spans="1:19" ht="15" customHeight="1">
      <c r="A84" s="159" t="s">
        <v>457</v>
      </c>
      <c r="B84" s="159" t="s">
        <v>457</v>
      </c>
      <c r="C84" s="159" t="s">
        <v>206</v>
      </c>
      <c r="D84" s="159">
        <v>12592004</v>
      </c>
      <c r="E84" s="159" t="s">
        <v>113</v>
      </c>
      <c r="F84" s="159" t="s">
        <v>458</v>
      </c>
      <c r="G84" s="159" t="s">
        <v>459</v>
      </c>
      <c r="H84" s="192"/>
      <c r="I84" s="86" t="s">
        <v>460</v>
      </c>
      <c r="J84" s="192">
        <v>128</v>
      </c>
      <c r="K84" s="193">
        <v>2.5</v>
      </c>
      <c r="L84" s="193">
        <v>0.3</v>
      </c>
      <c r="M84" s="193">
        <v>1.8</v>
      </c>
      <c r="N84" s="193">
        <v>0.6</v>
      </c>
      <c r="O84" s="193">
        <v>21.2</v>
      </c>
      <c r="P84" s="193">
        <v>0.3</v>
      </c>
      <c r="Q84" s="194">
        <v>6.7</v>
      </c>
      <c r="R84" s="144">
        <v>1800</v>
      </c>
      <c r="S84" s="159" t="s">
        <v>461</v>
      </c>
    </row>
    <row r="85" spans="1:19" ht="15" customHeight="1">
      <c r="A85" s="160" t="s">
        <v>462</v>
      </c>
      <c r="B85" s="160" t="s">
        <v>462</v>
      </c>
      <c r="C85" s="160" t="s">
        <v>463</v>
      </c>
      <c r="D85" s="160">
        <v>1900</v>
      </c>
      <c r="E85" s="160" t="s">
        <v>22</v>
      </c>
      <c r="F85" s="160" t="s">
        <v>464</v>
      </c>
      <c r="G85" s="160" t="s">
        <v>30</v>
      </c>
      <c r="H85" s="195" t="s">
        <v>465</v>
      </c>
      <c r="I85" s="87" t="s">
        <v>466</v>
      </c>
      <c r="J85" s="195">
        <v>195</v>
      </c>
      <c r="K85" s="196">
        <v>2.5</v>
      </c>
      <c r="L85" s="196">
        <v>0.5</v>
      </c>
      <c r="M85" s="196">
        <v>35</v>
      </c>
      <c r="N85" s="196">
        <v>1.5</v>
      </c>
      <c r="O85" s="196">
        <v>7</v>
      </c>
      <c r="P85" s="196">
        <v>1.2</v>
      </c>
      <c r="Q85" s="197">
        <v>2</v>
      </c>
      <c r="R85" s="144">
        <v>600</v>
      </c>
      <c r="S85" s="160" t="s">
        <v>467</v>
      </c>
    </row>
    <row r="86" spans="1:19" ht="15" customHeight="1">
      <c r="A86" s="159" t="s">
        <v>468</v>
      </c>
      <c r="B86" s="159" t="s">
        <v>468</v>
      </c>
      <c r="C86" s="159" t="s">
        <v>469</v>
      </c>
      <c r="D86" s="159">
        <v>106</v>
      </c>
      <c r="E86" s="159" t="s">
        <v>113</v>
      </c>
      <c r="F86" s="159" t="s">
        <v>470</v>
      </c>
      <c r="G86" s="159" t="s">
        <v>471</v>
      </c>
      <c r="H86" s="192" t="s">
        <v>472</v>
      </c>
      <c r="I86" s="86" t="s">
        <v>473</v>
      </c>
      <c r="J86" s="192">
        <v>272</v>
      </c>
      <c r="K86" s="193">
        <v>2.6</v>
      </c>
      <c r="L86" s="193">
        <v>0.4</v>
      </c>
      <c r="M86" s="193">
        <v>47.2</v>
      </c>
      <c r="N86" s="193">
        <v>1.3</v>
      </c>
      <c r="O86" s="193">
        <v>10.199999999999999</v>
      </c>
      <c r="P86" s="193">
        <v>0.9</v>
      </c>
      <c r="Q86" s="194">
        <v>9.5</v>
      </c>
      <c r="R86" s="144">
        <v>1800</v>
      </c>
      <c r="S86" s="159" t="s">
        <v>474</v>
      </c>
    </row>
    <row r="87" spans="1:19" ht="15" customHeight="1">
      <c r="A87" s="160" t="s">
        <v>475</v>
      </c>
      <c r="B87" s="160" t="s">
        <v>475</v>
      </c>
      <c r="C87" s="160" t="s">
        <v>161</v>
      </c>
      <c r="D87" s="160">
        <v>50003</v>
      </c>
      <c r="E87" s="160" t="s">
        <v>126</v>
      </c>
      <c r="F87" s="160" t="s">
        <v>476</v>
      </c>
      <c r="G87" s="160" t="s">
        <v>121</v>
      </c>
      <c r="H87" s="195"/>
      <c r="I87" s="87" t="s">
        <v>477</v>
      </c>
      <c r="J87" s="195">
        <v>179</v>
      </c>
      <c r="K87" s="196">
        <v>11</v>
      </c>
      <c r="L87" s="196">
        <v>3.1</v>
      </c>
      <c r="M87" s="196">
        <v>0</v>
      </c>
      <c r="N87" s="196">
        <v>0</v>
      </c>
      <c r="O87" s="196">
        <v>20</v>
      </c>
      <c r="P87" s="196">
        <v>0.2</v>
      </c>
      <c r="Q87" s="197">
        <v>0</v>
      </c>
      <c r="R87" s="144">
        <v>2000</v>
      </c>
      <c r="S87" s="160" t="s">
        <v>478</v>
      </c>
    </row>
    <row r="88" spans="1:19" ht="15" customHeight="1">
      <c r="A88" s="159" t="s">
        <v>479</v>
      </c>
      <c r="B88" s="159" t="s">
        <v>479</v>
      </c>
      <c r="C88" s="159" t="s">
        <v>480</v>
      </c>
      <c r="D88" s="159"/>
      <c r="E88" s="159" t="s">
        <v>481</v>
      </c>
      <c r="F88" s="159" t="s">
        <v>482</v>
      </c>
      <c r="G88" s="159" t="s">
        <v>121</v>
      </c>
      <c r="H88" s="192"/>
      <c r="I88" s="86" t="s">
        <v>483</v>
      </c>
      <c r="J88" s="192">
        <v>37</v>
      </c>
      <c r="K88" s="193">
        <v>0.5</v>
      </c>
      <c r="L88" s="193">
        <v>0.1</v>
      </c>
      <c r="M88" s="193">
        <v>3.7</v>
      </c>
      <c r="N88" s="193">
        <v>2.1</v>
      </c>
      <c r="O88" s="193">
        <v>0</v>
      </c>
      <c r="P88" s="193">
        <v>0</v>
      </c>
      <c r="Q88" s="194"/>
      <c r="R88" s="4">
        <v>1200</v>
      </c>
      <c r="S88" s="159" t="s">
        <v>484</v>
      </c>
    </row>
    <row r="89" spans="1:19" ht="15" customHeight="1">
      <c r="A89" s="277" t="s">
        <v>485</v>
      </c>
      <c r="B89" s="277" t="s">
        <v>486</v>
      </c>
      <c r="C89" s="160" t="s">
        <v>226</v>
      </c>
      <c r="D89" s="159"/>
      <c r="E89" s="159" t="s">
        <v>481</v>
      </c>
      <c r="F89" s="159" t="s">
        <v>482</v>
      </c>
      <c r="G89" s="159" t="s">
        <v>121</v>
      </c>
      <c r="H89" s="192"/>
      <c r="I89" s="86" t="s">
        <v>487</v>
      </c>
      <c r="J89" s="192">
        <v>37</v>
      </c>
      <c r="K89" s="193">
        <v>0.5</v>
      </c>
      <c r="L89" s="193">
        <v>0.1</v>
      </c>
      <c r="M89" s="193">
        <v>3.7</v>
      </c>
      <c r="N89" s="193">
        <v>2.1</v>
      </c>
      <c r="O89" s="193">
        <v>0</v>
      </c>
      <c r="P89" s="193">
        <v>0</v>
      </c>
      <c r="Q89" s="194"/>
      <c r="R89" s="4">
        <v>811</v>
      </c>
      <c r="S89" s="159"/>
    </row>
    <row r="90" spans="1:19" ht="15" customHeight="1">
      <c r="A90" s="160" t="s">
        <v>488</v>
      </c>
      <c r="B90" s="160" t="s">
        <v>488</v>
      </c>
      <c r="C90" s="160" t="s">
        <v>226</v>
      </c>
      <c r="D90" s="160" t="s">
        <v>489</v>
      </c>
      <c r="E90" s="160" t="s">
        <v>228</v>
      </c>
      <c r="F90" s="160" t="s">
        <v>490</v>
      </c>
      <c r="G90" s="160" t="s">
        <v>121</v>
      </c>
      <c r="H90" s="195"/>
      <c r="I90" s="87" t="s">
        <v>491</v>
      </c>
      <c r="J90" s="195">
        <v>31</v>
      </c>
      <c r="K90" s="196">
        <v>0.9</v>
      </c>
      <c r="L90" s="196">
        <v>0.2</v>
      </c>
      <c r="M90" s="196">
        <v>2.1</v>
      </c>
      <c r="N90" s="196">
        <v>1.8</v>
      </c>
      <c r="O90" s="196">
        <v>2.9</v>
      </c>
      <c r="P90" s="196">
        <v>0</v>
      </c>
      <c r="Q90" s="197">
        <v>1.6</v>
      </c>
      <c r="R90" s="144">
        <v>400</v>
      </c>
      <c r="S90" s="160" t="s">
        <v>492</v>
      </c>
    </row>
    <row r="91" spans="1:19" ht="15" customHeight="1">
      <c r="A91" s="159" t="s">
        <v>493</v>
      </c>
      <c r="B91" s="159" t="s">
        <v>493</v>
      </c>
      <c r="C91" s="159" t="s">
        <v>226</v>
      </c>
      <c r="D91" s="159" t="s">
        <v>494</v>
      </c>
      <c r="E91" s="159" t="s">
        <v>228</v>
      </c>
      <c r="F91" s="159" t="s">
        <v>495</v>
      </c>
      <c r="G91" s="159" t="s">
        <v>121</v>
      </c>
      <c r="H91" s="192"/>
      <c r="I91" s="86" t="s">
        <v>496</v>
      </c>
      <c r="J91" s="192">
        <v>17</v>
      </c>
      <c r="K91" s="193">
        <v>0.2</v>
      </c>
      <c r="L91" s="193"/>
      <c r="M91" s="193">
        <v>1.8</v>
      </c>
      <c r="N91" s="193">
        <v>1.7</v>
      </c>
      <c r="O91" s="193">
        <v>0.9</v>
      </c>
      <c r="P91" s="193">
        <v>0.5</v>
      </c>
      <c r="Q91" s="194">
        <v>2.2999999999999998</v>
      </c>
      <c r="R91" s="144">
        <v>400</v>
      </c>
      <c r="S91" s="159" t="s">
        <v>497</v>
      </c>
    </row>
    <row r="92" spans="1:19" ht="15" customHeight="1">
      <c r="A92" s="160" t="s">
        <v>498</v>
      </c>
      <c r="B92" s="160" t="s">
        <v>498</v>
      </c>
      <c r="C92" s="160" t="s">
        <v>226</v>
      </c>
      <c r="D92" s="160"/>
      <c r="E92" s="160" t="s">
        <v>228</v>
      </c>
      <c r="F92" s="160" t="s">
        <v>499</v>
      </c>
      <c r="G92" s="160" t="s">
        <v>121</v>
      </c>
      <c r="H92" s="195"/>
      <c r="I92" s="87" t="s">
        <v>500</v>
      </c>
      <c r="J92" s="195">
        <v>114</v>
      </c>
      <c r="K92" s="196">
        <v>8.6</v>
      </c>
      <c r="L92" s="196">
        <v>1.1000000000000001</v>
      </c>
      <c r="M92" s="196">
        <v>6.9</v>
      </c>
      <c r="N92" s="196">
        <v>3.9</v>
      </c>
      <c r="O92" s="196">
        <v>1.2</v>
      </c>
      <c r="P92" s="196">
        <v>0</v>
      </c>
      <c r="Q92" s="197">
        <v>1.9</v>
      </c>
      <c r="R92" s="144">
        <v>400</v>
      </c>
      <c r="S92" s="160" t="s">
        <v>501</v>
      </c>
    </row>
    <row r="93" spans="1:19" ht="15" customHeight="1">
      <c r="A93" s="159" t="s">
        <v>502</v>
      </c>
      <c r="B93" s="159" t="s">
        <v>502</v>
      </c>
      <c r="C93" s="159" t="s">
        <v>469</v>
      </c>
      <c r="D93" s="159">
        <v>220</v>
      </c>
      <c r="E93" s="159" t="s">
        <v>113</v>
      </c>
      <c r="F93" s="159" t="s">
        <v>503</v>
      </c>
      <c r="G93" s="159" t="s">
        <v>471</v>
      </c>
      <c r="H93" s="192" t="s">
        <v>504</v>
      </c>
      <c r="I93" s="86" t="s">
        <v>505</v>
      </c>
      <c r="J93" s="192">
        <v>264</v>
      </c>
      <c r="K93" s="193">
        <v>7.8</v>
      </c>
      <c r="L93" s="193">
        <v>0.7</v>
      </c>
      <c r="M93" s="193">
        <v>29.9</v>
      </c>
      <c r="N93" s="193">
        <v>2.8</v>
      </c>
      <c r="O93" s="193">
        <v>13.3</v>
      </c>
      <c r="P93" s="193">
        <v>1.7</v>
      </c>
      <c r="Q93" s="194">
        <v>10.5</v>
      </c>
      <c r="R93" s="144">
        <v>1800</v>
      </c>
      <c r="S93" s="159" t="s">
        <v>506</v>
      </c>
    </row>
    <row r="94" spans="1:19" ht="15" customHeight="1">
      <c r="A94" s="160" t="s">
        <v>507</v>
      </c>
      <c r="B94" s="160" t="s">
        <v>507</v>
      </c>
      <c r="C94" s="160" t="s">
        <v>508</v>
      </c>
      <c r="D94" s="160"/>
      <c r="E94" s="160" t="s">
        <v>228</v>
      </c>
      <c r="F94" s="160" t="s">
        <v>509</v>
      </c>
      <c r="G94" s="160" t="s">
        <v>510</v>
      </c>
      <c r="H94" s="195"/>
      <c r="I94" s="87" t="s">
        <v>511</v>
      </c>
      <c r="J94" s="195">
        <v>153</v>
      </c>
      <c r="K94" s="196">
        <v>4.2</v>
      </c>
      <c r="L94" s="196">
        <v>0</v>
      </c>
      <c r="M94" s="196">
        <v>23.4</v>
      </c>
      <c r="N94" s="196">
        <v>0</v>
      </c>
      <c r="O94" s="196">
        <v>5.0999999999999996</v>
      </c>
      <c r="P94" s="196">
        <v>0</v>
      </c>
      <c r="Q94" s="197"/>
      <c r="R94" s="4">
        <v>900</v>
      </c>
      <c r="S94" s="160" t="s">
        <v>512</v>
      </c>
    </row>
    <row r="95" spans="1:19" ht="15" customHeight="1">
      <c r="A95" s="159" t="s">
        <v>513</v>
      </c>
      <c r="B95" s="159" t="s">
        <v>513</v>
      </c>
      <c r="C95" s="159" t="s">
        <v>514</v>
      </c>
      <c r="D95" s="159">
        <v>228004</v>
      </c>
      <c r="E95" s="159" t="s">
        <v>481</v>
      </c>
      <c r="F95" s="159" t="s">
        <v>515</v>
      </c>
      <c r="G95" s="159" t="s">
        <v>121</v>
      </c>
      <c r="H95" s="192"/>
      <c r="I95" s="86" t="s">
        <v>516</v>
      </c>
      <c r="J95" s="192">
        <v>43</v>
      </c>
      <c r="K95" s="193">
        <v>0.5</v>
      </c>
      <c r="L95" s="193">
        <v>0.1</v>
      </c>
      <c r="M95" s="193">
        <v>9.1</v>
      </c>
      <c r="N95" s="193">
        <v>4.5999999999999996</v>
      </c>
      <c r="O95" s="193">
        <v>0.4</v>
      </c>
      <c r="P95" s="193">
        <v>0</v>
      </c>
      <c r="Q95" s="194">
        <v>2.1</v>
      </c>
      <c r="R95" s="144">
        <v>700</v>
      </c>
      <c r="S95" s="159" t="s">
        <v>517</v>
      </c>
    </row>
    <row r="96" spans="1:19" ht="15" customHeight="1">
      <c r="A96" s="159" t="s">
        <v>518</v>
      </c>
      <c r="B96" s="159" t="s">
        <v>519</v>
      </c>
      <c r="C96" s="159" t="s">
        <v>226</v>
      </c>
      <c r="D96" s="159">
        <v>42005005</v>
      </c>
      <c r="E96" s="159" t="s">
        <v>481</v>
      </c>
      <c r="F96" s="159" t="s">
        <v>515</v>
      </c>
      <c r="G96" s="159" t="s">
        <v>121</v>
      </c>
      <c r="H96" s="192"/>
      <c r="I96" s="86" t="s">
        <v>520</v>
      </c>
      <c r="J96" s="192">
        <v>43</v>
      </c>
      <c r="K96" s="193">
        <v>0.5</v>
      </c>
      <c r="L96" s="193">
        <v>0.1</v>
      </c>
      <c r="M96" s="193">
        <v>9.1</v>
      </c>
      <c r="N96" s="193">
        <v>4.5999999999999996</v>
      </c>
      <c r="O96" s="193">
        <v>0.4</v>
      </c>
      <c r="P96" s="193">
        <v>0</v>
      </c>
      <c r="Q96" s="194">
        <v>2.1</v>
      </c>
      <c r="R96" s="144">
        <v>990</v>
      </c>
      <c r="S96" s="159"/>
    </row>
    <row r="97" spans="1:19" ht="15" customHeight="1">
      <c r="A97" s="160" t="s">
        <v>521</v>
      </c>
      <c r="B97" s="160" t="s">
        <v>521</v>
      </c>
      <c r="C97" s="160" t="s">
        <v>226</v>
      </c>
      <c r="D97" s="160">
        <v>640</v>
      </c>
      <c r="E97" s="160" t="s">
        <v>522</v>
      </c>
      <c r="F97" s="160" t="s">
        <v>523</v>
      </c>
      <c r="G97" s="160" t="s">
        <v>121</v>
      </c>
      <c r="H97" s="195"/>
      <c r="I97" s="87" t="s">
        <v>524</v>
      </c>
      <c r="J97" s="195">
        <v>104</v>
      </c>
      <c r="K97" s="196">
        <v>2.7</v>
      </c>
      <c r="L97" s="196">
        <v>0.4</v>
      </c>
      <c r="M97" s="196">
        <v>15</v>
      </c>
      <c r="N97" s="196">
        <v>3.3</v>
      </c>
      <c r="O97" s="196">
        <v>3.2</v>
      </c>
      <c r="P97" s="196">
        <v>0.4</v>
      </c>
      <c r="Q97" s="197">
        <v>3.9</v>
      </c>
      <c r="R97" s="144">
        <v>400</v>
      </c>
      <c r="S97" s="160" t="s">
        <v>525</v>
      </c>
    </row>
    <row r="98" spans="1:19" ht="15" customHeight="1">
      <c r="A98" s="159" t="s">
        <v>526</v>
      </c>
      <c r="B98" s="159" t="s">
        <v>526</v>
      </c>
      <c r="C98" s="159" t="s">
        <v>220</v>
      </c>
      <c r="D98" s="159"/>
      <c r="E98" s="159" t="s">
        <v>527</v>
      </c>
      <c r="F98" s="159" t="s">
        <v>528</v>
      </c>
      <c r="G98" s="159" t="s">
        <v>30</v>
      </c>
      <c r="H98" s="192"/>
      <c r="I98" s="194"/>
      <c r="J98" s="192">
        <v>16</v>
      </c>
      <c r="K98" s="193">
        <v>0.2</v>
      </c>
      <c r="L98" s="193">
        <v>0</v>
      </c>
      <c r="M98" s="193">
        <v>3</v>
      </c>
      <c r="N98" s="193">
        <v>1</v>
      </c>
      <c r="O98" s="193">
        <v>0.5</v>
      </c>
      <c r="P98" s="193">
        <v>0</v>
      </c>
      <c r="Q98" s="194">
        <v>0.1</v>
      </c>
      <c r="R98" s="4">
        <v>800</v>
      </c>
      <c r="S98" s="159"/>
    </row>
    <row r="99" spans="1:19" ht="15" customHeight="1">
      <c r="A99" s="160" t="s">
        <v>529</v>
      </c>
      <c r="B99" s="160" t="s">
        <v>529</v>
      </c>
      <c r="C99" s="160" t="s">
        <v>41</v>
      </c>
      <c r="D99" s="160">
        <v>1686</v>
      </c>
      <c r="E99" s="160" t="s">
        <v>22</v>
      </c>
      <c r="F99" s="160" t="s">
        <v>530</v>
      </c>
      <c r="G99" s="160" t="s">
        <v>531</v>
      </c>
      <c r="H99" s="195" t="s">
        <v>532</v>
      </c>
      <c r="I99" s="87" t="s">
        <v>533</v>
      </c>
      <c r="J99" s="195">
        <v>279</v>
      </c>
      <c r="K99" s="196">
        <v>5.9</v>
      </c>
      <c r="L99" s="196">
        <v>2.4</v>
      </c>
      <c r="M99" s="196">
        <v>46</v>
      </c>
      <c r="N99" s="196">
        <v>5.4</v>
      </c>
      <c r="O99" s="196">
        <v>8.9</v>
      </c>
      <c r="P99" s="196">
        <v>1.5</v>
      </c>
      <c r="Q99" s="197">
        <v>2.5</v>
      </c>
      <c r="R99" s="144">
        <v>600</v>
      </c>
      <c r="S99" s="160" t="s">
        <v>534</v>
      </c>
    </row>
    <row r="100" spans="1:19" ht="15" customHeight="1">
      <c r="A100" s="159" t="s">
        <v>535</v>
      </c>
      <c r="B100" s="159" t="s">
        <v>535</v>
      </c>
      <c r="C100" s="159" t="s">
        <v>226</v>
      </c>
      <c r="D100" s="159" t="s">
        <v>536</v>
      </c>
      <c r="E100" s="159" t="s">
        <v>522</v>
      </c>
      <c r="F100" s="159" t="s">
        <v>537</v>
      </c>
      <c r="G100" s="159"/>
      <c r="H100" s="192"/>
      <c r="I100" s="86" t="s">
        <v>538</v>
      </c>
      <c r="J100" s="192">
        <v>42</v>
      </c>
      <c r="K100" s="193">
        <v>0.3</v>
      </c>
      <c r="L100" s="193">
        <v>0.1</v>
      </c>
      <c r="M100" s="193">
        <v>7.9</v>
      </c>
      <c r="N100" s="193">
        <v>7.4</v>
      </c>
      <c r="O100" s="193">
        <v>0.6</v>
      </c>
      <c r="P100" s="193">
        <v>0.1</v>
      </c>
      <c r="Q100" s="194">
        <v>2.4</v>
      </c>
      <c r="R100" s="144">
        <v>400</v>
      </c>
      <c r="S100" s="159" t="s">
        <v>539</v>
      </c>
    </row>
    <row r="101" spans="1:19" ht="15" customHeight="1">
      <c r="A101" s="160" t="s">
        <v>540</v>
      </c>
      <c r="B101" s="160" t="s">
        <v>540</v>
      </c>
      <c r="C101" s="160" t="s">
        <v>226</v>
      </c>
      <c r="D101" s="160">
        <v>536</v>
      </c>
      <c r="E101" s="160" t="s">
        <v>541</v>
      </c>
      <c r="F101" s="160" t="s">
        <v>542</v>
      </c>
      <c r="G101" s="160"/>
      <c r="H101" s="195"/>
      <c r="I101" s="87" t="s">
        <v>543</v>
      </c>
      <c r="J101" s="195">
        <v>46</v>
      </c>
      <c r="K101" s="196">
        <v>0.6</v>
      </c>
      <c r="L101" s="196">
        <v>0.2</v>
      </c>
      <c r="M101" s="196">
        <v>6.3</v>
      </c>
      <c r="N101" s="196">
        <v>3.8</v>
      </c>
      <c r="O101" s="196">
        <v>2.1</v>
      </c>
      <c r="P101" s="196">
        <v>0</v>
      </c>
      <c r="Q101" s="197">
        <v>3.8</v>
      </c>
      <c r="R101" s="144">
        <v>400</v>
      </c>
      <c r="S101" s="160" t="s">
        <v>544</v>
      </c>
    </row>
    <row r="102" spans="1:19" ht="15" customHeight="1">
      <c r="A102" s="159" t="s">
        <v>545</v>
      </c>
      <c r="B102" s="159" t="s">
        <v>545</v>
      </c>
      <c r="C102" s="159" t="s">
        <v>41</v>
      </c>
      <c r="D102" s="159">
        <v>1044</v>
      </c>
      <c r="E102" s="159" t="s">
        <v>22</v>
      </c>
      <c r="F102" s="159" t="s">
        <v>546</v>
      </c>
      <c r="G102" s="159" t="s">
        <v>30</v>
      </c>
      <c r="H102" s="192" t="s">
        <v>547</v>
      </c>
      <c r="I102" s="86" t="s">
        <v>548</v>
      </c>
      <c r="J102" s="192">
        <v>259</v>
      </c>
      <c r="K102" s="193">
        <v>2.7</v>
      </c>
      <c r="L102" s="193">
        <v>0.4</v>
      </c>
      <c r="M102" s="193">
        <v>48</v>
      </c>
      <c r="N102" s="193">
        <v>0.4</v>
      </c>
      <c r="O102" s="193">
        <v>9.4</v>
      </c>
      <c r="P102" s="193">
        <v>1.4</v>
      </c>
      <c r="Q102" s="194">
        <v>2.2999999999999998</v>
      </c>
      <c r="R102" s="144">
        <v>600</v>
      </c>
      <c r="S102" s="159" t="s">
        <v>549</v>
      </c>
    </row>
    <row r="103" spans="1:19" ht="15" customHeight="1">
      <c r="A103" s="160" t="s">
        <v>550</v>
      </c>
      <c r="B103" s="160" t="s">
        <v>550</v>
      </c>
      <c r="C103" s="160" t="s">
        <v>171</v>
      </c>
      <c r="D103" s="160">
        <v>0</v>
      </c>
      <c r="E103" s="160" t="s">
        <v>551</v>
      </c>
      <c r="F103" s="160" t="s">
        <v>552</v>
      </c>
      <c r="G103" s="160" t="s">
        <v>172</v>
      </c>
      <c r="H103" s="195"/>
      <c r="I103" s="87" t="s">
        <v>553</v>
      </c>
      <c r="J103" s="195">
        <v>114</v>
      </c>
      <c r="K103" s="196">
        <v>5.9</v>
      </c>
      <c r="L103" s="196">
        <v>0.5</v>
      </c>
      <c r="M103" s="196">
        <v>1.8</v>
      </c>
      <c r="N103" s="196">
        <v>1.2</v>
      </c>
      <c r="O103" s="196">
        <v>13</v>
      </c>
      <c r="P103" s="196">
        <v>0.8</v>
      </c>
      <c r="Q103" s="197">
        <v>0.6</v>
      </c>
      <c r="R103" s="144">
        <v>1800</v>
      </c>
      <c r="S103" s="160" t="s">
        <v>554</v>
      </c>
    </row>
    <row r="104" spans="1:19" ht="15" customHeight="1">
      <c r="A104" s="159" t="s">
        <v>555</v>
      </c>
      <c r="B104" s="159" t="s">
        <v>555</v>
      </c>
      <c r="C104" s="159" t="s">
        <v>556</v>
      </c>
      <c r="D104" s="159"/>
      <c r="E104" s="159" t="s">
        <v>522</v>
      </c>
      <c r="F104" s="159" t="s">
        <v>557</v>
      </c>
      <c r="G104" s="159"/>
      <c r="H104" s="192"/>
      <c r="I104" s="86" t="s">
        <v>558</v>
      </c>
      <c r="J104" s="192">
        <v>50</v>
      </c>
      <c r="K104" s="193">
        <v>0.2</v>
      </c>
      <c r="L104" s="193">
        <v>0</v>
      </c>
      <c r="M104" s="193">
        <v>9.9</v>
      </c>
      <c r="N104" s="193">
        <v>9.6999999999999993</v>
      </c>
      <c r="O104" s="193">
        <v>1</v>
      </c>
      <c r="P104" s="193">
        <v>0</v>
      </c>
      <c r="Q104" s="194"/>
      <c r="R104" s="4">
        <v>600</v>
      </c>
      <c r="S104" s="159" t="s">
        <v>559</v>
      </c>
    </row>
    <row r="105" spans="1:19" ht="15" customHeight="1">
      <c r="A105" s="160" t="s">
        <v>560</v>
      </c>
      <c r="B105" s="160" t="s">
        <v>560</v>
      </c>
      <c r="C105" s="160" t="s">
        <v>561</v>
      </c>
      <c r="D105" s="160">
        <v>312</v>
      </c>
      <c r="E105" s="160" t="s">
        <v>522</v>
      </c>
      <c r="F105" s="160" t="s">
        <v>562</v>
      </c>
      <c r="G105" s="160" t="s">
        <v>121</v>
      </c>
      <c r="H105" s="195"/>
      <c r="I105" s="87" t="s">
        <v>563</v>
      </c>
      <c r="J105" s="195">
        <v>77</v>
      </c>
      <c r="K105" s="196">
        <v>0.1</v>
      </c>
      <c r="L105" s="196">
        <v>0</v>
      </c>
      <c r="M105" s="196">
        <v>20</v>
      </c>
      <c r="N105" s="196">
        <v>0.9</v>
      </c>
      <c r="O105" s="196">
        <v>1.7</v>
      </c>
      <c r="P105" s="196">
        <v>0</v>
      </c>
      <c r="Q105" s="197">
        <v>0</v>
      </c>
      <c r="R105" s="144">
        <v>400</v>
      </c>
      <c r="S105" s="160" t="s">
        <v>564</v>
      </c>
    </row>
    <row r="106" spans="1:19" ht="15" customHeight="1">
      <c r="A106" s="159" t="s">
        <v>565</v>
      </c>
      <c r="B106" s="159" t="s">
        <v>565</v>
      </c>
      <c r="C106" s="159" t="s">
        <v>566</v>
      </c>
      <c r="D106" s="159">
        <v>3045</v>
      </c>
      <c r="E106" s="159" t="s">
        <v>99</v>
      </c>
      <c r="F106" s="159" t="s">
        <v>567</v>
      </c>
      <c r="G106" s="159" t="s">
        <v>108</v>
      </c>
      <c r="H106" s="192"/>
      <c r="I106" s="86" t="s">
        <v>568</v>
      </c>
      <c r="J106" s="192">
        <v>330</v>
      </c>
      <c r="K106" s="193">
        <v>26</v>
      </c>
      <c r="L106" s="193">
        <v>14</v>
      </c>
      <c r="M106" s="193">
        <v>0</v>
      </c>
      <c r="N106" s="193">
        <v>0</v>
      </c>
      <c r="O106" s="193">
        <v>25</v>
      </c>
      <c r="P106" s="193">
        <v>1.5</v>
      </c>
      <c r="Q106" s="194"/>
      <c r="R106" s="4">
        <v>2800</v>
      </c>
      <c r="S106" s="159" t="s">
        <v>569</v>
      </c>
    </row>
    <row r="107" spans="1:19" ht="15" customHeight="1">
      <c r="A107" s="160" t="s">
        <v>570</v>
      </c>
      <c r="B107" s="160" t="s">
        <v>570</v>
      </c>
      <c r="C107" s="160" t="s">
        <v>161</v>
      </c>
      <c r="D107" s="160"/>
      <c r="E107" s="160" t="s">
        <v>126</v>
      </c>
      <c r="F107" s="160" t="s">
        <v>571</v>
      </c>
      <c r="G107" s="160" t="s">
        <v>128</v>
      </c>
      <c r="H107" s="195"/>
      <c r="I107" s="87" t="s">
        <v>572</v>
      </c>
      <c r="J107" s="195">
        <v>384</v>
      </c>
      <c r="K107" s="196">
        <v>29.3</v>
      </c>
      <c r="L107" s="196">
        <v>14.7</v>
      </c>
      <c r="M107" s="196">
        <v>2.4</v>
      </c>
      <c r="N107" s="196">
        <v>0.2</v>
      </c>
      <c r="O107" s="196">
        <v>12.8</v>
      </c>
      <c r="P107" s="196">
        <v>1.7</v>
      </c>
      <c r="Q107" s="197">
        <v>0.2</v>
      </c>
      <c r="R107" s="144">
        <v>1800</v>
      </c>
      <c r="S107" s="160" t="s">
        <v>573</v>
      </c>
    </row>
    <row r="108" spans="1:19" ht="15" customHeight="1">
      <c r="A108" s="161" t="s">
        <v>574</v>
      </c>
      <c r="B108" s="161" t="s">
        <v>574</v>
      </c>
      <c r="C108" s="161" t="s">
        <v>171</v>
      </c>
      <c r="D108" s="161"/>
      <c r="E108" s="161" t="s">
        <v>551</v>
      </c>
      <c r="F108" s="161" t="s">
        <v>575</v>
      </c>
      <c r="G108" s="161" t="s">
        <v>551</v>
      </c>
      <c r="H108" s="200"/>
      <c r="I108" s="88" t="s">
        <v>576</v>
      </c>
      <c r="J108" s="200">
        <v>61</v>
      </c>
      <c r="K108" s="201">
        <v>1</v>
      </c>
      <c r="L108" s="201">
        <v>0</v>
      </c>
      <c r="M108" s="201">
        <v>0</v>
      </c>
      <c r="N108" s="201">
        <v>0</v>
      </c>
      <c r="O108" s="201">
        <v>14</v>
      </c>
      <c r="P108" s="201">
        <v>3</v>
      </c>
      <c r="Q108" s="202"/>
      <c r="R108" s="4">
        <v>1900</v>
      </c>
      <c r="S108" s="161" t="s">
        <v>577</v>
      </c>
    </row>
    <row r="109" spans="1:19" ht="15" customHeight="1">
      <c r="A109" s="161" t="s">
        <v>578</v>
      </c>
      <c r="B109" s="161" t="s">
        <v>578</v>
      </c>
      <c r="C109" s="161" t="s">
        <v>178</v>
      </c>
      <c r="D109" s="161">
        <v>9174</v>
      </c>
      <c r="E109" s="161" t="s">
        <v>551</v>
      </c>
      <c r="F109" s="161" t="s">
        <v>579</v>
      </c>
      <c r="G109" s="161" t="s">
        <v>580</v>
      </c>
      <c r="H109" s="200"/>
      <c r="I109" s="88" t="s">
        <v>581</v>
      </c>
      <c r="J109" s="200">
        <v>122</v>
      </c>
      <c r="K109" s="201">
        <v>1.5</v>
      </c>
      <c r="L109" s="201">
        <v>0.2</v>
      </c>
      <c r="M109" s="201">
        <v>12.4</v>
      </c>
      <c r="N109" s="201">
        <v>0.7</v>
      </c>
      <c r="O109" s="201">
        <v>14.7</v>
      </c>
      <c r="P109" s="201">
        <v>0.6</v>
      </c>
      <c r="Q109" s="202"/>
      <c r="R109" s="4">
        <v>1800</v>
      </c>
      <c r="S109" s="161" t="s">
        <v>582</v>
      </c>
    </row>
    <row r="110" spans="1:19" ht="15" customHeight="1">
      <c r="A110" s="160" t="s">
        <v>583</v>
      </c>
      <c r="B110" s="160" t="s">
        <v>583</v>
      </c>
      <c r="C110" s="160" t="s">
        <v>584</v>
      </c>
      <c r="D110" s="160" t="s">
        <v>585</v>
      </c>
      <c r="E110" s="160" t="s">
        <v>551</v>
      </c>
      <c r="F110" s="160" t="s">
        <v>586</v>
      </c>
      <c r="G110" s="160" t="s">
        <v>587</v>
      </c>
      <c r="H110" s="195"/>
      <c r="I110" s="197"/>
      <c r="J110" s="195">
        <v>174</v>
      </c>
      <c r="K110" s="196">
        <v>7.4</v>
      </c>
      <c r="L110" s="196">
        <v>0.7</v>
      </c>
      <c r="M110" s="196">
        <v>13.4</v>
      </c>
      <c r="N110" s="196">
        <v>0</v>
      </c>
      <c r="O110" s="196">
        <v>13.4</v>
      </c>
      <c r="P110" s="196">
        <v>1.1000000000000001</v>
      </c>
      <c r="Q110" s="197"/>
      <c r="R110" s="4">
        <v>2100</v>
      </c>
      <c r="S110" s="160" t="s">
        <v>588</v>
      </c>
    </row>
    <row r="111" spans="1:19" ht="15" customHeight="1">
      <c r="A111" s="161" t="s">
        <v>589</v>
      </c>
      <c r="B111" s="161" t="s">
        <v>589</v>
      </c>
      <c r="C111" s="161" t="s">
        <v>137</v>
      </c>
      <c r="D111" s="161">
        <v>171971</v>
      </c>
      <c r="E111" s="161" t="s">
        <v>126</v>
      </c>
      <c r="F111" s="161" t="s">
        <v>590</v>
      </c>
      <c r="G111" s="161" t="s">
        <v>30</v>
      </c>
      <c r="H111" s="200"/>
      <c r="I111" s="88" t="s">
        <v>591</v>
      </c>
      <c r="J111" s="200">
        <v>153</v>
      </c>
      <c r="K111" s="201">
        <v>5.2</v>
      </c>
      <c r="L111" s="201">
        <v>0.9</v>
      </c>
      <c r="M111" s="201">
        <v>6.6</v>
      </c>
      <c r="N111" s="201">
        <v>0.2</v>
      </c>
      <c r="O111" s="201">
        <v>20</v>
      </c>
      <c r="P111" s="201">
        <v>0.7</v>
      </c>
      <c r="Q111" s="202"/>
      <c r="R111" s="4">
        <v>2500</v>
      </c>
      <c r="S111" s="161" t="s">
        <v>141</v>
      </c>
    </row>
    <row r="112" spans="1:19" ht="15" customHeight="1">
      <c r="A112" s="160" t="s">
        <v>592</v>
      </c>
      <c r="B112" s="160" t="s">
        <v>592</v>
      </c>
      <c r="C112" s="160" t="s">
        <v>137</v>
      </c>
      <c r="D112" s="160" t="s">
        <v>593</v>
      </c>
      <c r="E112" s="160" t="s">
        <v>126</v>
      </c>
      <c r="F112" s="160" t="s">
        <v>594</v>
      </c>
      <c r="G112" s="160" t="s">
        <v>145</v>
      </c>
      <c r="H112" s="195"/>
      <c r="I112" s="87" t="s">
        <v>595</v>
      </c>
      <c r="J112" s="195">
        <v>245</v>
      </c>
      <c r="K112" s="196">
        <v>12.6</v>
      </c>
      <c r="L112" s="196">
        <v>4.5</v>
      </c>
      <c r="M112" s="196">
        <v>16.5</v>
      </c>
      <c r="N112" s="196">
        <v>1.1000000000000001</v>
      </c>
      <c r="O112" s="196">
        <v>16</v>
      </c>
      <c r="P112" s="196">
        <v>1.6</v>
      </c>
      <c r="Q112" s="197"/>
      <c r="R112" s="4">
        <v>1900</v>
      </c>
      <c r="S112" s="160" t="s">
        <v>141</v>
      </c>
    </row>
    <row r="113" spans="1:19" ht="15" customHeight="1">
      <c r="A113" s="161" t="s">
        <v>596</v>
      </c>
      <c r="B113" s="161" t="s">
        <v>596</v>
      </c>
      <c r="C113" s="161" t="s">
        <v>137</v>
      </c>
      <c r="D113" s="161" t="s">
        <v>597</v>
      </c>
      <c r="E113" s="161" t="s">
        <v>126</v>
      </c>
      <c r="F113" s="161" t="s">
        <v>598</v>
      </c>
      <c r="G113" s="161"/>
      <c r="H113" s="200"/>
      <c r="I113" s="88" t="s">
        <v>599</v>
      </c>
      <c r="J113" s="200">
        <v>136</v>
      </c>
      <c r="K113" s="201">
        <v>3.7</v>
      </c>
      <c r="L113" s="201">
        <v>1.1000000000000001</v>
      </c>
      <c r="M113" s="201">
        <v>0.9</v>
      </c>
      <c r="N113" s="201">
        <v>0.1</v>
      </c>
      <c r="O113" s="201">
        <v>24</v>
      </c>
      <c r="P113" s="201">
        <v>0.5</v>
      </c>
      <c r="Q113" s="202"/>
      <c r="R113" s="4">
        <v>2550</v>
      </c>
      <c r="S113" s="161" t="s">
        <v>151</v>
      </c>
    </row>
    <row r="114" spans="1:19" ht="15" customHeight="1">
      <c r="A114" s="290" t="s">
        <v>600</v>
      </c>
      <c r="B114" s="290" t="s">
        <v>600</v>
      </c>
      <c r="C114" s="290" t="s">
        <v>601</v>
      </c>
      <c r="D114" s="290">
        <v>73950002</v>
      </c>
      <c r="E114" s="161" t="s">
        <v>126</v>
      </c>
      <c r="F114" s="290" t="s">
        <v>602</v>
      </c>
      <c r="G114" s="290"/>
      <c r="H114" s="291"/>
      <c r="I114" s="292" t="s">
        <v>603</v>
      </c>
      <c r="J114" s="291">
        <v>150</v>
      </c>
      <c r="K114" s="293" t="s">
        <v>604</v>
      </c>
      <c r="L114" s="293" t="s">
        <v>605</v>
      </c>
      <c r="M114" s="293">
        <v>0</v>
      </c>
      <c r="N114" s="293">
        <v>0</v>
      </c>
      <c r="O114" s="293">
        <v>18</v>
      </c>
      <c r="P114" s="293" t="s">
        <v>606</v>
      </c>
      <c r="Q114" s="294">
        <v>0</v>
      </c>
      <c r="R114" s="400">
        <v>1734</v>
      </c>
      <c r="S114" s="290"/>
    </row>
    <row r="115" spans="1:19" ht="15" customHeight="1">
      <c r="A115" s="160" t="s">
        <v>607</v>
      </c>
      <c r="B115" s="160" t="s">
        <v>607</v>
      </c>
      <c r="C115" s="160" t="s">
        <v>161</v>
      </c>
      <c r="D115" s="160">
        <v>59401</v>
      </c>
      <c r="E115" s="160" t="s">
        <v>126</v>
      </c>
      <c r="F115" s="160" t="s">
        <v>608</v>
      </c>
      <c r="G115" s="160"/>
      <c r="H115" s="195"/>
      <c r="I115" s="87" t="s">
        <v>609</v>
      </c>
      <c r="J115" s="195">
        <v>110</v>
      </c>
      <c r="K115" s="196">
        <v>12</v>
      </c>
      <c r="L115" s="196">
        <v>6</v>
      </c>
      <c r="M115" s="196">
        <v>12</v>
      </c>
      <c r="N115" s="196">
        <v>0.6</v>
      </c>
      <c r="O115" s="196">
        <v>12</v>
      </c>
      <c r="P115" s="196">
        <v>1.6</v>
      </c>
      <c r="Q115" s="197"/>
      <c r="R115" s="4">
        <v>1800</v>
      </c>
      <c r="S115" s="160" t="s">
        <v>159</v>
      </c>
    </row>
    <row r="116" spans="1:19" ht="15" customHeight="1">
      <c r="A116" s="161" t="s">
        <v>610</v>
      </c>
      <c r="B116" s="161" t="s">
        <v>610</v>
      </c>
      <c r="C116" s="161" t="s">
        <v>611</v>
      </c>
      <c r="D116" s="161"/>
      <c r="E116" s="161" t="s">
        <v>527</v>
      </c>
      <c r="F116" s="161" t="s">
        <v>612</v>
      </c>
      <c r="G116" s="161" t="s">
        <v>613</v>
      </c>
      <c r="H116" s="200" t="s">
        <v>614</v>
      </c>
      <c r="I116" s="88" t="s">
        <v>615</v>
      </c>
      <c r="J116" s="200">
        <v>187</v>
      </c>
      <c r="K116" s="201">
        <v>5.3</v>
      </c>
      <c r="L116" s="201">
        <v>1.3</v>
      </c>
      <c r="M116" s="201">
        <v>23</v>
      </c>
      <c r="N116" s="201">
        <v>1.4</v>
      </c>
      <c r="O116" s="201">
        <v>12</v>
      </c>
      <c r="P116" s="201">
        <v>1.3</v>
      </c>
      <c r="Q116" s="202">
        <v>0.6</v>
      </c>
      <c r="R116" s="144">
        <v>800</v>
      </c>
      <c r="S116" s="161" t="s">
        <v>616</v>
      </c>
    </row>
    <row r="117" spans="1:19" ht="15" customHeight="1">
      <c r="A117" s="160" t="s">
        <v>617</v>
      </c>
      <c r="B117" s="160" t="s">
        <v>617</v>
      </c>
      <c r="C117" s="160" t="s">
        <v>611</v>
      </c>
      <c r="D117" s="160"/>
      <c r="E117" s="160" t="s">
        <v>527</v>
      </c>
      <c r="F117" s="160" t="s">
        <v>618</v>
      </c>
      <c r="G117" s="160" t="s">
        <v>208</v>
      </c>
      <c r="H117" s="195" t="s">
        <v>619</v>
      </c>
      <c r="I117" s="87" t="s">
        <v>620</v>
      </c>
      <c r="J117" s="195">
        <v>164</v>
      </c>
      <c r="K117" s="196">
        <v>3</v>
      </c>
      <c r="L117" s="196">
        <v>0.3</v>
      </c>
      <c r="M117" s="196">
        <v>23</v>
      </c>
      <c r="N117" s="196">
        <v>1.6</v>
      </c>
      <c r="O117" s="196">
        <v>11</v>
      </c>
      <c r="P117" s="196">
        <v>1.2</v>
      </c>
      <c r="Q117" s="197">
        <v>0.7</v>
      </c>
      <c r="R117" s="144">
        <v>800</v>
      </c>
      <c r="S117" s="160" t="s">
        <v>27</v>
      </c>
    </row>
    <row r="118" spans="1:19" ht="15" customHeight="1">
      <c r="A118" s="161" t="s">
        <v>621</v>
      </c>
      <c r="B118" s="161" t="s">
        <v>621</v>
      </c>
      <c r="C118" s="161" t="s">
        <v>622</v>
      </c>
      <c r="D118" s="161">
        <v>40138</v>
      </c>
      <c r="E118" s="161" t="s">
        <v>113</v>
      </c>
      <c r="F118" s="167" t="s">
        <v>623</v>
      </c>
      <c r="G118" s="161" t="s">
        <v>128</v>
      </c>
      <c r="H118" s="200"/>
      <c r="I118" s="88" t="s">
        <v>624</v>
      </c>
      <c r="J118" s="200">
        <v>78</v>
      </c>
      <c r="K118" s="201">
        <v>1.9</v>
      </c>
      <c r="L118" s="201">
        <v>0.3</v>
      </c>
      <c r="M118" s="201">
        <v>10</v>
      </c>
      <c r="N118" s="201">
        <v>8.3000000000000007</v>
      </c>
      <c r="O118" s="201">
        <v>3.8</v>
      </c>
      <c r="P118" s="201">
        <v>0.1</v>
      </c>
      <c r="Q118" s="202">
        <v>2.2999999999999998</v>
      </c>
      <c r="R118" s="144">
        <v>665</v>
      </c>
      <c r="S118" s="161" t="s">
        <v>625</v>
      </c>
    </row>
    <row r="119" spans="1:19" ht="15" customHeight="1">
      <c r="A119" s="160" t="s">
        <v>626</v>
      </c>
      <c r="B119" s="160" t="s">
        <v>626</v>
      </c>
      <c r="C119" s="160" t="s">
        <v>622</v>
      </c>
      <c r="D119" s="160">
        <v>40135</v>
      </c>
      <c r="E119" s="160" t="s">
        <v>113</v>
      </c>
      <c r="F119" s="167" t="s">
        <v>627</v>
      </c>
      <c r="G119" s="160" t="s">
        <v>128</v>
      </c>
      <c r="H119" s="195"/>
      <c r="I119" s="87" t="s">
        <v>628</v>
      </c>
      <c r="J119" s="195">
        <v>83</v>
      </c>
      <c r="K119" s="196">
        <v>1.8</v>
      </c>
      <c r="L119" s="196">
        <v>0.2</v>
      </c>
      <c r="M119" s="196">
        <v>12</v>
      </c>
      <c r="N119" s="196">
        <v>10</v>
      </c>
      <c r="O119" s="196">
        <v>3.6</v>
      </c>
      <c r="P119" s="196">
        <v>0.1</v>
      </c>
      <c r="Q119" s="197">
        <v>2.1</v>
      </c>
      <c r="R119" s="144">
        <v>665</v>
      </c>
      <c r="S119" s="160" t="s">
        <v>625</v>
      </c>
    </row>
    <row r="120" spans="1:19" ht="15" customHeight="1">
      <c r="A120" s="161" t="s">
        <v>629</v>
      </c>
      <c r="B120" s="161" t="s">
        <v>629</v>
      </c>
      <c r="C120" s="161" t="s">
        <v>630</v>
      </c>
      <c r="D120" s="161"/>
      <c r="E120" s="161" t="s">
        <v>106</v>
      </c>
      <c r="F120" s="161" t="s">
        <v>631</v>
      </c>
      <c r="G120" s="161" t="s">
        <v>101</v>
      </c>
      <c r="H120" s="200"/>
      <c r="I120" s="88" t="s">
        <v>632</v>
      </c>
      <c r="J120" s="200">
        <v>45</v>
      </c>
      <c r="K120" s="201">
        <v>2</v>
      </c>
      <c r="L120" s="201">
        <v>1.1000000000000001</v>
      </c>
      <c r="M120" s="201">
        <v>4.9000000000000004</v>
      </c>
      <c r="N120" s="201">
        <v>1.6</v>
      </c>
      <c r="O120" s="201">
        <v>1.9</v>
      </c>
      <c r="P120" s="201">
        <v>0.1</v>
      </c>
      <c r="Q120" s="202">
        <v>0</v>
      </c>
      <c r="R120" s="144">
        <v>400</v>
      </c>
      <c r="S120" s="161" t="s">
        <v>164</v>
      </c>
    </row>
    <row r="121" spans="1:19" ht="15" customHeight="1">
      <c r="A121" s="160" t="s">
        <v>633</v>
      </c>
      <c r="B121" s="160" t="s">
        <v>633</v>
      </c>
      <c r="C121" s="160" t="s">
        <v>611</v>
      </c>
      <c r="D121" s="160"/>
      <c r="E121" s="160" t="s">
        <v>106</v>
      </c>
      <c r="F121" s="160" t="s">
        <v>634</v>
      </c>
      <c r="G121" s="160" t="s">
        <v>108</v>
      </c>
      <c r="H121" s="195"/>
      <c r="I121" s="87" t="s">
        <v>635</v>
      </c>
      <c r="J121" s="195">
        <v>48</v>
      </c>
      <c r="K121" s="196">
        <v>2</v>
      </c>
      <c r="L121" s="196">
        <v>1.1000000000000001</v>
      </c>
      <c r="M121" s="196">
        <v>5.7</v>
      </c>
      <c r="N121" s="196">
        <v>2.5</v>
      </c>
      <c r="O121" s="196">
        <v>1.9</v>
      </c>
      <c r="P121" s="196">
        <v>0.1</v>
      </c>
      <c r="Q121" s="197">
        <v>0</v>
      </c>
      <c r="R121" s="144">
        <v>400</v>
      </c>
      <c r="S121" s="160" t="s">
        <v>164</v>
      </c>
    </row>
    <row r="122" spans="1:19" ht="15" customHeight="1">
      <c r="A122" s="161" t="s">
        <v>636</v>
      </c>
      <c r="B122" s="161" t="s">
        <v>636</v>
      </c>
      <c r="C122" s="161" t="s">
        <v>226</v>
      </c>
      <c r="D122" s="161" t="s">
        <v>637</v>
      </c>
      <c r="E122" s="161" t="s">
        <v>522</v>
      </c>
      <c r="F122" s="161" t="s">
        <v>638</v>
      </c>
      <c r="G122" s="161"/>
      <c r="H122" s="200"/>
      <c r="I122" s="88" t="s">
        <v>639</v>
      </c>
      <c r="J122" s="200">
        <v>23</v>
      </c>
      <c r="K122" s="201">
        <v>0.3</v>
      </c>
      <c r="L122" s="201">
        <v>0.1</v>
      </c>
      <c r="M122" s="201">
        <v>3.3</v>
      </c>
      <c r="N122" s="201">
        <v>3</v>
      </c>
      <c r="O122" s="201">
        <v>1</v>
      </c>
      <c r="P122" s="201">
        <v>0</v>
      </c>
      <c r="Q122" s="202">
        <v>1.3</v>
      </c>
      <c r="R122" s="144">
        <v>400</v>
      </c>
      <c r="S122" s="161" t="s">
        <v>640</v>
      </c>
    </row>
    <row r="123" spans="1:19" ht="15" customHeight="1">
      <c r="A123" s="160" t="s">
        <v>641</v>
      </c>
      <c r="B123" s="160" t="s">
        <v>641</v>
      </c>
      <c r="C123" s="160" t="s">
        <v>226</v>
      </c>
      <c r="D123" s="160" t="s">
        <v>642</v>
      </c>
      <c r="E123" s="160" t="s">
        <v>522</v>
      </c>
      <c r="F123" s="160" t="s">
        <v>643</v>
      </c>
      <c r="G123" s="160"/>
      <c r="H123" s="195"/>
      <c r="I123" s="87" t="s">
        <v>644</v>
      </c>
      <c r="J123" s="195">
        <v>57</v>
      </c>
      <c r="K123" s="196">
        <v>2.4</v>
      </c>
      <c r="L123" s="196">
        <v>0.5</v>
      </c>
      <c r="M123" s="196">
        <v>5.2</v>
      </c>
      <c r="N123" s="196">
        <v>3.8</v>
      </c>
      <c r="O123" s="196">
        <v>2</v>
      </c>
      <c r="P123" s="196">
        <v>0.2</v>
      </c>
      <c r="Q123" s="197">
        <v>3.1</v>
      </c>
      <c r="R123" s="144">
        <v>400</v>
      </c>
      <c r="S123" s="160" t="s">
        <v>370</v>
      </c>
    </row>
    <row r="124" spans="1:19" ht="15" customHeight="1">
      <c r="A124" s="161" t="s">
        <v>645</v>
      </c>
      <c r="B124" s="161" t="s">
        <v>645</v>
      </c>
      <c r="C124" s="161" t="s">
        <v>646</v>
      </c>
      <c r="D124" s="161">
        <v>10000087</v>
      </c>
      <c r="E124" s="161" t="s">
        <v>522</v>
      </c>
      <c r="F124" s="161" t="s">
        <v>647</v>
      </c>
      <c r="G124" s="161"/>
      <c r="H124" s="200"/>
      <c r="I124" s="88" t="s">
        <v>648</v>
      </c>
      <c r="J124" s="200">
        <v>30</v>
      </c>
      <c r="K124" s="201">
        <v>0.4</v>
      </c>
      <c r="L124" s="201">
        <v>0.1</v>
      </c>
      <c r="M124" s="201">
        <v>4.4000000000000004</v>
      </c>
      <c r="N124" s="201">
        <v>4.2</v>
      </c>
      <c r="O124" s="201">
        <v>0.6</v>
      </c>
      <c r="P124" s="201">
        <v>0.1</v>
      </c>
      <c r="Q124" s="202">
        <v>3.2</v>
      </c>
      <c r="R124" s="144">
        <v>400</v>
      </c>
      <c r="S124" s="161" t="s">
        <v>649</v>
      </c>
    </row>
    <row r="125" spans="1:19" ht="15" customHeight="1">
      <c r="A125" s="160" t="s">
        <v>650</v>
      </c>
      <c r="B125" s="160" t="s">
        <v>650</v>
      </c>
      <c r="C125" s="160" t="s">
        <v>226</v>
      </c>
      <c r="D125" s="160" t="s">
        <v>651</v>
      </c>
      <c r="E125" s="160" t="s">
        <v>522</v>
      </c>
      <c r="F125" s="160" t="s">
        <v>647</v>
      </c>
      <c r="G125" s="160"/>
      <c r="H125" s="195"/>
      <c r="I125" s="87" t="s">
        <v>652</v>
      </c>
      <c r="J125" s="195">
        <v>28</v>
      </c>
      <c r="K125" s="196">
        <v>0.4</v>
      </c>
      <c r="L125" s="196">
        <v>0.1</v>
      </c>
      <c r="M125" s="196">
        <v>4.3</v>
      </c>
      <c r="N125" s="196">
        <v>4.0999999999999996</v>
      </c>
      <c r="O125" s="196">
        <v>0.6</v>
      </c>
      <c r="P125" s="196">
        <v>0.1</v>
      </c>
      <c r="Q125" s="197">
        <v>2.2999999999999998</v>
      </c>
      <c r="R125" s="144">
        <v>400</v>
      </c>
      <c r="S125" s="160" t="s">
        <v>653</v>
      </c>
    </row>
    <row r="126" spans="1:19" ht="15" customHeight="1">
      <c r="A126" s="161" t="s">
        <v>654</v>
      </c>
      <c r="B126" s="161" t="s">
        <v>654</v>
      </c>
      <c r="C126" s="161" t="s">
        <v>226</v>
      </c>
      <c r="D126" s="161" t="s">
        <v>655</v>
      </c>
      <c r="E126" s="161" t="s">
        <v>522</v>
      </c>
      <c r="F126" s="161" t="s">
        <v>656</v>
      </c>
      <c r="G126" s="161"/>
      <c r="H126" s="200"/>
      <c r="I126" s="88" t="s">
        <v>657</v>
      </c>
      <c r="J126" s="200">
        <v>28</v>
      </c>
      <c r="K126" s="201">
        <v>0.4</v>
      </c>
      <c r="L126" s="201">
        <v>0.1</v>
      </c>
      <c r="M126" s="201">
        <v>4.5</v>
      </c>
      <c r="N126" s="201">
        <v>4.3</v>
      </c>
      <c r="O126" s="201">
        <v>0.9</v>
      </c>
      <c r="P126" s="201">
        <v>0</v>
      </c>
      <c r="Q126" s="202">
        <v>1.6</v>
      </c>
      <c r="R126" s="144">
        <v>400</v>
      </c>
      <c r="S126" s="161" t="s">
        <v>497</v>
      </c>
    </row>
    <row r="127" spans="1:19" ht="15" customHeight="1">
      <c r="A127" s="79" t="s">
        <v>658</v>
      </c>
      <c r="B127" s="79" t="s">
        <v>658</v>
      </c>
      <c r="C127" s="160" t="s">
        <v>659</v>
      </c>
      <c r="D127" s="160">
        <v>3545</v>
      </c>
      <c r="E127" s="160" t="s">
        <v>236</v>
      </c>
      <c r="F127" s="160" t="s">
        <v>660</v>
      </c>
      <c r="G127" s="160"/>
      <c r="H127" s="195"/>
      <c r="I127" s="87" t="s">
        <v>661</v>
      </c>
      <c r="J127" s="195">
        <v>28</v>
      </c>
      <c r="K127" s="196">
        <v>0.1</v>
      </c>
      <c r="L127" s="196">
        <v>0</v>
      </c>
      <c r="M127" s="196">
        <v>5</v>
      </c>
      <c r="N127" s="196">
        <v>3.4</v>
      </c>
      <c r="O127" s="196">
        <v>1.5</v>
      </c>
      <c r="P127" s="196">
        <v>0</v>
      </c>
      <c r="Q127" s="197"/>
      <c r="R127" s="4">
        <v>536</v>
      </c>
      <c r="S127" s="160" t="s">
        <v>445</v>
      </c>
    </row>
    <row r="128" spans="1:19" ht="15" customHeight="1">
      <c r="A128" s="161" t="s">
        <v>662</v>
      </c>
      <c r="B128" s="161" t="s">
        <v>662</v>
      </c>
      <c r="C128" s="161" t="s">
        <v>226</v>
      </c>
      <c r="D128" s="161">
        <v>776</v>
      </c>
      <c r="E128" s="161" t="s">
        <v>663</v>
      </c>
      <c r="F128" s="161" t="s">
        <v>664</v>
      </c>
      <c r="G128" s="161"/>
      <c r="H128" s="200"/>
      <c r="I128" s="88" t="s">
        <v>665</v>
      </c>
      <c r="J128" s="200">
        <v>60</v>
      </c>
      <c r="K128" s="201">
        <v>2.8</v>
      </c>
      <c r="L128" s="201">
        <v>0.4</v>
      </c>
      <c r="M128" s="201">
        <v>4.8</v>
      </c>
      <c r="N128" s="201">
        <v>2.9</v>
      </c>
      <c r="O128" s="201">
        <v>2.2000000000000002</v>
      </c>
      <c r="P128" s="201">
        <v>0</v>
      </c>
      <c r="Q128" s="202">
        <v>3</v>
      </c>
      <c r="R128" s="144">
        <v>400</v>
      </c>
      <c r="S128" s="161" t="s">
        <v>640</v>
      </c>
    </row>
    <row r="129" spans="1:19" ht="15" customHeight="1">
      <c r="A129" s="160" t="s">
        <v>666</v>
      </c>
      <c r="B129" s="160" t="s">
        <v>666</v>
      </c>
      <c r="C129" s="160" t="s">
        <v>366</v>
      </c>
      <c r="D129" s="160">
        <v>310876</v>
      </c>
      <c r="E129" s="160" t="s">
        <v>522</v>
      </c>
      <c r="F129" s="160" t="s">
        <v>667</v>
      </c>
      <c r="G129" s="160"/>
      <c r="H129" s="195"/>
      <c r="I129" s="87" t="s">
        <v>668</v>
      </c>
      <c r="J129" s="195">
        <v>141</v>
      </c>
      <c r="K129" s="196">
        <v>4.7</v>
      </c>
      <c r="L129" s="196">
        <v>0.6</v>
      </c>
      <c r="M129" s="196">
        <v>21</v>
      </c>
      <c r="N129" s="196">
        <v>11</v>
      </c>
      <c r="O129" s="196">
        <v>1.7</v>
      </c>
      <c r="P129" s="196">
        <v>0.1</v>
      </c>
      <c r="Q129" s="197">
        <v>3.7</v>
      </c>
      <c r="R129" s="144">
        <v>400</v>
      </c>
      <c r="S129" s="160" t="s">
        <v>461</v>
      </c>
    </row>
    <row r="130" spans="1:19" ht="15" customHeight="1">
      <c r="A130" s="161" t="s">
        <v>669</v>
      </c>
      <c r="B130" s="161" t="s">
        <v>669</v>
      </c>
      <c r="C130" s="161" t="s">
        <v>251</v>
      </c>
      <c r="D130" s="161">
        <v>310004</v>
      </c>
      <c r="E130" s="161" t="s">
        <v>252</v>
      </c>
      <c r="F130" s="161" t="s">
        <v>670</v>
      </c>
      <c r="G130" s="161" t="s">
        <v>133</v>
      </c>
      <c r="H130" s="200"/>
      <c r="I130" s="88" t="s">
        <v>671</v>
      </c>
      <c r="J130" s="200">
        <v>557</v>
      </c>
      <c r="K130" s="201">
        <v>60</v>
      </c>
      <c r="L130" s="201">
        <v>3.9</v>
      </c>
      <c r="M130" s="201">
        <v>5.4</v>
      </c>
      <c r="N130" s="201">
        <v>3.6</v>
      </c>
      <c r="O130" s="201"/>
      <c r="P130" s="201">
        <v>1.2</v>
      </c>
      <c r="Q130" s="202"/>
      <c r="R130" s="4">
        <v>1800</v>
      </c>
      <c r="S130" s="161" t="s">
        <v>259</v>
      </c>
    </row>
    <row r="131" spans="1:19" ht="15" customHeight="1">
      <c r="A131" s="160" t="s">
        <v>672</v>
      </c>
      <c r="B131" s="160" t="s">
        <v>672</v>
      </c>
      <c r="C131" s="160" t="s">
        <v>251</v>
      </c>
      <c r="D131" s="160">
        <v>310002</v>
      </c>
      <c r="E131" s="160" t="s">
        <v>252</v>
      </c>
      <c r="F131" s="160" t="s">
        <v>673</v>
      </c>
      <c r="G131" s="160" t="s">
        <v>133</v>
      </c>
      <c r="H131" s="195"/>
      <c r="I131" s="87" t="s">
        <v>674</v>
      </c>
      <c r="J131" s="195">
        <v>574</v>
      </c>
      <c r="K131" s="196">
        <v>62</v>
      </c>
      <c r="L131" s="196">
        <v>4.0999999999999996</v>
      </c>
      <c r="M131" s="196">
        <v>5.4</v>
      </c>
      <c r="N131" s="196">
        <v>3</v>
      </c>
      <c r="O131" s="196"/>
      <c r="P131" s="196">
        <v>2.4</v>
      </c>
      <c r="Q131" s="197"/>
      <c r="R131" s="4">
        <v>1800</v>
      </c>
      <c r="S131" s="160" t="s">
        <v>263</v>
      </c>
    </row>
    <row r="132" spans="1:19" ht="15" customHeight="1">
      <c r="A132" s="161" t="s">
        <v>675</v>
      </c>
      <c r="B132" s="161" t="s">
        <v>675</v>
      </c>
      <c r="C132" s="161" t="s">
        <v>251</v>
      </c>
      <c r="D132" s="161">
        <v>310003</v>
      </c>
      <c r="E132" s="161" t="s">
        <v>252</v>
      </c>
      <c r="F132" s="161" t="s">
        <v>676</v>
      </c>
      <c r="G132" s="161" t="s">
        <v>133</v>
      </c>
      <c r="H132" s="200"/>
      <c r="I132" s="88" t="s">
        <v>677</v>
      </c>
      <c r="J132" s="200">
        <v>400</v>
      </c>
      <c r="K132" s="201">
        <v>40</v>
      </c>
      <c r="L132" s="201">
        <v>2.6</v>
      </c>
      <c r="M132" s="201">
        <v>11</v>
      </c>
      <c r="N132" s="201">
        <v>8.4</v>
      </c>
      <c r="O132" s="201"/>
      <c r="P132" s="201">
        <v>0.9</v>
      </c>
      <c r="Q132" s="202"/>
      <c r="R132" s="4">
        <v>2500</v>
      </c>
      <c r="S132" s="161" t="s">
        <v>263</v>
      </c>
    </row>
    <row r="133" spans="1:19" ht="15" customHeight="1">
      <c r="A133" s="160" t="s">
        <v>678</v>
      </c>
      <c r="B133" s="160" t="s">
        <v>678</v>
      </c>
      <c r="C133" s="160" t="s">
        <v>234</v>
      </c>
      <c r="D133" s="160" t="s">
        <v>679</v>
      </c>
      <c r="E133" s="160" t="s">
        <v>252</v>
      </c>
      <c r="F133" s="160" t="s">
        <v>680</v>
      </c>
      <c r="G133" s="160"/>
      <c r="H133" s="195" t="s">
        <v>681</v>
      </c>
      <c r="I133" s="87" t="s">
        <v>682</v>
      </c>
      <c r="J133" s="195">
        <v>97</v>
      </c>
      <c r="K133" s="196">
        <v>0.1</v>
      </c>
      <c r="L133" s="196">
        <v>0</v>
      </c>
      <c r="M133" s="196">
        <v>21.5</v>
      </c>
      <c r="N133" s="196">
        <v>18.2</v>
      </c>
      <c r="O133" s="196">
        <v>1.2</v>
      </c>
      <c r="P133" s="196">
        <v>2.5</v>
      </c>
      <c r="Q133" s="197"/>
      <c r="R133" s="4">
        <v>500</v>
      </c>
      <c r="S133" s="160" t="s">
        <v>683</v>
      </c>
    </row>
    <row r="134" spans="1:19" ht="15" customHeight="1">
      <c r="A134" s="161" t="s">
        <v>684</v>
      </c>
      <c r="B134" s="161" t="s">
        <v>684</v>
      </c>
      <c r="C134" s="161" t="s">
        <v>234</v>
      </c>
      <c r="D134" s="161" t="s">
        <v>685</v>
      </c>
      <c r="E134" s="161" t="s">
        <v>252</v>
      </c>
      <c r="F134" s="161" t="s">
        <v>686</v>
      </c>
      <c r="G134" s="161" t="s">
        <v>687</v>
      </c>
      <c r="H134" s="200" t="s">
        <v>688</v>
      </c>
      <c r="I134" s="88" t="s">
        <v>689</v>
      </c>
      <c r="J134" s="200">
        <v>628</v>
      </c>
      <c r="K134" s="201">
        <v>70</v>
      </c>
      <c r="L134" s="201">
        <v>5.2</v>
      </c>
      <c r="M134" s="201">
        <v>1.6</v>
      </c>
      <c r="N134" s="201">
        <v>0.9</v>
      </c>
      <c r="O134" s="201"/>
      <c r="P134" s="201">
        <v>0.5</v>
      </c>
      <c r="Q134" s="202"/>
      <c r="R134" s="4">
        <v>2500</v>
      </c>
      <c r="S134" s="161" t="s">
        <v>690</v>
      </c>
    </row>
    <row r="135" spans="1:19" ht="15" customHeight="1">
      <c r="A135" s="160" t="s">
        <v>691</v>
      </c>
      <c r="B135" s="160" t="s">
        <v>691</v>
      </c>
      <c r="C135" s="160" t="s">
        <v>692</v>
      </c>
      <c r="D135" s="160">
        <v>296353</v>
      </c>
      <c r="E135" s="160" t="s">
        <v>252</v>
      </c>
      <c r="F135" s="160" t="s">
        <v>693</v>
      </c>
      <c r="G135" s="160"/>
      <c r="H135" s="195"/>
      <c r="I135" s="87" t="s">
        <v>694</v>
      </c>
      <c r="J135" s="195">
        <v>478</v>
      </c>
      <c r="K135" s="196">
        <v>29.4</v>
      </c>
      <c r="L135" s="196">
        <v>12.7</v>
      </c>
      <c r="M135" s="196">
        <v>47</v>
      </c>
      <c r="N135" s="196">
        <v>19.399999999999999</v>
      </c>
      <c r="O135" s="196">
        <v>4.8</v>
      </c>
      <c r="P135" s="196">
        <v>9.4</v>
      </c>
      <c r="Q135" s="197">
        <v>3.3</v>
      </c>
      <c r="R135" s="144">
        <v>600</v>
      </c>
      <c r="S135" s="160" t="s">
        <v>364</v>
      </c>
    </row>
    <row r="136" spans="1:19" ht="15" customHeight="1">
      <c r="A136" s="161" t="s">
        <v>695</v>
      </c>
      <c r="B136" s="161" t="s">
        <v>695</v>
      </c>
      <c r="C136" s="161" t="s">
        <v>696</v>
      </c>
      <c r="D136" s="161" t="s">
        <v>697</v>
      </c>
      <c r="E136" s="161" t="s">
        <v>252</v>
      </c>
      <c r="F136" s="161" t="s">
        <v>698</v>
      </c>
      <c r="G136" s="161" t="s">
        <v>121</v>
      </c>
      <c r="H136" s="200"/>
      <c r="I136" s="88" t="s">
        <v>699</v>
      </c>
      <c r="J136" s="200">
        <v>361</v>
      </c>
      <c r="K136" s="201">
        <v>8.6</v>
      </c>
      <c r="L136" s="201">
        <v>3.6</v>
      </c>
      <c r="M136" s="201">
        <v>65.3</v>
      </c>
      <c r="N136" s="201">
        <v>4</v>
      </c>
      <c r="O136" s="201">
        <v>5.6</v>
      </c>
      <c r="P136" s="201">
        <v>11.3</v>
      </c>
      <c r="Q136" s="202">
        <v>0.3</v>
      </c>
      <c r="R136" s="144">
        <v>600</v>
      </c>
      <c r="S136" s="161" t="s">
        <v>268</v>
      </c>
    </row>
    <row r="137" spans="1:19" ht="15" customHeight="1">
      <c r="A137" s="160" t="s">
        <v>700</v>
      </c>
      <c r="B137" s="160" t="s">
        <v>700</v>
      </c>
      <c r="C137" s="160" t="s">
        <v>696</v>
      </c>
      <c r="D137" s="160" t="s">
        <v>701</v>
      </c>
      <c r="E137" s="160" t="s">
        <v>252</v>
      </c>
      <c r="F137" s="160" t="s">
        <v>702</v>
      </c>
      <c r="G137" s="160"/>
      <c r="H137" s="195"/>
      <c r="I137" s="87" t="s">
        <v>703</v>
      </c>
      <c r="J137" s="195">
        <v>278</v>
      </c>
      <c r="K137" s="196">
        <v>1.3</v>
      </c>
      <c r="L137" s="196">
        <v>0.1</v>
      </c>
      <c r="M137" s="196">
        <v>52.6</v>
      </c>
      <c r="N137" s="196">
        <v>36.5</v>
      </c>
      <c r="O137" s="196">
        <v>13.8</v>
      </c>
      <c r="P137" s="196">
        <v>27</v>
      </c>
      <c r="Q137" s="197">
        <v>0.4</v>
      </c>
      <c r="R137" s="144">
        <v>600</v>
      </c>
      <c r="S137" s="160" t="s">
        <v>298</v>
      </c>
    </row>
    <row r="138" spans="1:19" ht="15" customHeight="1">
      <c r="A138" s="160" t="s">
        <v>704</v>
      </c>
      <c r="B138" s="160" t="s">
        <v>704</v>
      </c>
      <c r="C138" s="160" t="s">
        <v>220</v>
      </c>
      <c r="D138" s="160"/>
      <c r="E138" s="160" t="s">
        <v>527</v>
      </c>
      <c r="F138" s="160" t="s">
        <v>705</v>
      </c>
      <c r="G138" s="160"/>
      <c r="H138" s="195"/>
      <c r="I138" s="87" t="s">
        <v>706</v>
      </c>
      <c r="J138" s="195">
        <v>40</v>
      </c>
      <c r="K138" s="196">
        <v>1</v>
      </c>
      <c r="L138" s="196">
        <v>0.3</v>
      </c>
      <c r="M138" s="196">
        <v>6.6</v>
      </c>
      <c r="N138" s="196">
        <v>4.5</v>
      </c>
      <c r="O138" s="196">
        <v>0.5</v>
      </c>
      <c r="P138" s="196">
        <v>0.8</v>
      </c>
      <c r="Q138" s="197"/>
      <c r="R138" s="4">
        <v>1200</v>
      </c>
      <c r="S138" s="160" t="s">
        <v>707</v>
      </c>
    </row>
    <row r="139" spans="1:19" ht="15" customHeight="1">
      <c r="A139" s="161" t="s">
        <v>708</v>
      </c>
      <c r="B139" s="161" t="s">
        <v>708</v>
      </c>
      <c r="C139" s="161" t="s">
        <v>277</v>
      </c>
      <c r="D139" s="161">
        <v>35061</v>
      </c>
      <c r="E139" s="161" t="s">
        <v>278</v>
      </c>
      <c r="F139" s="161" t="s">
        <v>709</v>
      </c>
      <c r="G139" s="161"/>
      <c r="H139" s="200" t="s">
        <v>280</v>
      </c>
      <c r="I139" s="88" t="s">
        <v>710</v>
      </c>
      <c r="J139" s="200">
        <v>243</v>
      </c>
      <c r="K139" s="201">
        <v>1.2</v>
      </c>
      <c r="L139" s="201">
        <v>0.4</v>
      </c>
      <c r="M139" s="201">
        <v>81</v>
      </c>
      <c r="N139" s="201">
        <v>2.2000000000000002</v>
      </c>
      <c r="O139" s="201">
        <v>4</v>
      </c>
      <c r="P139" s="201">
        <v>0</v>
      </c>
      <c r="Q139" s="202"/>
      <c r="R139" s="7">
        <v>5499</v>
      </c>
      <c r="S139" s="161" t="s">
        <v>431</v>
      </c>
    </row>
    <row r="140" spans="1:19" ht="15" customHeight="1">
      <c r="A140" s="160" t="s">
        <v>711</v>
      </c>
      <c r="B140" s="160" t="s">
        <v>711</v>
      </c>
      <c r="C140" s="160" t="s">
        <v>277</v>
      </c>
      <c r="D140" s="160">
        <v>35004</v>
      </c>
      <c r="E140" s="160" t="s">
        <v>278</v>
      </c>
      <c r="F140" s="160" t="s">
        <v>712</v>
      </c>
      <c r="G140" s="160"/>
      <c r="H140" s="195" t="s">
        <v>280</v>
      </c>
      <c r="I140" s="87" t="s">
        <v>713</v>
      </c>
      <c r="J140" s="195">
        <v>353</v>
      </c>
      <c r="K140" s="196">
        <v>8.4</v>
      </c>
      <c r="L140" s="196">
        <v>2.2999999999999998</v>
      </c>
      <c r="M140" s="196">
        <v>49</v>
      </c>
      <c r="N140" s="196">
        <v>0</v>
      </c>
      <c r="O140" s="196">
        <v>7.6</v>
      </c>
      <c r="P140" s="196">
        <v>0.1</v>
      </c>
      <c r="Q140" s="197"/>
      <c r="R140" s="7">
        <v>17095</v>
      </c>
      <c r="S140" s="160" t="s">
        <v>282</v>
      </c>
    </row>
    <row r="141" spans="1:19" ht="15" customHeight="1">
      <c r="A141" s="161" t="s">
        <v>714</v>
      </c>
      <c r="B141" s="161" t="s">
        <v>714</v>
      </c>
      <c r="C141" s="161" t="s">
        <v>277</v>
      </c>
      <c r="D141" s="161">
        <v>35063</v>
      </c>
      <c r="E141" s="161" t="s">
        <v>278</v>
      </c>
      <c r="F141" s="161" t="s">
        <v>715</v>
      </c>
      <c r="G141" s="161"/>
      <c r="H141" s="200" t="s">
        <v>280</v>
      </c>
      <c r="I141" s="88" t="s">
        <v>716</v>
      </c>
      <c r="J141" s="200">
        <v>535</v>
      </c>
      <c r="K141" s="201">
        <v>36</v>
      </c>
      <c r="L141" s="201">
        <v>26</v>
      </c>
      <c r="M141" s="201">
        <v>45</v>
      </c>
      <c r="N141" s="201">
        <v>23</v>
      </c>
      <c r="O141" s="201">
        <v>5.8</v>
      </c>
      <c r="P141" s="201">
        <v>0.1</v>
      </c>
      <c r="Q141" s="202"/>
      <c r="R141" s="7">
        <v>3617</v>
      </c>
      <c r="S141" s="161" t="s">
        <v>431</v>
      </c>
    </row>
    <row r="142" spans="1:19" ht="15" customHeight="1">
      <c r="A142" s="160" t="s">
        <v>717</v>
      </c>
      <c r="B142" s="160" t="s">
        <v>717</v>
      </c>
      <c r="C142" s="160" t="s">
        <v>277</v>
      </c>
      <c r="D142" s="160">
        <v>35101</v>
      </c>
      <c r="E142" s="160" t="s">
        <v>278</v>
      </c>
      <c r="F142" s="160" t="s">
        <v>718</v>
      </c>
      <c r="G142" s="160"/>
      <c r="H142" s="195" t="s">
        <v>280</v>
      </c>
      <c r="I142" s="87" t="s">
        <v>719</v>
      </c>
      <c r="J142" s="195">
        <v>480</v>
      </c>
      <c r="K142" s="196">
        <v>10</v>
      </c>
      <c r="L142" s="196">
        <v>2.7</v>
      </c>
      <c r="M142" s="196">
        <v>64</v>
      </c>
      <c r="N142" s="196">
        <v>4.0999999999999996</v>
      </c>
      <c r="O142" s="196">
        <v>11</v>
      </c>
      <c r="P142" s="196">
        <v>0</v>
      </c>
      <c r="Q142" s="197"/>
      <c r="R142" s="7">
        <v>9856</v>
      </c>
      <c r="S142" s="160" t="s">
        <v>282</v>
      </c>
    </row>
    <row r="143" spans="1:19" ht="15" customHeight="1">
      <c r="A143" s="161" t="s">
        <v>720</v>
      </c>
      <c r="B143" s="161" t="s">
        <v>720</v>
      </c>
      <c r="C143" s="161" t="s">
        <v>277</v>
      </c>
      <c r="D143" s="161">
        <v>32004</v>
      </c>
      <c r="E143" s="161" t="s">
        <v>278</v>
      </c>
      <c r="F143" s="161" t="s">
        <v>721</v>
      </c>
      <c r="G143" s="161"/>
      <c r="H143" s="200" t="s">
        <v>280</v>
      </c>
      <c r="I143" s="88" t="s">
        <v>722</v>
      </c>
      <c r="J143" s="200">
        <v>386</v>
      </c>
      <c r="K143" s="201">
        <v>3.3</v>
      </c>
      <c r="L143" s="201">
        <v>1</v>
      </c>
      <c r="M143" s="201">
        <v>65</v>
      </c>
      <c r="N143" s="201">
        <v>0.6</v>
      </c>
      <c r="O143" s="201">
        <v>11</v>
      </c>
      <c r="P143" s="201">
        <v>0.1</v>
      </c>
      <c r="Q143" s="202"/>
      <c r="R143" s="7">
        <v>7000</v>
      </c>
      <c r="S143" s="161" t="s">
        <v>431</v>
      </c>
    </row>
    <row r="144" spans="1:19" ht="15" customHeight="1">
      <c r="A144" s="160" t="s">
        <v>723</v>
      </c>
      <c r="B144" s="160" t="s">
        <v>723</v>
      </c>
      <c r="C144" s="160" t="s">
        <v>277</v>
      </c>
      <c r="D144" s="160">
        <v>35031</v>
      </c>
      <c r="E144" s="160" t="s">
        <v>278</v>
      </c>
      <c r="F144" s="160" t="s">
        <v>724</v>
      </c>
      <c r="G144" s="160"/>
      <c r="H144" s="195" t="s">
        <v>280</v>
      </c>
      <c r="I144" s="87" t="s">
        <v>725</v>
      </c>
      <c r="J144" s="195">
        <v>285</v>
      </c>
      <c r="K144" s="196">
        <v>7.4</v>
      </c>
      <c r="L144" s="196">
        <v>2.7</v>
      </c>
      <c r="M144" s="196">
        <v>27</v>
      </c>
      <c r="N144" s="196">
        <v>1.7</v>
      </c>
      <c r="O144" s="196">
        <v>9.1</v>
      </c>
      <c r="P144" s="196">
        <v>0.1</v>
      </c>
      <c r="Q144" s="197"/>
      <c r="R144" s="7">
        <v>6852</v>
      </c>
      <c r="S144" s="160" t="s">
        <v>282</v>
      </c>
    </row>
    <row r="145" spans="1:19" ht="15" customHeight="1">
      <c r="A145" s="161" t="s">
        <v>726</v>
      </c>
      <c r="B145" s="161" t="s">
        <v>726</v>
      </c>
      <c r="C145" s="161" t="s">
        <v>727</v>
      </c>
      <c r="D145" s="161" t="s">
        <v>728</v>
      </c>
      <c r="E145" s="161" t="s">
        <v>278</v>
      </c>
      <c r="F145" s="161" t="s">
        <v>729</v>
      </c>
      <c r="G145" s="161"/>
      <c r="H145" s="200"/>
      <c r="I145" s="88" t="s">
        <v>553</v>
      </c>
      <c r="J145" s="200">
        <v>314</v>
      </c>
      <c r="K145" s="201">
        <v>30</v>
      </c>
      <c r="L145" s="201">
        <v>2.5</v>
      </c>
      <c r="M145" s="201">
        <v>10</v>
      </c>
      <c r="N145" s="201">
        <v>5.3</v>
      </c>
      <c r="O145" s="201">
        <v>1.5</v>
      </c>
      <c r="P145" s="201">
        <v>8.1</v>
      </c>
      <c r="Q145" s="202">
        <v>2.5</v>
      </c>
      <c r="R145" s="145">
        <v>3000</v>
      </c>
      <c r="S145" s="161" t="s">
        <v>730</v>
      </c>
    </row>
    <row r="146" spans="1:19" ht="15" customHeight="1">
      <c r="A146" s="160" t="s">
        <v>731</v>
      </c>
      <c r="B146" s="160" t="s">
        <v>731</v>
      </c>
      <c r="C146" s="160" t="s">
        <v>732</v>
      </c>
      <c r="D146" s="160">
        <v>9445</v>
      </c>
      <c r="E146" s="160" t="s">
        <v>252</v>
      </c>
      <c r="F146" s="160" t="s">
        <v>733</v>
      </c>
      <c r="G146" s="160" t="s">
        <v>510</v>
      </c>
      <c r="H146" s="195"/>
      <c r="I146" s="87" t="s">
        <v>734</v>
      </c>
      <c r="J146" s="195">
        <v>31</v>
      </c>
      <c r="K146" s="196">
        <v>0.2</v>
      </c>
      <c r="L146" s="196">
        <v>0</v>
      </c>
      <c r="M146" s="196">
        <v>6.9</v>
      </c>
      <c r="N146" s="196">
        <v>2.4</v>
      </c>
      <c r="O146" s="196">
        <v>0</v>
      </c>
      <c r="P146" s="196"/>
      <c r="Q146" s="197"/>
      <c r="R146" s="7">
        <v>600</v>
      </c>
      <c r="S146" s="160" t="s">
        <v>387</v>
      </c>
    </row>
    <row r="147" spans="1:19" ht="15" customHeight="1">
      <c r="A147" s="161" t="s">
        <v>735</v>
      </c>
      <c r="B147" s="161" t="s">
        <v>735</v>
      </c>
      <c r="C147" s="161" t="s">
        <v>419</v>
      </c>
      <c r="D147" s="161">
        <v>43016</v>
      </c>
      <c r="E147" s="161" t="s">
        <v>306</v>
      </c>
      <c r="F147" s="161" t="s">
        <v>736</v>
      </c>
      <c r="G147" s="161"/>
      <c r="H147" s="200"/>
      <c r="I147" s="88" t="s">
        <v>737</v>
      </c>
      <c r="J147" s="200">
        <v>400</v>
      </c>
      <c r="K147" s="201">
        <v>0</v>
      </c>
      <c r="L147" s="201">
        <v>0</v>
      </c>
      <c r="M147" s="201">
        <v>98</v>
      </c>
      <c r="N147" s="201">
        <v>98</v>
      </c>
      <c r="O147" s="201">
        <v>0</v>
      </c>
      <c r="P147" s="201">
        <v>0</v>
      </c>
      <c r="Q147" s="202">
        <v>0</v>
      </c>
      <c r="R147" s="145">
        <v>400</v>
      </c>
      <c r="S147" s="161" t="s">
        <v>291</v>
      </c>
    </row>
    <row r="148" spans="1:19" ht="15" customHeight="1">
      <c r="A148" s="160" t="s">
        <v>738</v>
      </c>
      <c r="B148" s="160" t="s">
        <v>738</v>
      </c>
      <c r="C148" s="160" t="s">
        <v>739</v>
      </c>
      <c r="D148" s="160">
        <v>58050018</v>
      </c>
      <c r="E148" s="160" t="s">
        <v>306</v>
      </c>
      <c r="F148" s="160" t="s">
        <v>740</v>
      </c>
      <c r="G148" s="160" t="s">
        <v>121</v>
      </c>
      <c r="H148" s="198" t="s">
        <v>741</v>
      </c>
      <c r="I148" s="87" t="s">
        <v>742</v>
      </c>
      <c r="J148" s="195">
        <v>180</v>
      </c>
      <c r="K148" s="196">
        <v>0</v>
      </c>
      <c r="L148" s="196">
        <v>0</v>
      </c>
      <c r="M148" s="196">
        <v>0</v>
      </c>
      <c r="N148" s="196">
        <v>0</v>
      </c>
      <c r="O148" s="196">
        <v>7</v>
      </c>
      <c r="P148" s="196">
        <v>8.8000000000000007</v>
      </c>
      <c r="Q148" s="197">
        <v>75</v>
      </c>
      <c r="R148" s="145">
        <v>400</v>
      </c>
      <c r="S148" s="160" t="s">
        <v>743</v>
      </c>
    </row>
    <row r="149" spans="1:19" ht="15" customHeight="1">
      <c r="A149" s="161" t="s">
        <v>744</v>
      </c>
      <c r="B149" s="161" t="s">
        <v>744</v>
      </c>
      <c r="C149" s="161" t="s">
        <v>566</v>
      </c>
      <c r="D149" s="161">
        <v>101</v>
      </c>
      <c r="E149" s="161" t="s">
        <v>99</v>
      </c>
      <c r="F149" s="161" t="s">
        <v>745</v>
      </c>
      <c r="G149" s="161" t="s">
        <v>108</v>
      </c>
      <c r="H149" s="200"/>
      <c r="I149" s="88" t="s">
        <v>746</v>
      </c>
      <c r="J149" s="200">
        <v>67</v>
      </c>
      <c r="K149" s="201">
        <v>3.9</v>
      </c>
      <c r="L149" s="201">
        <v>2.2999999999999998</v>
      </c>
      <c r="M149" s="201">
        <v>4.7</v>
      </c>
      <c r="N149" s="201">
        <v>4.7</v>
      </c>
      <c r="O149" s="201">
        <v>3.3</v>
      </c>
      <c r="P149" s="201">
        <v>0.1</v>
      </c>
      <c r="Q149" s="202">
        <v>0</v>
      </c>
      <c r="R149" s="145">
        <v>200</v>
      </c>
      <c r="S149" s="161" t="s">
        <v>747</v>
      </c>
    </row>
    <row r="150" spans="1:19" ht="15" customHeight="1">
      <c r="A150" s="160" t="s">
        <v>748</v>
      </c>
      <c r="B150" s="160" t="s">
        <v>748</v>
      </c>
      <c r="C150" s="160" t="s">
        <v>566</v>
      </c>
      <c r="D150" s="160">
        <v>131</v>
      </c>
      <c r="E150" s="160" t="s">
        <v>99</v>
      </c>
      <c r="F150" s="160" t="s">
        <v>749</v>
      </c>
      <c r="G150" s="160" t="s">
        <v>108</v>
      </c>
      <c r="H150" s="195"/>
      <c r="I150" s="87" t="s">
        <v>750</v>
      </c>
      <c r="J150" s="195">
        <v>46</v>
      </c>
      <c r="K150" s="196">
        <v>1.5</v>
      </c>
      <c r="L150" s="196">
        <v>0.9</v>
      </c>
      <c r="M150" s="196">
        <v>4.7</v>
      </c>
      <c r="N150" s="196">
        <v>4.7</v>
      </c>
      <c r="O150" s="196">
        <v>3.4</v>
      </c>
      <c r="P150" s="196">
        <v>0.1</v>
      </c>
      <c r="Q150" s="197">
        <v>0</v>
      </c>
      <c r="R150" s="145">
        <v>200</v>
      </c>
      <c r="S150" s="160" t="s">
        <v>751</v>
      </c>
    </row>
    <row r="151" spans="1:19" ht="15" customHeight="1">
      <c r="A151" s="161" t="s">
        <v>752</v>
      </c>
      <c r="B151" s="161" t="s">
        <v>752</v>
      </c>
      <c r="C151" s="161" t="s">
        <v>566</v>
      </c>
      <c r="D151" s="161">
        <v>119</v>
      </c>
      <c r="E151" s="161" t="s">
        <v>99</v>
      </c>
      <c r="F151" s="161" t="s">
        <v>753</v>
      </c>
      <c r="G151" s="161" t="s">
        <v>108</v>
      </c>
      <c r="H151" s="200" t="s">
        <v>754</v>
      </c>
      <c r="I151" s="88" t="s">
        <v>755</v>
      </c>
      <c r="J151" s="200">
        <v>60</v>
      </c>
      <c r="K151" s="201">
        <v>3.9</v>
      </c>
      <c r="L151" s="201">
        <v>2.2999999999999998</v>
      </c>
      <c r="M151" s="201">
        <v>2.9</v>
      </c>
      <c r="N151" s="201">
        <v>2.9</v>
      </c>
      <c r="O151" s="201">
        <v>3.3</v>
      </c>
      <c r="P151" s="201">
        <v>0.1</v>
      </c>
      <c r="Q151" s="202">
        <v>0</v>
      </c>
      <c r="R151" s="145">
        <v>220</v>
      </c>
      <c r="S151" s="161" t="s">
        <v>756</v>
      </c>
    </row>
    <row r="152" spans="1:19" ht="15" customHeight="1">
      <c r="A152" s="160" t="s">
        <v>757</v>
      </c>
      <c r="B152" s="160" t="s">
        <v>757</v>
      </c>
      <c r="C152" s="160" t="s">
        <v>566</v>
      </c>
      <c r="D152" s="160">
        <v>115</v>
      </c>
      <c r="E152" s="160" t="s">
        <v>99</v>
      </c>
      <c r="F152" s="160" t="s">
        <v>758</v>
      </c>
      <c r="G152" s="160" t="s">
        <v>108</v>
      </c>
      <c r="H152" s="195" t="s">
        <v>754</v>
      </c>
      <c r="I152" s="87" t="s">
        <v>759</v>
      </c>
      <c r="J152" s="195">
        <v>39</v>
      </c>
      <c r="K152" s="196">
        <v>1.5</v>
      </c>
      <c r="L152" s="196">
        <v>0.9</v>
      </c>
      <c r="M152" s="196">
        <v>2.9</v>
      </c>
      <c r="N152" s="196">
        <v>2.9</v>
      </c>
      <c r="O152" s="196">
        <v>3.4</v>
      </c>
      <c r="P152" s="196">
        <v>0.1</v>
      </c>
      <c r="Q152" s="197">
        <v>0</v>
      </c>
      <c r="R152" s="145">
        <v>220</v>
      </c>
      <c r="S152" s="160" t="s">
        <v>760</v>
      </c>
    </row>
    <row r="153" spans="1:19" ht="15" customHeight="1">
      <c r="A153" s="161" t="s">
        <v>761</v>
      </c>
      <c r="B153" s="161" t="s">
        <v>761</v>
      </c>
      <c r="C153" s="161" t="s">
        <v>566</v>
      </c>
      <c r="D153" s="161">
        <v>300</v>
      </c>
      <c r="E153" s="161" t="s">
        <v>99</v>
      </c>
      <c r="F153" s="161" t="s">
        <v>762</v>
      </c>
      <c r="G153" s="161" t="s">
        <v>108</v>
      </c>
      <c r="H153" s="200"/>
      <c r="I153" s="88" t="s">
        <v>763</v>
      </c>
      <c r="J153" s="200">
        <v>64</v>
      </c>
      <c r="K153" s="201">
        <v>3.9</v>
      </c>
      <c r="L153" s="201">
        <v>2.2999999999999998</v>
      </c>
      <c r="M153" s="201">
        <v>3.7</v>
      </c>
      <c r="N153" s="201">
        <v>3.7</v>
      </c>
      <c r="O153" s="201">
        <v>3.4</v>
      </c>
      <c r="P153" s="201">
        <v>0.1</v>
      </c>
      <c r="Q153" s="202"/>
      <c r="R153" s="7">
        <v>700</v>
      </c>
      <c r="S153" s="161" t="s">
        <v>764</v>
      </c>
    </row>
    <row r="154" spans="1:19" ht="15" customHeight="1">
      <c r="A154" s="160" t="s">
        <v>765</v>
      </c>
      <c r="B154" s="160" t="s">
        <v>765</v>
      </c>
      <c r="C154" s="160" t="s">
        <v>766</v>
      </c>
      <c r="D154" s="160"/>
      <c r="E154" s="160" t="s">
        <v>126</v>
      </c>
      <c r="F154" s="160" t="s">
        <v>767</v>
      </c>
      <c r="G154" s="160"/>
      <c r="H154" s="195"/>
      <c r="I154" s="87" t="s">
        <v>768</v>
      </c>
      <c r="J154" s="195">
        <v>190</v>
      </c>
      <c r="K154" s="196">
        <v>12.5</v>
      </c>
      <c r="L154" s="196">
        <v>5</v>
      </c>
      <c r="M154" s="196">
        <v>0</v>
      </c>
      <c r="N154" s="196">
        <v>0</v>
      </c>
      <c r="O154" s="196">
        <v>19.5</v>
      </c>
      <c r="P154" s="196">
        <v>0.1</v>
      </c>
      <c r="Q154" s="197">
        <v>0</v>
      </c>
      <c r="R154" s="145">
        <v>2900</v>
      </c>
      <c r="S154" s="160" t="s">
        <v>769</v>
      </c>
    </row>
    <row r="155" spans="1:19" ht="15" customHeight="1">
      <c r="A155" s="161" t="s">
        <v>770</v>
      </c>
      <c r="B155" s="161" t="s">
        <v>770</v>
      </c>
      <c r="C155" s="161" t="s">
        <v>771</v>
      </c>
      <c r="D155" s="161">
        <v>20059980</v>
      </c>
      <c r="E155" s="161" t="s">
        <v>306</v>
      </c>
      <c r="F155" s="161" t="s">
        <v>509</v>
      </c>
      <c r="G155" s="161" t="s">
        <v>772</v>
      </c>
      <c r="H155" s="200"/>
      <c r="I155" s="88" t="s">
        <v>773</v>
      </c>
      <c r="J155" s="200">
        <v>153</v>
      </c>
      <c r="K155" s="201">
        <v>4.2</v>
      </c>
      <c r="L155" s="201">
        <v>0</v>
      </c>
      <c r="M155" s="201">
        <v>23.4</v>
      </c>
      <c r="N155" s="201">
        <v>0</v>
      </c>
      <c r="O155" s="201">
        <v>5.0999999999999996</v>
      </c>
      <c r="P155" s="201">
        <v>0</v>
      </c>
      <c r="Q155" s="202"/>
      <c r="R155" s="7">
        <v>600</v>
      </c>
      <c r="S155" s="161" t="s">
        <v>774</v>
      </c>
    </row>
    <row r="156" spans="1:19" ht="15" customHeight="1">
      <c r="A156" s="160" t="s">
        <v>775</v>
      </c>
      <c r="B156" s="160" t="s">
        <v>775</v>
      </c>
      <c r="C156" s="160" t="s">
        <v>776</v>
      </c>
      <c r="D156" s="160">
        <v>65</v>
      </c>
      <c r="E156" s="160" t="s">
        <v>22</v>
      </c>
      <c r="F156" s="160" t="s">
        <v>777</v>
      </c>
      <c r="G156" s="160" t="s">
        <v>30</v>
      </c>
      <c r="H156" s="195" t="s">
        <v>778</v>
      </c>
      <c r="I156" s="87" t="s">
        <v>779</v>
      </c>
      <c r="J156" s="195">
        <v>267</v>
      </c>
      <c r="K156" s="196">
        <v>2.4</v>
      </c>
      <c r="L156" s="196">
        <v>0.4</v>
      </c>
      <c r="M156" s="196">
        <v>51.1</v>
      </c>
      <c r="N156" s="196">
        <v>0.5</v>
      </c>
      <c r="O156" s="196">
        <v>8.9</v>
      </c>
      <c r="P156" s="196">
        <v>1.6</v>
      </c>
      <c r="Q156" s="197">
        <v>2.2999999999999998</v>
      </c>
      <c r="R156" s="145">
        <v>600</v>
      </c>
      <c r="S156" s="160" t="s">
        <v>780</v>
      </c>
    </row>
    <row r="157" spans="1:19" ht="15" customHeight="1">
      <c r="A157" s="159" t="s">
        <v>781</v>
      </c>
      <c r="B157" s="159" t="s">
        <v>781</v>
      </c>
      <c r="C157" s="159" t="s">
        <v>782</v>
      </c>
      <c r="D157" s="159">
        <v>21032</v>
      </c>
      <c r="E157" s="159" t="s">
        <v>99</v>
      </c>
      <c r="F157" s="159" t="s">
        <v>783</v>
      </c>
      <c r="G157" s="159" t="s">
        <v>108</v>
      </c>
      <c r="H157" s="192"/>
      <c r="I157" s="86" t="s">
        <v>784</v>
      </c>
      <c r="J157" s="192">
        <v>301</v>
      </c>
      <c r="K157" s="193">
        <v>21</v>
      </c>
      <c r="L157" s="193">
        <v>12</v>
      </c>
      <c r="M157" s="193">
        <v>3.2</v>
      </c>
      <c r="N157" s="193">
        <v>1</v>
      </c>
      <c r="O157" s="193">
        <v>24</v>
      </c>
      <c r="P157" s="193">
        <v>1.4</v>
      </c>
      <c r="Q157" s="194">
        <v>0</v>
      </c>
      <c r="R157" s="145">
        <v>1500</v>
      </c>
      <c r="S157" s="159" t="s">
        <v>785</v>
      </c>
    </row>
    <row r="158" spans="1:19" ht="15" customHeight="1">
      <c r="A158" s="160" t="s">
        <v>786</v>
      </c>
      <c r="B158" s="160" t="s">
        <v>786</v>
      </c>
      <c r="C158" s="160" t="s">
        <v>787</v>
      </c>
      <c r="D158" s="160"/>
      <c r="E158" s="160" t="s">
        <v>22</v>
      </c>
      <c r="F158" s="160" t="s">
        <v>788</v>
      </c>
      <c r="G158" s="160" t="s">
        <v>30</v>
      </c>
      <c r="H158" s="195"/>
      <c r="I158" s="87" t="s">
        <v>789</v>
      </c>
      <c r="J158" s="195">
        <v>270</v>
      </c>
      <c r="K158" s="196">
        <v>6.6</v>
      </c>
      <c r="L158" s="196">
        <v>4.3</v>
      </c>
      <c r="M158" s="196">
        <v>43.7</v>
      </c>
      <c r="N158" s="196">
        <v>4.7</v>
      </c>
      <c r="O158" s="196">
        <v>8.1</v>
      </c>
      <c r="P158" s="196">
        <v>0.9</v>
      </c>
      <c r="Q158" s="197">
        <v>2</v>
      </c>
      <c r="R158" s="7">
        <v>2500</v>
      </c>
      <c r="S158" s="160"/>
    </row>
    <row r="159" spans="1:19" ht="15" customHeight="1">
      <c r="A159" s="162" t="s">
        <v>790</v>
      </c>
      <c r="B159" s="162" t="s">
        <v>790</v>
      </c>
      <c r="C159" s="162" t="s">
        <v>630</v>
      </c>
      <c r="D159" s="162"/>
      <c r="E159" s="162" t="s">
        <v>113</v>
      </c>
      <c r="F159" s="162" t="s">
        <v>791</v>
      </c>
      <c r="G159" s="162" t="s">
        <v>792</v>
      </c>
      <c r="H159" s="203"/>
      <c r="I159" s="204"/>
      <c r="J159" s="203">
        <v>72</v>
      </c>
      <c r="K159" s="205">
        <v>3.3</v>
      </c>
      <c r="L159" s="205">
        <v>0.4</v>
      </c>
      <c r="M159" s="205">
        <v>6</v>
      </c>
      <c r="N159" s="205">
        <v>3.3</v>
      </c>
      <c r="O159" s="205">
        <v>5.6</v>
      </c>
      <c r="P159" s="205">
        <v>0.7</v>
      </c>
      <c r="Q159" s="204">
        <v>2.5</v>
      </c>
      <c r="R159" s="145">
        <v>1800</v>
      </c>
      <c r="S159" s="162" t="s">
        <v>793</v>
      </c>
    </row>
    <row r="160" spans="1:19" ht="15" customHeight="1">
      <c r="A160" s="160" t="s">
        <v>794</v>
      </c>
      <c r="B160" s="160" t="s">
        <v>794</v>
      </c>
      <c r="C160" s="160" t="s">
        <v>795</v>
      </c>
      <c r="D160" s="160"/>
      <c r="E160" s="160" t="s">
        <v>306</v>
      </c>
      <c r="F160" s="160" t="s">
        <v>796</v>
      </c>
      <c r="G160" s="160" t="s">
        <v>30</v>
      </c>
      <c r="H160" s="195" t="s">
        <v>797</v>
      </c>
      <c r="I160" s="87" t="s">
        <v>798</v>
      </c>
      <c r="J160" s="195">
        <v>353</v>
      </c>
      <c r="K160" s="196">
        <v>1.2</v>
      </c>
      <c r="L160" s="196">
        <v>0.2</v>
      </c>
      <c r="M160" s="196">
        <v>72</v>
      </c>
      <c r="N160" s="196">
        <v>2.5</v>
      </c>
      <c r="O160" s="196">
        <v>12</v>
      </c>
      <c r="P160" s="196">
        <v>0</v>
      </c>
      <c r="Q160" s="197">
        <v>3</v>
      </c>
      <c r="R160" s="145">
        <v>400</v>
      </c>
      <c r="S160" s="160" t="s">
        <v>799</v>
      </c>
    </row>
    <row r="161" spans="1:19" ht="15" customHeight="1">
      <c r="A161" s="162" t="s">
        <v>800</v>
      </c>
      <c r="B161" s="162" t="s">
        <v>800</v>
      </c>
      <c r="C161" s="162" t="s">
        <v>630</v>
      </c>
      <c r="D161" s="162"/>
      <c r="E161" s="162" t="s">
        <v>527</v>
      </c>
      <c r="F161" s="162" t="s">
        <v>801</v>
      </c>
      <c r="G161" s="162" t="s">
        <v>230</v>
      </c>
      <c r="H161" s="203"/>
      <c r="I161" s="204"/>
      <c r="J161" s="203">
        <v>96</v>
      </c>
      <c r="K161" s="205">
        <v>5.2</v>
      </c>
      <c r="L161" s="205">
        <v>1.9</v>
      </c>
      <c r="M161" s="205">
        <v>5.5</v>
      </c>
      <c r="N161" s="205">
        <v>3.4</v>
      </c>
      <c r="O161" s="205">
        <v>8.6</v>
      </c>
      <c r="P161" s="205">
        <v>0.9</v>
      </c>
      <c r="Q161" s="204">
        <v>1.1000000000000001</v>
      </c>
      <c r="R161" s="145">
        <v>800</v>
      </c>
      <c r="S161" s="162" t="s">
        <v>802</v>
      </c>
    </row>
    <row r="162" spans="1:19" ht="15" customHeight="1">
      <c r="A162" s="160" t="s">
        <v>803</v>
      </c>
      <c r="B162" s="160" t="s">
        <v>803</v>
      </c>
      <c r="C162" s="160" t="s">
        <v>630</v>
      </c>
      <c r="D162" s="160"/>
      <c r="E162" s="160" t="s">
        <v>527</v>
      </c>
      <c r="F162" s="160" t="s">
        <v>804</v>
      </c>
      <c r="G162" s="160" t="s">
        <v>805</v>
      </c>
      <c r="H162" s="195" t="s">
        <v>806</v>
      </c>
      <c r="I162" s="197"/>
      <c r="J162" s="195">
        <v>148</v>
      </c>
      <c r="K162" s="196">
        <v>9.6</v>
      </c>
      <c r="L162" s="196">
        <v>0.7</v>
      </c>
      <c r="M162" s="196">
        <v>32</v>
      </c>
      <c r="N162" s="196">
        <v>1.9</v>
      </c>
      <c r="O162" s="196">
        <v>5.5</v>
      </c>
      <c r="P162" s="196">
        <v>0.3</v>
      </c>
      <c r="Q162" s="197">
        <v>1.5</v>
      </c>
      <c r="R162" s="7">
        <v>350</v>
      </c>
      <c r="S162" s="160"/>
    </row>
    <row r="163" spans="1:19" ht="15" customHeight="1">
      <c r="A163" s="162" t="s">
        <v>807</v>
      </c>
      <c r="B163" s="162" t="s">
        <v>807</v>
      </c>
      <c r="C163" s="162" t="s">
        <v>808</v>
      </c>
      <c r="D163" s="162"/>
      <c r="E163" s="162" t="s">
        <v>551</v>
      </c>
      <c r="F163" s="162" t="s">
        <v>807</v>
      </c>
      <c r="G163" s="162" t="s">
        <v>551</v>
      </c>
      <c r="H163" s="203"/>
      <c r="I163" s="204"/>
      <c r="J163" s="203">
        <v>100</v>
      </c>
      <c r="K163" s="205">
        <v>0.7</v>
      </c>
      <c r="L163" s="205">
        <v>0.1</v>
      </c>
      <c r="M163" s="205">
        <v>0</v>
      </c>
      <c r="N163" s="205">
        <v>0</v>
      </c>
      <c r="O163" s="205">
        <v>23</v>
      </c>
      <c r="P163" s="205">
        <v>0.3</v>
      </c>
      <c r="Q163" s="204">
        <v>0</v>
      </c>
      <c r="R163" s="7">
        <v>1900</v>
      </c>
      <c r="S163" s="162"/>
    </row>
    <row r="164" spans="1:19" ht="15" customHeight="1">
      <c r="A164" s="160" t="s">
        <v>809</v>
      </c>
      <c r="B164" s="160" t="s">
        <v>809</v>
      </c>
      <c r="C164" s="160"/>
      <c r="D164" s="160"/>
      <c r="E164" s="160" t="s">
        <v>113</v>
      </c>
      <c r="F164" s="160" t="s">
        <v>810</v>
      </c>
      <c r="G164" s="160"/>
      <c r="H164" s="195" t="s">
        <v>186</v>
      </c>
      <c r="I164" s="197"/>
      <c r="J164" s="195">
        <v>256</v>
      </c>
      <c r="K164" s="196">
        <v>17</v>
      </c>
      <c r="L164" s="196">
        <v>1.2</v>
      </c>
      <c r="M164" s="196">
        <v>14</v>
      </c>
      <c r="N164" s="196">
        <v>0</v>
      </c>
      <c r="O164" s="196">
        <v>12</v>
      </c>
      <c r="P164" s="196">
        <v>1.2</v>
      </c>
      <c r="Q164" s="197">
        <v>0</v>
      </c>
      <c r="R164" s="7">
        <v>350</v>
      </c>
      <c r="S164" s="160"/>
    </row>
    <row r="165" spans="1:19" ht="15" customHeight="1">
      <c r="A165" s="162" t="s">
        <v>811</v>
      </c>
      <c r="B165" s="162" t="s">
        <v>811</v>
      </c>
      <c r="C165" s="162" t="s">
        <v>630</v>
      </c>
      <c r="D165" s="162"/>
      <c r="E165" s="162" t="s">
        <v>252</v>
      </c>
      <c r="F165" s="162" t="s">
        <v>812</v>
      </c>
      <c r="G165" s="162" t="s">
        <v>133</v>
      </c>
      <c r="H165" s="203"/>
      <c r="I165" s="204"/>
      <c r="J165" s="203">
        <v>277</v>
      </c>
      <c r="K165" s="205">
        <v>14.1</v>
      </c>
      <c r="L165" s="205">
        <v>1.1000000000000001</v>
      </c>
      <c r="M165" s="205">
        <v>14.6</v>
      </c>
      <c r="N165" s="205">
        <v>12.5</v>
      </c>
      <c r="O165" s="205">
        <v>0.9</v>
      </c>
      <c r="P165" s="205">
        <v>1.8</v>
      </c>
      <c r="Q165" s="204">
        <v>0</v>
      </c>
      <c r="R165" s="145">
        <v>600</v>
      </c>
      <c r="S165" s="162" t="s">
        <v>813</v>
      </c>
    </row>
    <row r="166" spans="1:19" ht="15" customHeight="1">
      <c r="A166" s="159" t="s">
        <v>814</v>
      </c>
      <c r="B166" s="159" t="s">
        <v>814</v>
      </c>
      <c r="C166" s="159" t="s">
        <v>815</v>
      </c>
      <c r="D166" s="159"/>
      <c r="E166" s="159" t="s">
        <v>481</v>
      </c>
      <c r="F166" s="159" t="s">
        <v>814</v>
      </c>
      <c r="G166" s="159"/>
      <c r="H166" s="192"/>
      <c r="I166" s="194"/>
      <c r="J166" s="192">
        <v>52</v>
      </c>
      <c r="K166" s="193">
        <v>0.2</v>
      </c>
      <c r="L166" s="193">
        <v>0</v>
      </c>
      <c r="M166" s="193">
        <v>13.8</v>
      </c>
      <c r="N166" s="193">
        <v>10.4</v>
      </c>
      <c r="O166" s="193">
        <v>0.3</v>
      </c>
      <c r="P166" s="193">
        <v>0</v>
      </c>
      <c r="Q166" s="194">
        <v>2.4</v>
      </c>
      <c r="R166" s="7">
        <v>350</v>
      </c>
      <c r="S166" s="159"/>
    </row>
    <row r="167" spans="1:19" ht="15" customHeight="1">
      <c r="A167" s="160" t="s">
        <v>816</v>
      </c>
      <c r="B167" s="160" t="s">
        <v>816</v>
      </c>
      <c r="C167" s="160" t="s">
        <v>815</v>
      </c>
      <c r="D167" s="160"/>
      <c r="E167" s="160" t="s">
        <v>481</v>
      </c>
      <c r="F167" s="160" t="s">
        <v>816</v>
      </c>
      <c r="G167" s="160"/>
      <c r="H167" s="195"/>
      <c r="I167" s="197"/>
      <c r="J167" s="195">
        <v>89</v>
      </c>
      <c r="K167" s="196">
        <v>0.3</v>
      </c>
      <c r="L167" s="196">
        <v>0.1</v>
      </c>
      <c r="M167" s="196">
        <v>23</v>
      </c>
      <c r="N167" s="196">
        <v>12.2</v>
      </c>
      <c r="O167" s="196">
        <v>1.1000000000000001</v>
      </c>
      <c r="P167" s="196">
        <v>0</v>
      </c>
      <c r="Q167" s="197">
        <v>2.6</v>
      </c>
      <c r="R167" s="7">
        <v>280</v>
      </c>
      <c r="S167" s="160"/>
    </row>
    <row r="168" spans="1:19" ht="15" customHeight="1">
      <c r="A168" s="159" t="s">
        <v>817</v>
      </c>
      <c r="B168" s="159" t="s">
        <v>817</v>
      </c>
      <c r="C168" s="159" t="s">
        <v>815</v>
      </c>
      <c r="D168" s="159"/>
      <c r="E168" s="159" t="s">
        <v>481</v>
      </c>
      <c r="F168" s="159" t="s">
        <v>817</v>
      </c>
      <c r="G168" s="159"/>
      <c r="H168" s="192"/>
      <c r="I168" s="194"/>
      <c r="J168" s="192">
        <v>57</v>
      </c>
      <c r="K168" s="193">
        <v>0.1</v>
      </c>
      <c r="L168" s="193">
        <v>0</v>
      </c>
      <c r="M168" s="193">
        <v>15.2</v>
      </c>
      <c r="N168" s="193">
        <v>9.8000000000000007</v>
      </c>
      <c r="O168" s="193">
        <v>0.4</v>
      </c>
      <c r="P168" s="193">
        <v>0</v>
      </c>
      <c r="Q168" s="194">
        <v>3.1</v>
      </c>
      <c r="R168" s="7">
        <v>600</v>
      </c>
      <c r="S168" s="159"/>
    </row>
    <row r="169" spans="1:19" ht="15" customHeight="1">
      <c r="A169" s="160" t="s">
        <v>818</v>
      </c>
      <c r="B169" s="160" t="s">
        <v>818</v>
      </c>
      <c r="C169" s="160" t="s">
        <v>815</v>
      </c>
      <c r="D169" s="160"/>
      <c r="E169" s="160" t="s">
        <v>481</v>
      </c>
      <c r="F169" s="160" t="s">
        <v>818</v>
      </c>
      <c r="G169" s="160"/>
      <c r="H169" s="195"/>
      <c r="I169" s="197"/>
      <c r="J169" s="195">
        <v>69</v>
      </c>
      <c r="K169" s="196">
        <v>0.2</v>
      </c>
      <c r="L169" s="196">
        <v>0</v>
      </c>
      <c r="M169" s="196">
        <v>18.100000000000001</v>
      </c>
      <c r="N169" s="196">
        <v>15.5</v>
      </c>
      <c r="O169" s="196">
        <v>0.6</v>
      </c>
      <c r="P169" s="196">
        <v>0</v>
      </c>
      <c r="Q169" s="197">
        <v>0.9</v>
      </c>
      <c r="R169" s="7">
        <v>1200</v>
      </c>
      <c r="S169" s="160"/>
    </row>
    <row r="170" spans="1:19" ht="15" customHeight="1">
      <c r="A170" s="159" t="s">
        <v>819</v>
      </c>
      <c r="B170" s="159" t="s">
        <v>819</v>
      </c>
      <c r="C170" s="159" t="s">
        <v>815</v>
      </c>
      <c r="D170" s="159"/>
      <c r="E170" s="159" t="s">
        <v>481</v>
      </c>
      <c r="F170" s="159" t="s">
        <v>819</v>
      </c>
      <c r="G170" s="159"/>
      <c r="H170" s="192"/>
      <c r="I170" s="194"/>
      <c r="J170" s="192">
        <v>30</v>
      </c>
      <c r="K170" s="193">
        <v>0.2</v>
      </c>
      <c r="L170" s="193">
        <v>0</v>
      </c>
      <c r="M170" s="193">
        <v>7.6</v>
      </c>
      <c r="N170" s="193">
        <v>6.2</v>
      </c>
      <c r="O170" s="193">
        <v>0.6</v>
      </c>
      <c r="P170" s="193">
        <v>0</v>
      </c>
      <c r="Q170" s="194">
        <v>0.4</v>
      </c>
      <c r="R170" s="7">
        <v>100</v>
      </c>
      <c r="S170" s="159"/>
    </row>
    <row r="171" spans="1:19" ht="15" customHeight="1">
      <c r="A171" s="160" t="s">
        <v>820</v>
      </c>
      <c r="B171" s="160" t="s">
        <v>820</v>
      </c>
      <c r="C171" s="160" t="s">
        <v>815</v>
      </c>
      <c r="D171" s="160"/>
      <c r="E171" s="160" t="s">
        <v>481</v>
      </c>
      <c r="F171" s="160" t="s">
        <v>820</v>
      </c>
      <c r="G171" s="160"/>
      <c r="H171" s="195"/>
      <c r="I171" s="197"/>
      <c r="J171" s="195">
        <v>47</v>
      </c>
      <c r="K171" s="196">
        <v>0.1</v>
      </c>
      <c r="L171" s="196">
        <v>0</v>
      </c>
      <c r="M171" s="196">
        <v>11.8</v>
      </c>
      <c r="N171" s="196">
        <v>9.4</v>
      </c>
      <c r="O171" s="196">
        <v>0.9</v>
      </c>
      <c r="P171" s="196">
        <v>0</v>
      </c>
      <c r="Q171" s="197">
        <v>2.4</v>
      </c>
      <c r="R171" s="7">
        <v>350</v>
      </c>
      <c r="S171" s="160"/>
    </row>
    <row r="172" spans="1:19" ht="15" customHeight="1">
      <c r="A172" s="159" t="s">
        <v>821</v>
      </c>
      <c r="B172" s="159" t="s">
        <v>821</v>
      </c>
      <c r="C172" s="159" t="s">
        <v>69</v>
      </c>
      <c r="D172" s="159" t="s">
        <v>822</v>
      </c>
      <c r="E172" s="159" t="s">
        <v>22</v>
      </c>
      <c r="F172" s="159" t="s">
        <v>823</v>
      </c>
      <c r="G172" s="159" t="s">
        <v>36</v>
      </c>
      <c r="H172" s="192"/>
      <c r="I172" s="86" t="s">
        <v>824</v>
      </c>
      <c r="J172" s="192">
        <v>270</v>
      </c>
      <c r="K172" s="193">
        <v>5.2</v>
      </c>
      <c r="L172" s="193">
        <v>0.7</v>
      </c>
      <c r="M172" s="193">
        <v>40</v>
      </c>
      <c r="N172" s="193">
        <v>2.6</v>
      </c>
      <c r="O172" s="193">
        <v>12</v>
      </c>
      <c r="P172" s="193">
        <v>1</v>
      </c>
      <c r="Q172" s="194">
        <v>6</v>
      </c>
      <c r="R172" s="7">
        <v>600</v>
      </c>
      <c r="S172" s="159"/>
    </row>
    <row r="173" spans="1:19" ht="15" customHeight="1">
      <c r="A173" s="160" t="s">
        <v>825</v>
      </c>
      <c r="B173" s="160" t="s">
        <v>825</v>
      </c>
      <c r="C173" s="160" t="s">
        <v>808</v>
      </c>
      <c r="D173" s="160"/>
      <c r="E173" s="160" t="s">
        <v>551</v>
      </c>
      <c r="F173" s="160" t="s">
        <v>826</v>
      </c>
      <c r="G173" s="160" t="s">
        <v>551</v>
      </c>
      <c r="H173" s="195"/>
      <c r="I173" s="87" t="s">
        <v>827</v>
      </c>
      <c r="J173" s="195">
        <v>356</v>
      </c>
      <c r="K173" s="196">
        <v>37</v>
      </c>
      <c r="L173" s="196">
        <v>2.9</v>
      </c>
      <c r="M173" s="196">
        <v>6.3</v>
      </c>
      <c r="N173" s="196">
        <v>3.1</v>
      </c>
      <c r="O173" s="196">
        <v>0.9</v>
      </c>
      <c r="P173" s="196">
        <v>9.9</v>
      </c>
      <c r="Q173" s="197">
        <v>1</v>
      </c>
      <c r="R173" s="7">
        <v>1800</v>
      </c>
      <c r="S173" s="160"/>
    </row>
    <row r="174" spans="1:19" ht="15" customHeight="1">
      <c r="A174" s="160" t="s">
        <v>828</v>
      </c>
      <c r="B174" s="160" t="s">
        <v>828</v>
      </c>
      <c r="C174" s="160" t="s">
        <v>808</v>
      </c>
      <c r="D174" s="160"/>
      <c r="E174" s="160" t="s">
        <v>551</v>
      </c>
      <c r="F174" s="160" t="s">
        <v>829</v>
      </c>
      <c r="G174" s="160" t="s">
        <v>587</v>
      </c>
      <c r="H174" s="195"/>
      <c r="I174" s="87" t="s">
        <v>830</v>
      </c>
      <c r="J174" s="206">
        <v>175</v>
      </c>
      <c r="K174" s="207">
        <v>6</v>
      </c>
      <c r="L174" s="207" t="s">
        <v>831</v>
      </c>
      <c r="M174" s="207">
        <v>15</v>
      </c>
      <c r="N174" s="207" t="s">
        <v>831</v>
      </c>
      <c r="O174" s="207">
        <v>15</v>
      </c>
      <c r="P174" s="207">
        <v>1</v>
      </c>
      <c r="Q174" s="208">
        <v>0</v>
      </c>
      <c r="R174" s="7">
        <v>1800</v>
      </c>
      <c r="S174" s="160" t="s">
        <v>832</v>
      </c>
    </row>
    <row r="175" spans="1:19" ht="15" customHeight="1">
      <c r="A175" s="159" t="s">
        <v>833</v>
      </c>
      <c r="B175" s="159" t="s">
        <v>833</v>
      </c>
      <c r="C175" s="159" t="s">
        <v>469</v>
      </c>
      <c r="D175" s="159">
        <v>221</v>
      </c>
      <c r="E175" s="159" t="s">
        <v>113</v>
      </c>
      <c r="F175" s="159" t="s">
        <v>834</v>
      </c>
      <c r="G175" s="159" t="s">
        <v>471</v>
      </c>
      <c r="H175" s="192" t="s">
        <v>504</v>
      </c>
      <c r="I175" s="86" t="s">
        <v>835</v>
      </c>
      <c r="J175" s="192">
        <v>215</v>
      </c>
      <c r="K175" s="193">
        <v>2</v>
      </c>
      <c r="L175" s="193">
        <v>0.3</v>
      </c>
      <c r="M175" s="193">
        <v>36.9</v>
      </c>
      <c r="N175" s="193">
        <v>1.4</v>
      </c>
      <c r="O175" s="193">
        <v>8.4</v>
      </c>
      <c r="P175" s="193">
        <v>0.9</v>
      </c>
      <c r="Q175" s="194">
        <v>7.7</v>
      </c>
      <c r="R175" s="7">
        <v>600</v>
      </c>
      <c r="S175" s="159"/>
    </row>
    <row r="176" spans="1:19" ht="15" customHeight="1">
      <c r="A176" s="160" t="s">
        <v>836</v>
      </c>
      <c r="B176" s="160" t="s">
        <v>836</v>
      </c>
      <c r="C176" s="160" t="s">
        <v>837</v>
      </c>
      <c r="D176" s="160">
        <v>59523</v>
      </c>
      <c r="E176" s="160" t="s">
        <v>126</v>
      </c>
      <c r="F176" s="160" t="s">
        <v>838</v>
      </c>
      <c r="G176" s="160" t="s">
        <v>128</v>
      </c>
      <c r="H176" s="195"/>
      <c r="I176" s="87" t="s">
        <v>839</v>
      </c>
      <c r="J176" s="195">
        <v>190</v>
      </c>
      <c r="K176" s="196">
        <v>11</v>
      </c>
      <c r="L176" s="196">
        <v>6.4</v>
      </c>
      <c r="M176" s="196">
        <v>2.7</v>
      </c>
      <c r="N176" s="196">
        <v>0.1</v>
      </c>
      <c r="O176" s="196">
        <v>20</v>
      </c>
      <c r="P176" s="196">
        <v>1.4</v>
      </c>
      <c r="Q176" s="197">
        <v>0</v>
      </c>
      <c r="R176" s="7">
        <v>2000</v>
      </c>
      <c r="S176" s="160"/>
    </row>
    <row r="177" spans="1:19" ht="15" customHeight="1">
      <c r="A177" s="159" t="s">
        <v>840</v>
      </c>
      <c r="B177" s="159" t="s">
        <v>840</v>
      </c>
      <c r="C177" s="159" t="s">
        <v>659</v>
      </c>
      <c r="D177" s="159">
        <v>42010002330</v>
      </c>
      <c r="E177" s="160" t="s">
        <v>306</v>
      </c>
      <c r="F177" s="159" t="s">
        <v>841</v>
      </c>
      <c r="G177" s="159" t="s">
        <v>471</v>
      </c>
      <c r="H177" s="192"/>
      <c r="I177" s="86" t="s">
        <v>842</v>
      </c>
      <c r="J177" s="192">
        <v>121</v>
      </c>
      <c r="K177" s="193">
        <v>0.5</v>
      </c>
      <c r="L177" s="193">
        <v>0.1</v>
      </c>
      <c r="M177" s="193">
        <v>27.9</v>
      </c>
      <c r="N177" s="193">
        <v>0.1</v>
      </c>
      <c r="O177" s="193">
        <v>2.5</v>
      </c>
      <c r="P177" s="193">
        <v>0</v>
      </c>
      <c r="Q177" s="194">
        <v>3.8</v>
      </c>
      <c r="R177" s="7">
        <v>400</v>
      </c>
      <c r="S177" s="159"/>
    </row>
    <row r="178" spans="1:19" ht="15" customHeight="1">
      <c r="A178" s="163" t="s">
        <v>843</v>
      </c>
      <c r="B178" s="163" t="s">
        <v>843</v>
      </c>
      <c r="C178" s="163" t="s">
        <v>393</v>
      </c>
      <c r="D178" s="163">
        <v>6091</v>
      </c>
      <c r="E178" s="163" t="s">
        <v>99</v>
      </c>
      <c r="F178" s="163" t="s">
        <v>844</v>
      </c>
      <c r="G178" s="163" t="s">
        <v>845</v>
      </c>
      <c r="H178" s="209"/>
      <c r="I178" s="89" t="s">
        <v>846</v>
      </c>
      <c r="J178" s="209">
        <v>235</v>
      </c>
      <c r="K178" s="210">
        <v>18</v>
      </c>
      <c r="L178" s="210">
        <v>10</v>
      </c>
      <c r="M178" s="210">
        <v>0.3</v>
      </c>
      <c r="N178" s="210">
        <v>0.2</v>
      </c>
      <c r="O178" s="210">
        <v>19</v>
      </c>
      <c r="P178" s="210">
        <v>2.8</v>
      </c>
      <c r="Q178" s="211">
        <v>0</v>
      </c>
      <c r="R178" s="7">
        <v>2100</v>
      </c>
      <c r="S178" s="163"/>
    </row>
    <row r="179" spans="1:19" ht="15" customHeight="1">
      <c r="A179" s="164" t="s">
        <v>847</v>
      </c>
      <c r="B179" s="164" t="s">
        <v>847</v>
      </c>
      <c r="C179" s="164" t="s">
        <v>469</v>
      </c>
      <c r="D179" s="164"/>
      <c r="E179" s="164" t="s">
        <v>113</v>
      </c>
      <c r="F179" s="164" t="s">
        <v>848</v>
      </c>
      <c r="G179" s="164" t="s">
        <v>849</v>
      </c>
      <c r="H179" s="212" t="s">
        <v>850</v>
      </c>
      <c r="I179" s="213"/>
      <c r="J179" s="212"/>
      <c r="K179" s="214"/>
      <c r="L179" s="214"/>
      <c r="M179" s="214"/>
      <c r="N179" s="214"/>
      <c r="O179" s="214"/>
      <c r="P179" s="214"/>
      <c r="Q179" s="213"/>
      <c r="R179" s="115">
        <v>2500</v>
      </c>
      <c r="S179" s="164" t="s">
        <v>851</v>
      </c>
    </row>
    <row r="180" spans="1:19" s="120" customFormat="1">
      <c r="A180" s="165" t="s">
        <v>852</v>
      </c>
      <c r="B180" s="165" t="s">
        <v>852</v>
      </c>
      <c r="C180" s="166" t="s">
        <v>853</v>
      </c>
      <c r="D180" s="165" t="s">
        <v>854</v>
      </c>
      <c r="E180" s="165" t="s">
        <v>527</v>
      </c>
      <c r="F180" s="165" t="s">
        <v>855</v>
      </c>
      <c r="G180" s="165" t="s">
        <v>230</v>
      </c>
      <c r="H180" s="409"/>
      <c r="I180" s="410"/>
      <c r="J180" s="215">
        <v>170</v>
      </c>
      <c r="K180" s="216">
        <v>8.3000000000000007</v>
      </c>
      <c r="L180" s="216">
        <v>2.1</v>
      </c>
      <c r="M180" s="216">
        <v>11.9</v>
      </c>
      <c r="N180" s="216">
        <v>2</v>
      </c>
      <c r="O180" s="216">
        <v>11.4</v>
      </c>
      <c r="P180" s="216">
        <v>3.3</v>
      </c>
      <c r="Q180" s="217">
        <v>0.8</v>
      </c>
      <c r="R180" s="146">
        <v>800</v>
      </c>
      <c r="S180" s="165" t="s">
        <v>856</v>
      </c>
    </row>
    <row r="181" spans="1:19" ht="15" customHeight="1">
      <c r="A181" s="164" t="s">
        <v>857</v>
      </c>
      <c r="B181" s="164" t="s">
        <v>857</v>
      </c>
      <c r="C181" s="164" t="s">
        <v>630</v>
      </c>
      <c r="D181" s="164" t="s">
        <v>858</v>
      </c>
      <c r="E181" s="164" t="s">
        <v>527</v>
      </c>
      <c r="F181" s="164" t="s">
        <v>859</v>
      </c>
      <c r="G181" s="164" t="s">
        <v>121</v>
      </c>
      <c r="H181" s="212"/>
      <c r="I181" s="213"/>
      <c r="J181" s="212">
        <v>101.1</v>
      </c>
      <c r="K181" s="214">
        <v>4.4000000000000004</v>
      </c>
      <c r="L181" s="214">
        <v>0.9</v>
      </c>
      <c r="M181" s="214">
        <v>9.1</v>
      </c>
      <c r="N181" s="214">
        <v>2.4</v>
      </c>
      <c r="O181" s="214">
        <v>6.4</v>
      </c>
      <c r="P181" s="214">
        <v>1.1000000000000001</v>
      </c>
      <c r="Q181" s="213">
        <v>1.5</v>
      </c>
      <c r="R181" s="147">
        <v>800</v>
      </c>
      <c r="S181" s="164" t="s">
        <v>860</v>
      </c>
    </row>
    <row r="182" spans="1:19" s="120" customFormat="1" ht="15" customHeight="1">
      <c r="A182" s="165" t="s">
        <v>861</v>
      </c>
      <c r="B182" s="165" t="s">
        <v>861</v>
      </c>
      <c r="C182" s="165" t="s">
        <v>862</v>
      </c>
      <c r="D182" s="165"/>
      <c r="E182" s="165" t="s">
        <v>527</v>
      </c>
      <c r="F182" s="165" t="s">
        <v>863</v>
      </c>
      <c r="G182" s="165" t="s">
        <v>230</v>
      </c>
      <c r="H182" s="215"/>
      <c r="I182" s="217"/>
      <c r="J182" s="215">
        <v>94</v>
      </c>
      <c r="K182" s="216">
        <v>7.2</v>
      </c>
      <c r="L182" s="216">
        <v>2.7</v>
      </c>
      <c r="M182" s="216">
        <v>11.6</v>
      </c>
      <c r="N182" s="216">
        <v>3.3</v>
      </c>
      <c r="O182" s="216">
        <v>5.9</v>
      </c>
      <c r="P182" s="216">
        <v>1.8</v>
      </c>
      <c r="Q182" s="217">
        <v>1.5</v>
      </c>
      <c r="R182" s="119">
        <v>400</v>
      </c>
      <c r="S182" s="165"/>
    </row>
    <row r="183" spans="1:19" ht="15" customHeight="1">
      <c r="A183" s="164" t="s">
        <v>864</v>
      </c>
      <c r="B183" s="164" t="s">
        <v>864</v>
      </c>
      <c r="C183" s="164" t="s">
        <v>630</v>
      </c>
      <c r="D183" s="164"/>
      <c r="E183" s="164" t="s">
        <v>527</v>
      </c>
      <c r="F183" s="167" t="s">
        <v>865</v>
      </c>
      <c r="G183" s="164" t="s">
        <v>230</v>
      </c>
      <c r="H183" s="212"/>
      <c r="I183" s="213"/>
      <c r="J183" s="212">
        <v>112</v>
      </c>
      <c r="K183" s="214">
        <v>4.8</v>
      </c>
      <c r="L183" s="214">
        <v>1.5</v>
      </c>
      <c r="M183" s="214">
        <v>9.5</v>
      </c>
      <c r="N183" s="214">
        <v>1.8</v>
      </c>
      <c r="O183" s="214">
        <v>8.1999999999999993</v>
      </c>
      <c r="P183" s="214">
        <v>0.7</v>
      </c>
      <c r="Q183" s="213">
        <v>1.2</v>
      </c>
      <c r="R183" s="115">
        <v>2500</v>
      </c>
      <c r="S183" s="164"/>
    </row>
    <row r="184" spans="1:19" s="120" customFormat="1" ht="15" customHeight="1">
      <c r="A184" s="165" t="s">
        <v>866</v>
      </c>
      <c r="B184" s="165" t="s">
        <v>866</v>
      </c>
      <c r="C184" s="165" t="s">
        <v>630</v>
      </c>
      <c r="D184" s="165"/>
      <c r="E184" s="165" t="s">
        <v>527</v>
      </c>
      <c r="F184" s="166" t="s">
        <v>867</v>
      </c>
      <c r="G184" s="165" t="s">
        <v>121</v>
      </c>
      <c r="H184" s="215"/>
      <c r="I184" s="217"/>
      <c r="J184" s="215">
        <v>127</v>
      </c>
      <c r="K184" s="216">
        <v>8.9</v>
      </c>
      <c r="L184" s="216">
        <v>3.7</v>
      </c>
      <c r="M184" s="216">
        <v>5.7</v>
      </c>
      <c r="N184" s="216">
        <v>2.4</v>
      </c>
      <c r="O184" s="216">
        <v>6.8</v>
      </c>
      <c r="P184" s="216">
        <v>1.1000000000000001</v>
      </c>
      <c r="Q184" s="217">
        <v>1</v>
      </c>
      <c r="R184" s="119">
        <v>1200</v>
      </c>
      <c r="S184" s="165"/>
    </row>
    <row r="185" spans="1:19" ht="15" customHeight="1">
      <c r="A185" s="164" t="s">
        <v>868</v>
      </c>
      <c r="B185" s="164" t="s">
        <v>868</v>
      </c>
      <c r="C185" s="164" t="s">
        <v>630</v>
      </c>
      <c r="D185" s="164"/>
      <c r="E185" s="164" t="s">
        <v>527</v>
      </c>
      <c r="F185" s="167" t="s">
        <v>869</v>
      </c>
      <c r="G185" s="164" t="s">
        <v>133</v>
      </c>
      <c r="H185" s="212"/>
      <c r="I185" s="213"/>
      <c r="J185" s="212">
        <v>147</v>
      </c>
      <c r="K185" s="214">
        <v>9.6</v>
      </c>
      <c r="L185" s="214">
        <v>3</v>
      </c>
      <c r="M185" s="214">
        <v>5.0999999999999996</v>
      </c>
      <c r="N185" s="214">
        <v>4</v>
      </c>
      <c r="O185" s="214">
        <v>10.3</v>
      </c>
      <c r="P185" s="214">
        <v>1.4</v>
      </c>
      <c r="Q185" s="213">
        <v>0.4</v>
      </c>
      <c r="R185" s="115">
        <v>1200</v>
      </c>
      <c r="S185" s="164"/>
    </row>
    <row r="186" spans="1:19" s="120" customFormat="1" ht="15" customHeight="1">
      <c r="A186" s="165" t="s">
        <v>870</v>
      </c>
      <c r="B186" s="165" t="s">
        <v>870</v>
      </c>
      <c r="C186" s="165" t="s">
        <v>630</v>
      </c>
      <c r="D186" s="165"/>
      <c r="E186" s="165" t="s">
        <v>871</v>
      </c>
      <c r="F186" s="166" t="s">
        <v>872</v>
      </c>
      <c r="G186" s="165" t="s">
        <v>873</v>
      </c>
      <c r="H186" s="215"/>
      <c r="I186" s="217"/>
      <c r="J186" s="215">
        <v>113</v>
      </c>
      <c r="K186" s="216">
        <v>8.5</v>
      </c>
      <c r="L186" s="216">
        <v>5.2</v>
      </c>
      <c r="M186" s="216">
        <v>8.6</v>
      </c>
      <c r="N186" s="216">
        <v>4.8</v>
      </c>
      <c r="O186" s="216">
        <v>2.5</v>
      </c>
      <c r="P186" s="216">
        <v>1.1000000000000001</v>
      </c>
      <c r="Q186" s="217">
        <v>0.4</v>
      </c>
      <c r="R186" s="119">
        <v>350</v>
      </c>
      <c r="S186" s="165"/>
    </row>
    <row r="187" spans="1:19" ht="15" customHeight="1">
      <c r="A187" s="164" t="s">
        <v>874</v>
      </c>
      <c r="B187" s="164" t="s">
        <v>874</v>
      </c>
      <c r="C187" s="164" t="s">
        <v>875</v>
      </c>
      <c r="D187" s="164"/>
      <c r="E187" s="164" t="s">
        <v>252</v>
      </c>
      <c r="F187" s="167" t="s">
        <v>876</v>
      </c>
      <c r="G187" s="164" t="s">
        <v>230</v>
      </c>
      <c r="H187" s="212"/>
      <c r="I187" s="116" t="s">
        <v>877</v>
      </c>
      <c r="J187" s="212">
        <v>123</v>
      </c>
      <c r="K187" s="214">
        <v>0</v>
      </c>
      <c r="L187" s="214">
        <v>0</v>
      </c>
      <c r="M187" s="214">
        <v>29</v>
      </c>
      <c r="N187" s="214">
        <v>25</v>
      </c>
      <c r="O187" s="214">
        <v>0.6</v>
      </c>
      <c r="P187" s="214">
        <v>3.1</v>
      </c>
      <c r="Q187" s="213">
        <v>0</v>
      </c>
      <c r="R187" s="115">
        <v>600</v>
      </c>
      <c r="S187" s="164"/>
    </row>
    <row r="188" spans="1:19" s="120" customFormat="1" ht="15" customHeight="1">
      <c r="A188" s="166" t="s">
        <v>878</v>
      </c>
      <c r="B188" s="166" t="s">
        <v>878</v>
      </c>
      <c r="C188" s="166"/>
      <c r="D188" s="166"/>
      <c r="E188" s="166" t="s">
        <v>522</v>
      </c>
      <c r="F188" s="166" t="s">
        <v>879</v>
      </c>
      <c r="G188" s="166" t="s">
        <v>121</v>
      </c>
      <c r="H188" s="218"/>
      <c r="I188" s="219"/>
      <c r="J188" s="218">
        <v>41</v>
      </c>
      <c r="K188" s="220">
        <v>0.2</v>
      </c>
      <c r="L188" s="220">
        <v>0</v>
      </c>
      <c r="M188" s="220">
        <v>9.6</v>
      </c>
      <c r="N188" s="220">
        <v>4.7</v>
      </c>
      <c r="O188" s="220">
        <v>0.9</v>
      </c>
      <c r="P188" s="220">
        <v>0.1</v>
      </c>
      <c r="Q188" s="219">
        <v>2.8</v>
      </c>
      <c r="R188" s="146">
        <v>250</v>
      </c>
      <c r="S188" s="166" t="s">
        <v>880</v>
      </c>
    </row>
    <row r="189" spans="1:19" ht="15" customHeight="1">
      <c r="A189" s="167" t="s">
        <v>881</v>
      </c>
      <c r="B189" s="167" t="s">
        <v>881</v>
      </c>
      <c r="C189" s="167"/>
      <c r="D189" s="167"/>
      <c r="E189" s="167" t="s">
        <v>522</v>
      </c>
      <c r="F189" s="167" t="s">
        <v>562</v>
      </c>
      <c r="G189" s="167" t="s">
        <v>121</v>
      </c>
      <c r="H189" s="198"/>
      <c r="I189" s="221"/>
      <c r="J189" s="198">
        <v>77</v>
      </c>
      <c r="K189" s="222">
        <v>0.1</v>
      </c>
      <c r="L189" s="222">
        <v>0</v>
      </c>
      <c r="M189" s="222">
        <v>17</v>
      </c>
      <c r="N189" s="222">
        <v>0.8</v>
      </c>
      <c r="O189" s="222">
        <v>2</v>
      </c>
      <c r="P189" s="222">
        <v>0</v>
      </c>
      <c r="Q189" s="221">
        <v>2.2000000000000002</v>
      </c>
      <c r="R189" s="147">
        <v>200</v>
      </c>
      <c r="S189" s="167" t="s">
        <v>880</v>
      </c>
    </row>
    <row r="190" spans="1:19" s="120" customFormat="1" ht="15" customHeight="1">
      <c r="A190" s="166" t="s">
        <v>882</v>
      </c>
      <c r="B190" s="166" t="s">
        <v>882</v>
      </c>
      <c r="C190" s="166"/>
      <c r="D190" s="166"/>
      <c r="E190" s="166" t="s">
        <v>522</v>
      </c>
      <c r="F190" s="166" t="s">
        <v>883</v>
      </c>
      <c r="G190" s="166" t="s">
        <v>121</v>
      </c>
      <c r="H190" s="218"/>
      <c r="I190" s="219"/>
      <c r="J190" s="218">
        <v>40</v>
      </c>
      <c r="K190" s="220">
        <v>0.1</v>
      </c>
      <c r="L190" s="220">
        <v>0</v>
      </c>
      <c r="M190" s="220">
        <v>9.3000000000000007</v>
      </c>
      <c r="N190" s="220">
        <v>4.2</v>
      </c>
      <c r="O190" s="220">
        <v>1.1000000000000001</v>
      </c>
      <c r="P190" s="220">
        <v>0</v>
      </c>
      <c r="Q190" s="219">
        <v>1.7</v>
      </c>
      <c r="R190" s="146">
        <v>250</v>
      </c>
      <c r="S190" s="166" t="s">
        <v>880</v>
      </c>
    </row>
    <row r="191" spans="1:19" ht="15" customHeight="1">
      <c r="A191" s="167" t="s">
        <v>884</v>
      </c>
      <c r="B191" s="167" t="s">
        <v>884</v>
      </c>
      <c r="C191" s="167"/>
      <c r="D191" s="167"/>
      <c r="E191" s="167" t="s">
        <v>522</v>
      </c>
      <c r="F191" s="167" t="s">
        <v>885</v>
      </c>
      <c r="G191" s="167" t="s">
        <v>121</v>
      </c>
      <c r="H191" s="198"/>
      <c r="I191" s="221"/>
      <c r="J191" s="198">
        <v>61</v>
      </c>
      <c r="K191" s="222">
        <v>0.3</v>
      </c>
      <c r="L191" s="222">
        <v>0</v>
      </c>
      <c r="M191" s="222">
        <v>14.2</v>
      </c>
      <c r="N191" s="222">
        <v>3.9</v>
      </c>
      <c r="O191" s="222">
        <v>1.5</v>
      </c>
      <c r="P191" s="222">
        <v>0</v>
      </c>
      <c r="Q191" s="221">
        <v>1.8</v>
      </c>
      <c r="R191" s="147">
        <v>400</v>
      </c>
      <c r="S191" s="167" t="s">
        <v>880</v>
      </c>
    </row>
    <row r="192" spans="1:19" s="120" customFormat="1" ht="15" customHeight="1">
      <c r="A192" s="166" t="s">
        <v>886</v>
      </c>
      <c r="B192" s="166" t="s">
        <v>886</v>
      </c>
      <c r="C192" s="166"/>
      <c r="D192" s="166"/>
      <c r="E192" s="166" t="s">
        <v>228</v>
      </c>
      <c r="F192" s="166" t="s">
        <v>887</v>
      </c>
      <c r="G192" s="166" t="s">
        <v>230</v>
      </c>
      <c r="H192" s="218"/>
      <c r="I192" s="219"/>
      <c r="J192" s="218">
        <v>16</v>
      </c>
      <c r="K192" s="220">
        <v>0.2</v>
      </c>
      <c r="L192" s="220">
        <v>0</v>
      </c>
      <c r="M192" s="220">
        <v>3</v>
      </c>
      <c r="N192" s="220">
        <v>1.3</v>
      </c>
      <c r="O192" s="220">
        <v>0.7</v>
      </c>
      <c r="P192" s="220">
        <v>0.1</v>
      </c>
      <c r="Q192" s="219">
        <v>1.6</v>
      </c>
      <c r="R192" s="146">
        <v>500</v>
      </c>
      <c r="S192" s="166" t="s">
        <v>888</v>
      </c>
    </row>
    <row r="193" spans="1:19" ht="15" customHeight="1">
      <c r="A193" s="167" t="s">
        <v>889</v>
      </c>
      <c r="B193" s="167" t="s">
        <v>889</v>
      </c>
      <c r="C193" s="167"/>
      <c r="D193" s="167"/>
      <c r="E193" s="167" t="s">
        <v>228</v>
      </c>
      <c r="F193" s="167" t="s">
        <v>890</v>
      </c>
      <c r="G193" s="167" t="s">
        <v>121</v>
      </c>
      <c r="H193" s="198"/>
      <c r="I193" s="221"/>
      <c r="J193" s="198">
        <v>149</v>
      </c>
      <c r="K193" s="222">
        <v>0.5</v>
      </c>
      <c r="L193" s="222">
        <v>0.1</v>
      </c>
      <c r="M193" s="222">
        <v>33.1</v>
      </c>
      <c r="N193" s="222">
        <v>1</v>
      </c>
      <c r="O193" s="222">
        <v>6.4</v>
      </c>
      <c r="P193" s="222">
        <v>0</v>
      </c>
      <c r="Q193" s="221">
        <v>2.1</v>
      </c>
      <c r="R193" s="147">
        <v>1500</v>
      </c>
      <c r="S193" s="167" t="s">
        <v>880</v>
      </c>
    </row>
    <row r="194" spans="1:19" s="120" customFormat="1" ht="15" customHeight="1">
      <c r="A194" s="166" t="s">
        <v>891</v>
      </c>
      <c r="B194" s="166" t="s">
        <v>891</v>
      </c>
      <c r="C194" s="166"/>
      <c r="D194" s="166"/>
      <c r="E194" s="166" t="s">
        <v>306</v>
      </c>
      <c r="F194" s="166" t="s">
        <v>891</v>
      </c>
      <c r="G194" s="166" t="s">
        <v>121</v>
      </c>
      <c r="H194" s="218"/>
      <c r="I194" s="219"/>
      <c r="J194" s="218">
        <v>900</v>
      </c>
      <c r="K194" s="220">
        <v>100</v>
      </c>
      <c r="L194" s="220">
        <v>11</v>
      </c>
      <c r="M194" s="220">
        <v>0</v>
      </c>
      <c r="N194" s="220">
        <v>0</v>
      </c>
      <c r="O194" s="220">
        <v>0</v>
      </c>
      <c r="P194" s="220">
        <v>0</v>
      </c>
      <c r="Q194" s="219">
        <v>0</v>
      </c>
      <c r="R194" s="146">
        <v>400</v>
      </c>
      <c r="S194" s="166"/>
    </row>
    <row r="195" spans="1:19" ht="15" customHeight="1">
      <c r="A195" s="167" t="s">
        <v>892</v>
      </c>
      <c r="B195" s="167" t="s">
        <v>892</v>
      </c>
      <c r="C195" s="167"/>
      <c r="D195" s="167"/>
      <c r="E195" s="167" t="s">
        <v>306</v>
      </c>
      <c r="F195" s="167" t="s">
        <v>892</v>
      </c>
      <c r="G195" s="167" t="s">
        <v>121</v>
      </c>
      <c r="H195" s="198"/>
      <c r="I195" s="221"/>
      <c r="J195" s="198">
        <v>0</v>
      </c>
      <c r="K195" s="222">
        <v>0</v>
      </c>
      <c r="L195" s="222">
        <v>0</v>
      </c>
      <c r="M195" s="222">
        <v>0</v>
      </c>
      <c r="N195" s="222">
        <v>0</v>
      </c>
      <c r="O195" s="222">
        <v>0</v>
      </c>
      <c r="P195" s="222">
        <v>0</v>
      </c>
      <c r="Q195" s="221">
        <v>0</v>
      </c>
      <c r="R195" s="115">
        <v>100</v>
      </c>
      <c r="S195" s="167"/>
    </row>
    <row r="196" spans="1:19" s="120" customFormat="1" ht="15" customHeight="1">
      <c r="A196" s="166" t="s">
        <v>893</v>
      </c>
      <c r="B196" s="166" t="s">
        <v>893</v>
      </c>
      <c r="C196" s="166" t="s">
        <v>277</v>
      </c>
      <c r="D196" s="166"/>
      <c r="E196" s="166" t="s">
        <v>278</v>
      </c>
      <c r="F196" s="166" t="s">
        <v>894</v>
      </c>
      <c r="G196" s="166" t="s">
        <v>121</v>
      </c>
      <c r="H196" s="218" t="s">
        <v>895</v>
      </c>
      <c r="I196" s="121" t="s">
        <v>896</v>
      </c>
      <c r="J196" s="218">
        <v>325</v>
      </c>
      <c r="K196" s="220">
        <v>14</v>
      </c>
      <c r="L196" s="220">
        <v>2</v>
      </c>
      <c r="M196" s="220">
        <v>55</v>
      </c>
      <c r="N196" s="220">
        <v>2.8</v>
      </c>
      <c r="O196" s="220">
        <v>14</v>
      </c>
      <c r="P196" s="220">
        <v>0.1</v>
      </c>
      <c r="Q196" s="219">
        <v>33</v>
      </c>
      <c r="R196" s="146">
        <v>3000</v>
      </c>
      <c r="S196" s="166" t="s">
        <v>282</v>
      </c>
    </row>
    <row r="197" spans="1:19" ht="15" customHeight="1">
      <c r="A197" s="167" t="s">
        <v>897</v>
      </c>
      <c r="B197" s="167" t="s">
        <v>897</v>
      </c>
      <c r="C197" s="167" t="s">
        <v>277</v>
      </c>
      <c r="D197" s="167"/>
      <c r="E197" s="167" t="s">
        <v>278</v>
      </c>
      <c r="F197" s="167" t="s">
        <v>898</v>
      </c>
      <c r="G197" s="167" t="s">
        <v>121</v>
      </c>
      <c r="H197" s="198" t="s">
        <v>895</v>
      </c>
      <c r="I197" s="117" t="s">
        <v>899</v>
      </c>
      <c r="J197" s="198">
        <v>282</v>
      </c>
      <c r="K197" s="222">
        <v>13</v>
      </c>
      <c r="L197" s="222">
        <v>2</v>
      </c>
      <c r="M197" s="222">
        <v>54</v>
      </c>
      <c r="N197" s="222">
        <v>10</v>
      </c>
      <c r="O197" s="222">
        <v>14</v>
      </c>
      <c r="P197" s="222">
        <v>0.1</v>
      </c>
      <c r="Q197" s="221">
        <v>35</v>
      </c>
      <c r="R197" s="147">
        <v>3000</v>
      </c>
      <c r="S197" s="167" t="s">
        <v>282</v>
      </c>
    </row>
    <row r="198" spans="1:19" s="120" customFormat="1" ht="15" customHeight="1">
      <c r="A198" s="166" t="s">
        <v>900</v>
      </c>
      <c r="B198" s="166" t="s">
        <v>900</v>
      </c>
      <c r="C198" s="166" t="s">
        <v>901</v>
      </c>
      <c r="D198" s="166"/>
      <c r="E198" s="166" t="s">
        <v>278</v>
      </c>
      <c r="F198" s="166" t="s">
        <v>902</v>
      </c>
      <c r="G198" s="166" t="s">
        <v>121</v>
      </c>
      <c r="H198" s="218" t="s">
        <v>895</v>
      </c>
      <c r="I198" s="121" t="s">
        <v>903</v>
      </c>
      <c r="J198" s="218">
        <v>292</v>
      </c>
      <c r="K198" s="220">
        <v>5.5</v>
      </c>
      <c r="L198" s="220">
        <v>0.9</v>
      </c>
      <c r="M198" s="220">
        <v>50</v>
      </c>
      <c r="N198" s="220">
        <v>4</v>
      </c>
      <c r="O198" s="220">
        <v>26.6</v>
      </c>
      <c r="P198" s="220">
        <v>0.1</v>
      </c>
      <c r="Q198" s="219">
        <v>26.7</v>
      </c>
      <c r="R198" s="146">
        <v>3000</v>
      </c>
      <c r="S198" s="166" t="s">
        <v>282</v>
      </c>
    </row>
    <row r="199" spans="1:19" ht="15" customHeight="1">
      <c r="A199" s="167" t="s">
        <v>904</v>
      </c>
      <c r="B199" s="167" t="s">
        <v>904</v>
      </c>
      <c r="C199" s="167" t="s">
        <v>277</v>
      </c>
      <c r="D199" s="167"/>
      <c r="E199" s="167" t="s">
        <v>278</v>
      </c>
      <c r="F199" s="167" t="s">
        <v>905</v>
      </c>
      <c r="G199" s="167" t="s">
        <v>121</v>
      </c>
      <c r="H199" s="198" t="s">
        <v>895</v>
      </c>
      <c r="I199" s="117" t="s">
        <v>906</v>
      </c>
      <c r="J199" s="198">
        <v>331</v>
      </c>
      <c r="K199" s="222">
        <v>15.2</v>
      </c>
      <c r="L199" s="222">
        <v>7.4</v>
      </c>
      <c r="M199" s="222">
        <v>46.4</v>
      </c>
      <c r="N199" s="222">
        <v>0</v>
      </c>
      <c r="O199" s="222">
        <v>4.9000000000000004</v>
      </c>
      <c r="P199" s="222">
        <v>0</v>
      </c>
      <c r="Q199" s="221">
        <v>42.6</v>
      </c>
      <c r="R199" s="147">
        <v>3000</v>
      </c>
      <c r="S199" s="167" t="s">
        <v>282</v>
      </c>
    </row>
    <row r="200" spans="1:19" s="120" customFormat="1" ht="15" customHeight="1">
      <c r="A200" s="166" t="s">
        <v>907</v>
      </c>
      <c r="B200" s="166" t="s">
        <v>907</v>
      </c>
      <c r="C200" s="166" t="s">
        <v>277</v>
      </c>
      <c r="D200" s="166"/>
      <c r="E200" s="166" t="s">
        <v>278</v>
      </c>
      <c r="F200" s="166" t="s">
        <v>908</v>
      </c>
      <c r="G200" s="166" t="s">
        <v>121</v>
      </c>
      <c r="H200" s="218" t="s">
        <v>895</v>
      </c>
      <c r="I200" s="121" t="s">
        <v>909</v>
      </c>
      <c r="J200" s="218">
        <v>354</v>
      </c>
      <c r="K200" s="220">
        <v>9.9</v>
      </c>
      <c r="L200" s="220">
        <v>3.1</v>
      </c>
      <c r="M200" s="220">
        <v>67.099999999999994</v>
      </c>
      <c r="N200" s="220">
        <v>3.2</v>
      </c>
      <c r="O200" s="220">
        <v>7.8</v>
      </c>
      <c r="P200" s="220">
        <v>0</v>
      </c>
      <c r="Q200" s="219">
        <v>22.7</v>
      </c>
      <c r="R200" s="146">
        <v>3000</v>
      </c>
      <c r="S200" s="166" t="s">
        <v>282</v>
      </c>
    </row>
    <row r="201" spans="1:19" ht="15" customHeight="1">
      <c r="A201" s="167" t="s">
        <v>910</v>
      </c>
      <c r="B201" s="167" t="s">
        <v>910</v>
      </c>
      <c r="C201" s="167" t="s">
        <v>161</v>
      </c>
      <c r="D201" s="167"/>
      <c r="E201" s="167" t="s">
        <v>126</v>
      </c>
      <c r="F201" s="167" t="s">
        <v>911</v>
      </c>
      <c r="G201" s="167" t="s">
        <v>121</v>
      </c>
      <c r="H201" s="198"/>
      <c r="I201" s="221"/>
      <c r="J201" s="198">
        <v>200</v>
      </c>
      <c r="K201" s="222">
        <v>14</v>
      </c>
      <c r="L201" s="222">
        <v>6.5</v>
      </c>
      <c r="M201" s="222">
        <v>0</v>
      </c>
      <c r="N201" s="222">
        <v>0</v>
      </c>
      <c r="O201" s="222">
        <v>17</v>
      </c>
      <c r="P201" s="222">
        <v>0.1</v>
      </c>
      <c r="Q201" s="221">
        <v>0</v>
      </c>
      <c r="R201" s="147">
        <v>3900</v>
      </c>
      <c r="S201" s="167" t="s">
        <v>912</v>
      </c>
    </row>
    <row r="202" spans="1:19" s="120" customFormat="1" ht="15" customHeight="1">
      <c r="A202" s="166" t="s">
        <v>913</v>
      </c>
      <c r="B202" s="166" t="s">
        <v>913</v>
      </c>
      <c r="C202" s="166" t="s">
        <v>914</v>
      </c>
      <c r="D202" s="166"/>
      <c r="E202" s="166" t="s">
        <v>306</v>
      </c>
      <c r="F202" s="166" t="s">
        <v>915</v>
      </c>
      <c r="G202" s="166" t="s">
        <v>30</v>
      </c>
      <c r="H202" s="218" t="s">
        <v>916</v>
      </c>
      <c r="I202" s="219" t="s">
        <v>917</v>
      </c>
      <c r="J202" s="218">
        <v>370</v>
      </c>
      <c r="K202" s="220">
        <v>3.5</v>
      </c>
      <c r="L202" s="220">
        <v>0.8</v>
      </c>
      <c r="M202" s="220">
        <v>71</v>
      </c>
      <c r="N202" s="220">
        <v>2</v>
      </c>
      <c r="O202" s="220">
        <v>13</v>
      </c>
      <c r="P202" s="220">
        <v>0</v>
      </c>
      <c r="Q202" s="219">
        <v>2.5</v>
      </c>
      <c r="R202" s="146">
        <v>500</v>
      </c>
      <c r="S202" s="166" t="s">
        <v>918</v>
      </c>
    </row>
    <row r="203" spans="1:19" ht="15" customHeight="1">
      <c r="A203" s="167" t="s">
        <v>919</v>
      </c>
      <c r="B203" s="167" t="s">
        <v>919</v>
      </c>
      <c r="C203" s="167"/>
      <c r="D203" s="167"/>
      <c r="E203" s="167" t="s">
        <v>252</v>
      </c>
      <c r="F203" s="167" t="s">
        <v>920</v>
      </c>
      <c r="G203" s="167" t="s">
        <v>510</v>
      </c>
      <c r="H203" s="198"/>
      <c r="I203" s="221"/>
      <c r="J203" s="198">
        <v>20</v>
      </c>
      <c r="K203" s="222">
        <v>0</v>
      </c>
      <c r="L203" s="222">
        <v>0</v>
      </c>
      <c r="M203" s="222">
        <v>0.6</v>
      </c>
      <c r="N203" s="222">
        <v>0.4</v>
      </c>
      <c r="O203" s="222">
        <v>0</v>
      </c>
      <c r="P203" s="222">
        <v>0</v>
      </c>
      <c r="Q203" s="221">
        <v>0</v>
      </c>
      <c r="R203" s="147">
        <v>600</v>
      </c>
      <c r="S203" s="167" t="s">
        <v>921</v>
      </c>
    </row>
    <row r="204" spans="1:19" s="120" customFormat="1" ht="15" customHeight="1">
      <c r="A204" s="166" t="s">
        <v>922</v>
      </c>
      <c r="B204" s="166" t="s">
        <v>922</v>
      </c>
      <c r="C204" s="166" t="s">
        <v>566</v>
      </c>
      <c r="D204" s="166"/>
      <c r="E204" s="166" t="s">
        <v>923</v>
      </c>
      <c r="F204" s="166" t="s">
        <v>924</v>
      </c>
      <c r="G204" s="166" t="s">
        <v>108</v>
      </c>
      <c r="H204" s="218"/>
      <c r="I204" s="219"/>
      <c r="J204" s="218">
        <v>340</v>
      </c>
      <c r="K204" s="220">
        <v>35</v>
      </c>
      <c r="L204" s="220">
        <v>22</v>
      </c>
      <c r="M204" s="220">
        <v>3</v>
      </c>
      <c r="N204" s="220">
        <v>3</v>
      </c>
      <c r="O204" s="220">
        <v>2.5</v>
      </c>
      <c r="P204" s="220">
        <v>0</v>
      </c>
      <c r="Q204" s="219">
        <v>0</v>
      </c>
      <c r="R204" s="146">
        <v>900</v>
      </c>
      <c r="S204" s="166" t="s">
        <v>925</v>
      </c>
    </row>
    <row r="205" spans="1:19" ht="15" customHeight="1">
      <c r="A205" s="167" t="s">
        <v>926</v>
      </c>
      <c r="B205" s="167" t="s">
        <v>926</v>
      </c>
      <c r="C205" s="167" t="s">
        <v>277</v>
      </c>
      <c r="D205" s="167"/>
      <c r="E205" s="167" t="s">
        <v>278</v>
      </c>
      <c r="F205" s="167" t="s">
        <v>927</v>
      </c>
      <c r="G205" s="167" t="s">
        <v>121</v>
      </c>
      <c r="H205" s="198" t="s">
        <v>895</v>
      </c>
      <c r="I205" s="117" t="s">
        <v>928</v>
      </c>
      <c r="J205" s="198">
        <v>375</v>
      </c>
      <c r="K205" s="222">
        <v>22.3</v>
      </c>
      <c r="L205" s="222">
        <v>1.3</v>
      </c>
      <c r="M205" s="222">
        <v>44.2</v>
      </c>
      <c r="N205" s="222">
        <v>2.2999999999999998</v>
      </c>
      <c r="O205" s="222">
        <v>17.8</v>
      </c>
      <c r="P205" s="222">
        <v>0.2</v>
      </c>
      <c r="Q205" s="221">
        <v>10.5</v>
      </c>
      <c r="R205" s="147">
        <v>3000</v>
      </c>
      <c r="S205" s="167" t="s">
        <v>921</v>
      </c>
    </row>
    <row r="206" spans="1:19" s="120" customFormat="1" ht="15" customHeight="1">
      <c r="A206" s="166" t="s">
        <v>929</v>
      </c>
      <c r="B206" s="166" t="s">
        <v>929</v>
      </c>
      <c r="C206" s="166" t="s">
        <v>930</v>
      </c>
      <c r="D206" s="166">
        <v>1450025</v>
      </c>
      <c r="E206" s="166" t="s">
        <v>126</v>
      </c>
      <c r="F206" s="166" t="s">
        <v>931</v>
      </c>
      <c r="G206" s="166" t="s">
        <v>121</v>
      </c>
      <c r="H206" s="218"/>
      <c r="I206" s="121" t="s">
        <v>932</v>
      </c>
      <c r="J206" s="218">
        <v>216</v>
      </c>
      <c r="K206" s="220">
        <v>13</v>
      </c>
      <c r="L206" s="220">
        <v>3.7</v>
      </c>
      <c r="M206" s="220">
        <v>0</v>
      </c>
      <c r="N206" s="220">
        <v>0</v>
      </c>
      <c r="O206" s="220">
        <v>24</v>
      </c>
      <c r="P206" s="220">
        <v>0.2</v>
      </c>
      <c r="Q206" s="219"/>
      <c r="R206" s="119">
        <v>2500</v>
      </c>
      <c r="S206" s="166" t="s">
        <v>933</v>
      </c>
    </row>
    <row r="207" spans="1:19" ht="15" customHeight="1">
      <c r="A207" s="167" t="s">
        <v>934</v>
      </c>
      <c r="B207" s="167" t="s">
        <v>934</v>
      </c>
      <c r="C207" s="167" t="s">
        <v>935</v>
      </c>
      <c r="D207" s="167" t="s">
        <v>936</v>
      </c>
      <c r="E207" s="167" t="s">
        <v>252</v>
      </c>
      <c r="F207" s="167" t="s">
        <v>937</v>
      </c>
      <c r="G207" s="167" t="s">
        <v>230</v>
      </c>
      <c r="H207" s="198"/>
      <c r="I207" s="117" t="s">
        <v>938</v>
      </c>
      <c r="J207" s="198">
        <v>237</v>
      </c>
      <c r="K207" s="222">
        <v>1.2</v>
      </c>
      <c r="L207" s="222">
        <v>0.1</v>
      </c>
      <c r="M207" s="222">
        <v>41</v>
      </c>
      <c r="N207" s="222">
        <v>28.8</v>
      </c>
      <c r="O207" s="222">
        <v>15.6</v>
      </c>
      <c r="P207" s="222">
        <v>35</v>
      </c>
      <c r="Q207" s="221">
        <v>0.1</v>
      </c>
      <c r="R207" s="147">
        <v>600</v>
      </c>
      <c r="S207" s="167" t="s">
        <v>939</v>
      </c>
    </row>
    <row r="208" spans="1:19" s="120" customFormat="1" ht="15" customHeight="1">
      <c r="A208" s="166" t="s">
        <v>940</v>
      </c>
      <c r="B208" s="166" t="s">
        <v>940</v>
      </c>
      <c r="C208" s="166" t="s">
        <v>659</v>
      </c>
      <c r="D208" s="166"/>
      <c r="E208" s="166" t="s">
        <v>306</v>
      </c>
      <c r="F208" s="166" t="s">
        <v>941</v>
      </c>
      <c r="G208" s="166" t="s">
        <v>30</v>
      </c>
      <c r="H208" s="218" t="s">
        <v>942</v>
      </c>
      <c r="I208" s="121" t="s">
        <v>943</v>
      </c>
      <c r="J208" s="218">
        <v>353</v>
      </c>
      <c r="K208" s="220">
        <v>1.2</v>
      </c>
      <c r="L208" s="220">
        <v>0.2</v>
      </c>
      <c r="M208" s="220">
        <v>72</v>
      </c>
      <c r="N208" s="220">
        <v>2.5</v>
      </c>
      <c r="O208" s="220">
        <v>12</v>
      </c>
      <c r="P208" s="220">
        <v>0</v>
      </c>
      <c r="Q208" s="219">
        <v>3</v>
      </c>
      <c r="R208" s="146">
        <v>500</v>
      </c>
      <c r="S208" s="166" t="s">
        <v>944</v>
      </c>
    </row>
    <row r="209" spans="1:19" ht="15" customHeight="1">
      <c r="A209" s="167" t="s">
        <v>945</v>
      </c>
      <c r="B209" s="167" t="s">
        <v>945</v>
      </c>
      <c r="C209" s="167" t="s">
        <v>946</v>
      </c>
      <c r="D209" s="167"/>
      <c r="E209" s="167" t="s">
        <v>923</v>
      </c>
      <c r="F209" s="167" t="s">
        <v>947</v>
      </c>
      <c r="G209" s="167" t="s">
        <v>108</v>
      </c>
      <c r="H209" s="198"/>
      <c r="I209" s="117" t="s">
        <v>948</v>
      </c>
      <c r="J209" s="198">
        <v>357</v>
      </c>
      <c r="K209" s="222">
        <v>29</v>
      </c>
      <c r="L209" s="222">
        <v>16</v>
      </c>
      <c r="M209" s="222">
        <v>0</v>
      </c>
      <c r="N209" s="222">
        <v>0</v>
      </c>
      <c r="O209" s="222">
        <v>24</v>
      </c>
      <c r="P209" s="222">
        <v>1.5</v>
      </c>
      <c r="Q209" s="221">
        <v>0</v>
      </c>
      <c r="R209" s="115">
        <v>2900</v>
      </c>
      <c r="S209" s="167"/>
    </row>
    <row r="210" spans="1:19" s="120" customFormat="1" ht="15" customHeight="1">
      <c r="A210" s="166" t="s">
        <v>949</v>
      </c>
      <c r="B210" s="166" t="s">
        <v>949</v>
      </c>
      <c r="C210" s="166" t="s">
        <v>950</v>
      </c>
      <c r="D210" s="166"/>
      <c r="E210" s="166" t="s">
        <v>923</v>
      </c>
      <c r="F210" s="166" t="s">
        <v>951</v>
      </c>
      <c r="G210" s="166" t="s">
        <v>952</v>
      </c>
      <c r="I210" s="122" t="s">
        <v>953</v>
      </c>
      <c r="J210" s="218">
        <v>398</v>
      </c>
      <c r="K210" s="220">
        <v>29</v>
      </c>
      <c r="L210" s="220">
        <v>18</v>
      </c>
      <c r="M210" s="220">
        <v>0</v>
      </c>
      <c r="N210" s="220">
        <v>0</v>
      </c>
      <c r="O210" s="220">
        <v>33</v>
      </c>
      <c r="P210" s="220">
        <v>1.5</v>
      </c>
      <c r="Q210" s="219">
        <v>0</v>
      </c>
      <c r="R210" s="146">
        <v>3500</v>
      </c>
      <c r="S210" s="166" t="s">
        <v>954</v>
      </c>
    </row>
    <row r="211" spans="1:19" ht="15" customHeight="1">
      <c r="A211" s="167" t="s">
        <v>955</v>
      </c>
      <c r="B211" s="167" t="s">
        <v>955</v>
      </c>
      <c r="C211" s="167" t="s">
        <v>659</v>
      </c>
      <c r="D211" s="167"/>
      <c r="E211" s="167" t="s">
        <v>522</v>
      </c>
      <c r="F211" s="167" t="s">
        <v>956</v>
      </c>
      <c r="G211" s="167" t="s">
        <v>957</v>
      </c>
      <c r="I211" s="118" t="s">
        <v>958</v>
      </c>
      <c r="J211" s="198">
        <v>86</v>
      </c>
      <c r="K211" s="222">
        <v>1.2</v>
      </c>
      <c r="L211" s="222">
        <v>0.2</v>
      </c>
      <c r="M211" s="222">
        <v>19</v>
      </c>
      <c r="N211" s="222">
        <v>3.2</v>
      </c>
      <c r="O211" s="222">
        <v>3.2</v>
      </c>
      <c r="P211" s="222">
        <v>0.1</v>
      </c>
      <c r="Q211" s="221">
        <v>2</v>
      </c>
      <c r="R211" s="115">
        <v>300</v>
      </c>
      <c r="S211" s="167"/>
    </row>
    <row r="212" spans="1:19" s="120" customFormat="1" ht="15" customHeight="1">
      <c r="A212" s="166" t="s">
        <v>959</v>
      </c>
      <c r="B212" s="166" t="s">
        <v>959</v>
      </c>
      <c r="C212" s="166"/>
      <c r="D212" s="166"/>
      <c r="E212" s="166" t="s">
        <v>960</v>
      </c>
      <c r="F212" s="166" t="s">
        <v>961</v>
      </c>
      <c r="G212" s="166" t="s">
        <v>957</v>
      </c>
      <c r="H212" s="218"/>
      <c r="I212" s="219"/>
      <c r="J212" s="218">
        <v>350</v>
      </c>
      <c r="K212" s="220">
        <v>2</v>
      </c>
      <c r="L212" s="220">
        <v>0.4</v>
      </c>
      <c r="M212" s="220">
        <v>74</v>
      </c>
      <c r="N212" s="220">
        <v>0.5</v>
      </c>
      <c r="O212" s="220">
        <v>5</v>
      </c>
      <c r="P212" s="220">
        <v>0</v>
      </c>
      <c r="Q212" s="219">
        <v>3</v>
      </c>
      <c r="R212" s="146">
        <v>900</v>
      </c>
      <c r="S212" s="166" t="s">
        <v>962</v>
      </c>
    </row>
    <row r="213" spans="1:19" ht="15" customHeight="1">
      <c r="A213" s="167" t="s">
        <v>963</v>
      </c>
      <c r="B213" s="167" t="s">
        <v>963</v>
      </c>
      <c r="C213" s="167"/>
      <c r="D213" s="167"/>
      <c r="E213" s="167" t="s">
        <v>522</v>
      </c>
      <c r="F213" s="167" t="s">
        <v>964</v>
      </c>
      <c r="G213" s="167" t="s">
        <v>957</v>
      </c>
      <c r="H213" s="198"/>
      <c r="I213" s="221"/>
      <c r="J213" s="198">
        <v>34</v>
      </c>
      <c r="K213" s="222">
        <v>0.4</v>
      </c>
      <c r="L213" s="222">
        <v>0.1</v>
      </c>
      <c r="M213" s="222">
        <v>7</v>
      </c>
      <c r="N213" s="222">
        <v>1.7</v>
      </c>
      <c r="O213" s="222">
        <v>2.8</v>
      </c>
      <c r="P213" s="222">
        <v>0</v>
      </c>
      <c r="Q213" s="221">
        <v>2.6</v>
      </c>
      <c r="R213" s="147">
        <v>600</v>
      </c>
      <c r="S213" s="167" t="s">
        <v>880</v>
      </c>
    </row>
    <row r="214" spans="1:19" s="120" customFormat="1" ht="15" customHeight="1">
      <c r="A214" s="166" t="s">
        <v>965</v>
      </c>
      <c r="B214" s="166" t="s">
        <v>965</v>
      </c>
      <c r="C214" s="166"/>
      <c r="D214" s="166"/>
      <c r="E214" s="166" t="s">
        <v>522</v>
      </c>
      <c r="F214" s="166" t="s">
        <v>966</v>
      </c>
      <c r="G214" s="166" t="s">
        <v>957</v>
      </c>
      <c r="H214" s="218"/>
      <c r="I214" s="219"/>
      <c r="J214" s="218">
        <v>15</v>
      </c>
      <c r="K214" s="220">
        <v>0.1</v>
      </c>
      <c r="L214" s="220">
        <v>0</v>
      </c>
      <c r="M214" s="220">
        <v>3.6</v>
      </c>
      <c r="N214" s="220">
        <v>1.7</v>
      </c>
      <c r="O214" s="220">
        <v>0.7</v>
      </c>
      <c r="P214" s="220">
        <v>0</v>
      </c>
      <c r="Q214" s="219">
        <v>0.5</v>
      </c>
      <c r="R214" s="146">
        <v>400</v>
      </c>
      <c r="S214" s="166" t="s">
        <v>967</v>
      </c>
    </row>
    <row r="215" spans="1:19" s="120" customFormat="1" ht="15" customHeight="1">
      <c r="A215" s="166" t="s">
        <v>968</v>
      </c>
      <c r="B215" s="166" t="s">
        <v>968</v>
      </c>
      <c r="C215" s="166"/>
      <c r="D215" s="166"/>
      <c r="E215" s="166" t="s">
        <v>228</v>
      </c>
      <c r="F215" s="166" t="s">
        <v>969</v>
      </c>
      <c r="G215" s="166" t="s">
        <v>957</v>
      </c>
      <c r="H215" s="218"/>
      <c r="I215" s="219"/>
      <c r="J215" s="218">
        <v>31</v>
      </c>
      <c r="K215" s="220">
        <v>0.3</v>
      </c>
      <c r="L215" s="220">
        <v>0</v>
      </c>
      <c r="M215" s="220">
        <v>6</v>
      </c>
      <c r="N215" s="220">
        <v>4.2</v>
      </c>
      <c r="O215" s="220">
        <v>1</v>
      </c>
      <c r="P215" s="220">
        <v>0</v>
      </c>
      <c r="Q215" s="219">
        <v>2.1</v>
      </c>
      <c r="R215" s="146">
        <v>800</v>
      </c>
      <c r="S215" s="166" t="s">
        <v>880</v>
      </c>
    </row>
    <row r="216" spans="1:19" ht="15" customHeight="1">
      <c r="A216" s="167" t="s">
        <v>970</v>
      </c>
      <c r="B216" s="167" t="s">
        <v>970</v>
      </c>
      <c r="C216" s="167" t="s">
        <v>277</v>
      </c>
      <c r="D216" s="167"/>
      <c r="E216" s="167" t="s">
        <v>278</v>
      </c>
      <c r="F216" s="167" t="s">
        <v>971</v>
      </c>
      <c r="G216" s="167" t="s">
        <v>133</v>
      </c>
      <c r="H216" s="198" t="s">
        <v>895</v>
      </c>
      <c r="I216" s="117" t="s">
        <v>972</v>
      </c>
      <c r="J216" s="198">
        <v>255</v>
      </c>
      <c r="K216" s="222">
        <v>3.3</v>
      </c>
      <c r="L216" s="222">
        <v>0.9</v>
      </c>
      <c r="M216" s="222">
        <v>64</v>
      </c>
      <c r="N216" s="222">
        <v>0.6</v>
      </c>
      <c r="O216" s="222">
        <v>10.4</v>
      </c>
      <c r="P216" s="222">
        <v>0</v>
      </c>
      <c r="Q216" s="221">
        <v>26.5</v>
      </c>
      <c r="R216" s="147">
        <v>3000</v>
      </c>
      <c r="S216" s="167" t="s">
        <v>921</v>
      </c>
    </row>
    <row r="217" spans="1:19" s="120" customFormat="1" ht="15" customHeight="1">
      <c r="A217" s="166" t="s">
        <v>973</v>
      </c>
      <c r="B217" s="166" t="s">
        <v>973</v>
      </c>
      <c r="C217" s="166" t="s">
        <v>277</v>
      </c>
      <c r="D217" s="166" t="s">
        <v>974</v>
      </c>
      <c r="E217" s="166" t="s">
        <v>278</v>
      </c>
      <c r="F217" s="166" t="s">
        <v>975</v>
      </c>
      <c r="G217" s="166" t="s">
        <v>133</v>
      </c>
      <c r="H217" s="218" t="s">
        <v>895</v>
      </c>
      <c r="I217" s="121" t="s">
        <v>976</v>
      </c>
      <c r="J217" s="218">
        <v>200</v>
      </c>
      <c r="K217" s="220">
        <v>2</v>
      </c>
      <c r="L217" s="220">
        <v>0.5</v>
      </c>
      <c r="M217" s="220">
        <v>40</v>
      </c>
      <c r="N217" s="220">
        <v>5</v>
      </c>
      <c r="O217" s="220">
        <v>8</v>
      </c>
      <c r="P217" s="220">
        <v>15</v>
      </c>
      <c r="Q217" s="219">
        <v>20</v>
      </c>
      <c r="R217" s="146">
        <v>3000</v>
      </c>
      <c r="S217" s="166" t="s">
        <v>977</v>
      </c>
    </row>
    <row r="218" spans="1:19" ht="15" customHeight="1">
      <c r="A218" s="167" t="s">
        <v>978</v>
      </c>
      <c r="B218" s="167" t="s">
        <v>978</v>
      </c>
      <c r="C218" s="167"/>
      <c r="D218" s="167"/>
      <c r="E218" s="167" t="s">
        <v>306</v>
      </c>
      <c r="F218" s="167" t="s">
        <v>979</v>
      </c>
      <c r="G218" s="167" t="s">
        <v>957</v>
      </c>
      <c r="H218" s="198"/>
      <c r="I218" s="117" t="s">
        <v>980</v>
      </c>
      <c r="J218" s="198">
        <v>400</v>
      </c>
      <c r="K218" s="222">
        <v>0</v>
      </c>
      <c r="L218" s="222">
        <v>0</v>
      </c>
      <c r="M218" s="222">
        <v>100</v>
      </c>
      <c r="N218" s="222">
        <v>100</v>
      </c>
      <c r="O218" s="222">
        <v>0</v>
      </c>
      <c r="P218" s="222">
        <v>0</v>
      </c>
      <c r="Q218" s="221">
        <v>0</v>
      </c>
      <c r="R218" s="147">
        <v>400</v>
      </c>
      <c r="S218" s="167" t="s">
        <v>921</v>
      </c>
    </row>
    <row r="219" spans="1:19" s="120" customFormat="1" ht="15" customHeight="1">
      <c r="A219" s="166" t="s">
        <v>981</v>
      </c>
      <c r="B219" s="166" t="s">
        <v>981</v>
      </c>
      <c r="C219" s="166"/>
      <c r="D219" s="166"/>
      <c r="E219" s="166" t="s">
        <v>522</v>
      </c>
      <c r="F219" s="166" t="s">
        <v>982</v>
      </c>
      <c r="G219" s="166" t="s">
        <v>957</v>
      </c>
      <c r="H219" s="218"/>
      <c r="I219" s="219"/>
      <c r="J219" s="218">
        <v>18</v>
      </c>
      <c r="K219" s="220">
        <v>0.2</v>
      </c>
      <c r="L219" s="220">
        <v>0</v>
      </c>
      <c r="M219" s="220">
        <v>3.9</v>
      </c>
      <c r="N219" s="220">
        <v>2.6</v>
      </c>
      <c r="O219" s="220">
        <v>0.9</v>
      </c>
      <c r="P219" s="220">
        <v>0</v>
      </c>
      <c r="Q219" s="219">
        <v>1.2</v>
      </c>
      <c r="R219" s="146">
        <v>500</v>
      </c>
      <c r="S219" s="166" t="s">
        <v>880</v>
      </c>
    </row>
    <row r="220" spans="1:19" ht="15" customHeight="1">
      <c r="A220" s="167" t="s">
        <v>983</v>
      </c>
      <c r="B220" s="167" t="s">
        <v>983</v>
      </c>
      <c r="C220" s="167" t="s">
        <v>630</v>
      </c>
      <c r="D220" s="167"/>
      <c r="E220" s="167" t="s">
        <v>252</v>
      </c>
      <c r="F220" s="167" t="s">
        <v>984</v>
      </c>
      <c r="G220" s="167" t="s">
        <v>985</v>
      </c>
      <c r="H220" s="198"/>
      <c r="I220" s="221"/>
      <c r="J220" s="198">
        <v>79</v>
      </c>
      <c r="K220" s="222">
        <v>3.7</v>
      </c>
      <c r="L220" s="222">
        <v>2.1</v>
      </c>
      <c r="M220" s="222">
        <v>5</v>
      </c>
      <c r="N220" s="222">
        <v>3.1</v>
      </c>
      <c r="O220" s="222">
        <v>3.2</v>
      </c>
      <c r="P220" s="222">
        <v>0.8</v>
      </c>
      <c r="Q220" s="221">
        <v>0</v>
      </c>
      <c r="R220" s="115">
        <v>750</v>
      </c>
      <c r="S220" s="167"/>
    </row>
    <row r="221" spans="1:19" s="120" customFormat="1" ht="15" customHeight="1">
      <c r="A221" s="166" t="s">
        <v>986</v>
      </c>
      <c r="B221" s="166" t="s">
        <v>986</v>
      </c>
      <c r="C221" s="166" t="s">
        <v>41</v>
      </c>
      <c r="D221" s="166">
        <v>1114</v>
      </c>
      <c r="E221" s="166" t="s">
        <v>22</v>
      </c>
      <c r="F221" s="166" t="s">
        <v>987</v>
      </c>
      <c r="G221" s="166" t="s">
        <v>988</v>
      </c>
      <c r="H221" s="218" t="s">
        <v>989</v>
      </c>
      <c r="I221" s="121" t="s">
        <v>990</v>
      </c>
      <c r="J221" s="218">
        <v>257</v>
      </c>
      <c r="K221" s="220">
        <v>4.5999999999999996</v>
      </c>
      <c r="L221" s="220">
        <v>0.6</v>
      </c>
      <c r="M221" s="220">
        <v>42</v>
      </c>
      <c r="N221" s="220">
        <v>0.4</v>
      </c>
      <c r="O221" s="220">
        <v>9.1999999999999993</v>
      </c>
      <c r="P221" s="220">
        <v>1.3</v>
      </c>
      <c r="Q221" s="219">
        <v>4.7</v>
      </c>
      <c r="R221" s="119">
        <v>600</v>
      </c>
      <c r="S221" s="166"/>
    </row>
    <row r="222" spans="1:19" ht="15" customHeight="1">
      <c r="A222" s="167" t="s">
        <v>991</v>
      </c>
      <c r="B222" s="167" t="s">
        <v>991</v>
      </c>
      <c r="C222" s="167" t="s">
        <v>41</v>
      </c>
      <c r="D222" s="167">
        <v>1033</v>
      </c>
      <c r="E222" s="167" t="s">
        <v>22</v>
      </c>
      <c r="F222" s="167" t="s">
        <v>992</v>
      </c>
      <c r="G222" s="167" t="s">
        <v>36</v>
      </c>
      <c r="H222" s="198" t="s">
        <v>993</v>
      </c>
      <c r="I222" s="117" t="s">
        <v>994</v>
      </c>
      <c r="J222" s="198">
        <v>266</v>
      </c>
      <c r="K222" s="222">
        <v>1.6</v>
      </c>
      <c r="L222" s="222">
        <v>0.4</v>
      </c>
      <c r="M222" s="222">
        <v>50</v>
      </c>
      <c r="N222" s="222">
        <v>1.7</v>
      </c>
      <c r="O222" s="222">
        <v>10</v>
      </c>
      <c r="P222" s="222">
        <v>1.1000000000000001</v>
      </c>
      <c r="Q222" s="221">
        <v>4</v>
      </c>
      <c r="R222" s="115">
        <v>600</v>
      </c>
      <c r="S222" s="167"/>
    </row>
    <row r="223" spans="1:19" s="120" customFormat="1" ht="15" customHeight="1">
      <c r="A223" s="165" t="s">
        <v>995</v>
      </c>
      <c r="B223" s="165" t="s">
        <v>995</v>
      </c>
      <c r="C223" s="165"/>
      <c r="D223" s="165"/>
      <c r="E223" s="165" t="s">
        <v>481</v>
      </c>
      <c r="F223" s="165" t="s">
        <v>996</v>
      </c>
      <c r="G223" s="165" t="s">
        <v>957</v>
      </c>
      <c r="H223" s="215"/>
      <c r="I223" s="217"/>
      <c r="J223" s="215"/>
      <c r="K223" s="216"/>
      <c r="L223" s="216"/>
      <c r="M223" s="216"/>
      <c r="N223" s="216"/>
      <c r="O223" s="216"/>
      <c r="P223" s="216"/>
      <c r="Q223" s="217"/>
      <c r="R223" s="119">
        <v>450</v>
      </c>
      <c r="S223" s="165" t="s">
        <v>997</v>
      </c>
    </row>
    <row r="224" spans="1:19" ht="15" customHeight="1">
      <c r="A224" s="164" t="s">
        <v>998</v>
      </c>
      <c r="B224" s="164" t="s">
        <v>998</v>
      </c>
      <c r="C224" s="164" t="s">
        <v>277</v>
      </c>
      <c r="D224" s="164"/>
      <c r="E224" s="164" t="s">
        <v>278</v>
      </c>
      <c r="F224" s="164" t="s">
        <v>999</v>
      </c>
      <c r="G224" s="164" t="s">
        <v>121</v>
      </c>
      <c r="H224" s="212" t="s">
        <v>280</v>
      </c>
      <c r="I224" s="116" t="s">
        <v>1000</v>
      </c>
      <c r="J224" s="212">
        <v>282</v>
      </c>
      <c r="K224" s="214">
        <v>12</v>
      </c>
      <c r="L224" s="214">
        <v>2</v>
      </c>
      <c r="M224" s="214">
        <v>50</v>
      </c>
      <c r="N224" s="214">
        <v>10</v>
      </c>
      <c r="O224" s="214">
        <v>14</v>
      </c>
      <c r="P224" s="214">
        <v>0.1</v>
      </c>
      <c r="Q224" s="213">
        <v>35</v>
      </c>
      <c r="R224" s="147">
        <v>3000</v>
      </c>
      <c r="S224" s="164" t="s">
        <v>1001</v>
      </c>
    </row>
    <row r="225" spans="1:19" s="120" customFormat="1" ht="15" customHeight="1">
      <c r="A225" s="165" t="s">
        <v>1002</v>
      </c>
      <c r="B225" s="165" t="s">
        <v>1002</v>
      </c>
      <c r="C225" s="165" t="s">
        <v>277</v>
      </c>
      <c r="D225" s="165"/>
      <c r="E225" s="165" t="s">
        <v>278</v>
      </c>
      <c r="F225" s="165" t="s">
        <v>1003</v>
      </c>
      <c r="G225" s="165" t="s">
        <v>121</v>
      </c>
      <c r="H225" s="215"/>
      <c r="I225" s="123" t="s">
        <v>1004</v>
      </c>
      <c r="J225" s="215">
        <v>282</v>
      </c>
      <c r="K225" s="216">
        <v>13</v>
      </c>
      <c r="L225" s="216">
        <v>2</v>
      </c>
      <c r="M225" s="216">
        <v>54</v>
      </c>
      <c r="N225" s="216">
        <v>10</v>
      </c>
      <c r="O225" s="216">
        <v>14</v>
      </c>
      <c r="P225" s="216">
        <v>0.1</v>
      </c>
      <c r="Q225" s="217">
        <v>35</v>
      </c>
      <c r="R225" s="146">
        <v>3000</v>
      </c>
      <c r="S225" s="165" t="s">
        <v>1005</v>
      </c>
    </row>
    <row r="226" spans="1:19" ht="15" customHeight="1">
      <c r="A226" s="164" t="s">
        <v>1006</v>
      </c>
      <c r="B226" s="164" t="s">
        <v>1006</v>
      </c>
      <c r="C226" s="164" t="s">
        <v>1007</v>
      </c>
      <c r="D226" s="164"/>
      <c r="E226" s="164" t="s">
        <v>1008</v>
      </c>
      <c r="F226" s="164" t="s">
        <v>1009</v>
      </c>
      <c r="G226" s="164" t="s">
        <v>687</v>
      </c>
      <c r="H226" s="212"/>
      <c r="I226" s="116" t="s">
        <v>1010</v>
      </c>
      <c r="J226" s="212">
        <v>130</v>
      </c>
      <c r="K226" s="214">
        <v>8</v>
      </c>
      <c r="L226" s="214">
        <v>0.5</v>
      </c>
      <c r="M226" s="214">
        <v>6</v>
      </c>
      <c r="N226" s="214">
        <v>2</v>
      </c>
      <c r="O226" s="214">
        <v>6</v>
      </c>
      <c r="P226" s="214">
        <v>4.5</v>
      </c>
      <c r="Q226" s="213">
        <v>3</v>
      </c>
      <c r="R226" s="147">
        <v>600</v>
      </c>
      <c r="S226" s="164"/>
    </row>
    <row r="227" spans="1:19" s="120" customFormat="1" ht="15" customHeight="1">
      <c r="A227" s="165" t="s">
        <v>1011</v>
      </c>
      <c r="B227" s="165" t="s">
        <v>1011</v>
      </c>
      <c r="C227" s="165" t="s">
        <v>1012</v>
      </c>
      <c r="D227" s="165"/>
      <c r="E227" s="165" t="s">
        <v>126</v>
      </c>
      <c r="F227" s="165" t="s">
        <v>1013</v>
      </c>
      <c r="G227" s="165" t="s">
        <v>121</v>
      </c>
      <c r="H227" s="215"/>
      <c r="I227" s="217"/>
      <c r="J227" s="215">
        <v>179</v>
      </c>
      <c r="K227" s="216">
        <v>11</v>
      </c>
      <c r="L227" s="216">
        <v>3.1</v>
      </c>
      <c r="M227" s="216">
        <v>0</v>
      </c>
      <c r="N227" s="216">
        <v>0</v>
      </c>
      <c r="O227" s="216">
        <v>20</v>
      </c>
      <c r="P227" s="216">
        <v>0.3</v>
      </c>
      <c r="Q227" s="217">
        <v>0</v>
      </c>
      <c r="R227" s="146">
        <v>3200</v>
      </c>
      <c r="S227" s="165" t="s">
        <v>1014</v>
      </c>
    </row>
    <row r="228" spans="1:19" ht="15" customHeight="1">
      <c r="A228" s="164" t="s">
        <v>1015</v>
      </c>
      <c r="B228" s="164" t="s">
        <v>1015</v>
      </c>
      <c r="C228" s="164" t="s">
        <v>1016</v>
      </c>
      <c r="D228" s="164" t="s">
        <v>1017</v>
      </c>
      <c r="E228" s="164" t="s">
        <v>522</v>
      </c>
      <c r="F228" s="164" t="s">
        <v>1018</v>
      </c>
      <c r="G228" s="164" t="s">
        <v>121</v>
      </c>
      <c r="H228" s="212"/>
      <c r="I228" s="116" t="s">
        <v>1019</v>
      </c>
      <c r="J228" s="212">
        <v>69</v>
      </c>
      <c r="K228" s="214">
        <v>2.1</v>
      </c>
      <c r="L228" s="214">
        <v>0.3</v>
      </c>
      <c r="M228" s="214">
        <v>10.5</v>
      </c>
      <c r="N228" s="214">
        <v>1</v>
      </c>
      <c r="O228" s="214">
        <v>1</v>
      </c>
      <c r="P228" s="214">
        <v>0.1</v>
      </c>
      <c r="Q228" s="213">
        <v>2.8</v>
      </c>
      <c r="R228" s="147">
        <v>400</v>
      </c>
      <c r="S228" s="164" t="s">
        <v>1020</v>
      </c>
    </row>
    <row r="229" spans="1:19" ht="15" customHeight="1">
      <c r="A229" s="80" t="s">
        <v>1021</v>
      </c>
      <c r="B229" s="80" t="s">
        <v>1021</v>
      </c>
      <c r="C229" s="159" t="s">
        <v>1022</v>
      </c>
      <c r="D229" s="159">
        <v>310005</v>
      </c>
      <c r="E229" s="159" t="s">
        <v>1008</v>
      </c>
      <c r="F229" s="159" t="s">
        <v>1023</v>
      </c>
      <c r="G229" s="159" t="s">
        <v>133</v>
      </c>
      <c r="H229" s="192"/>
      <c r="I229" s="90" t="s">
        <v>1024</v>
      </c>
      <c r="J229" s="192">
        <v>477</v>
      </c>
      <c r="K229" s="193">
        <v>49</v>
      </c>
      <c r="L229" s="193">
        <v>3.2</v>
      </c>
      <c r="M229" s="193">
        <v>10</v>
      </c>
      <c r="N229" s="193">
        <v>8.6</v>
      </c>
      <c r="O229" s="193">
        <v>0.9</v>
      </c>
      <c r="P229" s="193">
        <v>1.3</v>
      </c>
      <c r="Q229" s="194">
        <v>0</v>
      </c>
      <c r="R229" s="145">
        <v>1800</v>
      </c>
      <c r="S229" s="159" t="s">
        <v>1025</v>
      </c>
    </row>
    <row r="230" spans="1:19" ht="15" customHeight="1">
      <c r="A230" s="160" t="s">
        <v>1026</v>
      </c>
      <c r="B230" s="160" t="s">
        <v>1026</v>
      </c>
      <c r="C230" s="160" t="s">
        <v>1022</v>
      </c>
      <c r="D230" s="160">
        <v>310006</v>
      </c>
      <c r="E230" s="160" t="s">
        <v>1027</v>
      </c>
      <c r="F230" s="160" t="s">
        <v>1028</v>
      </c>
      <c r="G230" s="160" t="s">
        <v>133</v>
      </c>
      <c r="H230" s="195"/>
      <c r="I230" s="90" t="s">
        <v>1029</v>
      </c>
      <c r="J230" s="195">
        <v>521</v>
      </c>
      <c r="K230" s="196">
        <v>57</v>
      </c>
      <c r="L230" s="196">
        <v>3.7</v>
      </c>
      <c r="M230" s="196">
        <v>4.0999999999999996</v>
      </c>
      <c r="N230" s="196">
        <v>2.4</v>
      </c>
      <c r="O230" s="196">
        <v>0.5</v>
      </c>
      <c r="P230" s="196">
        <v>1.2</v>
      </c>
      <c r="Q230" s="197">
        <v>0</v>
      </c>
      <c r="R230" s="145">
        <v>1900</v>
      </c>
      <c r="S230" s="159" t="s">
        <v>1025</v>
      </c>
    </row>
    <row r="231" spans="1:19" ht="15" customHeight="1">
      <c r="A231" s="168" t="s">
        <v>1030</v>
      </c>
      <c r="B231" s="168" t="s">
        <v>1030</v>
      </c>
      <c r="C231" s="159" t="s">
        <v>630</v>
      </c>
      <c r="D231" s="159"/>
      <c r="E231" s="159" t="s">
        <v>527</v>
      </c>
      <c r="F231" s="159" t="s">
        <v>1031</v>
      </c>
      <c r="G231" s="159" t="s">
        <v>121</v>
      </c>
      <c r="H231" s="192"/>
      <c r="I231" s="221"/>
      <c r="J231" s="192">
        <v>79</v>
      </c>
      <c r="K231" s="193">
        <v>2</v>
      </c>
      <c r="L231" s="193">
        <v>0.2</v>
      </c>
      <c r="M231" s="193">
        <v>11</v>
      </c>
      <c r="N231" s="193">
        <v>3.7</v>
      </c>
      <c r="O231" s="193">
        <v>5</v>
      </c>
      <c r="P231" s="193">
        <v>2.4</v>
      </c>
      <c r="Q231" s="194">
        <v>2</v>
      </c>
      <c r="R231" s="7">
        <v>990</v>
      </c>
      <c r="S231" s="159"/>
    </row>
    <row r="232" spans="1:19" ht="15" customHeight="1">
      <c r="A232" s="160" t="s">
        <v>1032</v>
      </c>
      <c r="B232" s="160" t="s">
        <v>1032</v>
      </c>
      <c r="C232" s="160" t="s">
        <v>1033</v>
      </c>
      <c r="D232" s="160" t="s">
        <v>1034</v>
      </c>
      <c r="E232" s="159" t="s">
        <v>113</v>
      </c>
      <c r="F232" s="160" t="s">
        <v>1035</v>
      </c>
      <c r="G232" s="160" t="s">
        <v>230</v>
      </c>
      <c r="H232" s="195" t="s">
        <v>1036</v>
      </c>
      <c r="I232" s="90" t="s">
        <v>1037</v>
      </c>
      <c r="J232" s="195">
        <v>152</v>
      </c>
      <c r="K232" s="196">
        <v>8.1999999999999993</v>
      </c>
      <c r="L232" s="196">
        <v>0.7</v>
      </c>
      <c r="M232" s="196">
        <v>6.3</v>
      </c>
      <c r="N232" s="196">
        <v>1.7</v>
      </c>
      <c r="O232" s="196">
        <v>11</v>
      </c>
      <c r="P232" s="196">
        <v>0.9</v>
      </c>
      <c r="Q232" s="197">
        <v>5.8</v>
      </c>
      <c r="R232" s="7">
        <v>2500</v>
      </c>
      <c r="S232" s="160"/>
    </row>
    <row r="233" spans="1:19" ht="15" customHeight="1">
      <c r="A233" s="160" t="s">
        <v>1038</v>
      </c>
      <c r="B233" s="160" t="s">
        <v>1038</v>
      </c>
      <c r="C233" s="160" t="s">
        <v>630</v>
      </c>
      <c r="D233" s="160"/>
      <c r="E233" s="160" t="s">
        <v>527</v>
      </c>
      <c r="F233" s="82" t="s">
        <v>1039</v>
      </c>
      <c r="G233" s="160" t="s">
        <v>230</v>
      </c>
      <c r="H233" s="195"/>
      <c r="I233" s="221"/>
      <c r="J233" s="195">
        <v>58</v>
      </c>
      <c r="K233" s="196">
        <v>1</v>
      </c>
      <c r="L233" s="196">
        <v>0.1</v>
      </c>
      <c r="M233" s="196">
        <v>10.6</v>
      </c>
      <c r="N233" s="196">
        <v>4.3</v>
      </c>
      <c r="O233" s="196">
        <v>2</v>
      </c>
      <c r="P233" s="196">
        <v>2.9</v>
      </c>
      <c r="Q233" s="197">
        <v>1.6</v>
      </c>
      <c r="R233" s="7">
        <v>350</v>
      </c>
      <c r="S233" s="160"/>
    </row>
    <row r="234" spans="1:19" ht="15" customHeight="1">
      <c r="A234" s="159" t="s">
        <v>1040</v>
      </c>
      <c r="B234" s="159" t="s">
        <v>1040</v>
      </c>
      <c r="C234" s="159" t="s">
        <v>1041</v>
      </c>
      <c r="D234" s="159">
        <v>111</v>
      </c>
      <c r="E234" s="159" t="s">
        <v>22</v>
      </c>
      <c r="F234" s="159" t="s">
        <v>1042</v>
      </c>
      <c r="G234" s="159" t="s">
        <v>1043</v>
      </c>
      <c r="H234" s="223" t="s">
        <v>330</v>
      </c>
      <c r="I234" s="90" t="s">
        <v>1044</v>
      </c>
      <c r="J234" s="192">
        <v>178</v>
      </c>
      <c r="K234" s="193">
        <v>2.7</v>
      </c>
      <c r="L234" s="193">
        <v>0.3</v>
      </c>
      <c r="M234" s="193">
        <v>31</v>
      </c>
      <c r="N234" s="193">
        <v>0.4</v>
      </c>
      <c r="O234" s="193">
        <v>5.0999999999999996</v>
      </c>
      <c r="P234" s="193">
        <v>1.1000000000000001</v>
      </c>
      <c r="Q234" s="194">
        <v>3.2</v>
      </c>
      <c r="R234" s="145">
        <v>600</v>
      </c>
      <c r="S234" s="159" t="s">
        <v>1045</v>
      </c>
    </row>
    <row r="235" spans="1:19" ht="15" customHeight="1">
      <c r="A235" s="160" t="s">
        <v>1046</v>
      </c>
      <c r="B235" s="160" t="s">
        <v>1046</v>
      </c>
      <c r="C235" s="160" t="s">
        <v>1047</v>
      </c>
      <c r="D235" s="160">
        <v>120450</v>
      </c>
      <c r="E235" s="160" t="s">
        <v>306</v>
      </c>
      <c r="F235" s="160" t="s">
        <v>1048</v>
      </c>
      <c r="G235" s="160" t="s">
        <v>30</v>
      </c>
      <c r="H235" s="195"/>
      <c r="I235" s="90" t="s">
        <v>1049</v>
      </c>
      <c r="J235" s="195">
        <v>312</v>
      </c>
      <c r="K235" s="196">
        <v>6.9</v>
      </c>
      <c r="L235" s="196">
        <v>0.9</v>
      </c>
      <c r="M235" s="196">
        <v>52.5</v>
      </c>
      <c r="N235" s="196">
        <v>1.8</v>
      </c>
      <c r="O235" s="196">
        <v>8.5</v>
      </c>
      <c r="P235" s="196">
        <v>1</v>
      </c>
      <c r="Q235" s="197">
        <v>2.7</v>
      </c>
      <c r="R235" s="7">
        <v>800</v>
      </c>
      <c r="S235" s="160"/>
    </row>
    <row r="236" spans="1:19" ht="15" customHeight="1">
      <c r="A236" s="159" t="s">
        <v>1050</v>
      </c>
      <c r="B236" s="159" t="s">
        <v>1050</v>
      </c>
      <c r="C236" s="159" t="s">
        <v>630</v>
      </c>
      <c r="D236" s="159"/>
      <c r="E236" s="159" t="s">
        <v>527</v>
      </c>
      <c r="F236" s="159" t="s">
        <v>1051</v>
      </c>
      <c r="G236" s="159"/>
      <c r="H236" s="192"/>
      <c r="I236" s="221"/>
      <c r="J236" s="192">
        <v>131</v>
      </c>
      <c r="K236" s="193">
        <v>7.4</v>
      </c>
      <c r="L236" s="193">
        <v>1.9</v>
      </c>
      <c r="M236" s="193">
        <v>4.0999999999999996</v>
      </c>
      <c r="N236" s="193">
        <v>2.7</v>
      </c>
      <c r="O236" s="193">
        <v>12.1</v>
      </c>
      <c r="P236" s="193">
        <v>2.4</v>
      </c>
      <c r="Q236" s="194">
        <v>0.4</v>
      </c>
      <c r="R236" s="7">
        <v>2600</v>
      </c>
      <c r="S236" s="159"/>
    </row>
    <row r="237" spans="1:19" ht="15" customHeight="1">
      <c r="A237" s="160" t="s">
        <v>1052</v>
      </c>
      <c r="B237" s="160" t="s">
        <v>1052</v>
      </c>
      <c r="C237" s="160" t="s">
        <v>630</v>
      </c>
      <c r="D237" s="160"/>
      <c r="E237" s="160" t="s">
        <v>527</v>
      </c>
      <c r="F237" s="160" t="s">
        <v>1053</v>
      </c>
      <c r="G237" s="160" t="s">
        <v>230</v>
      </c>
      <c r="H237" s="224" t="s">
        <v>1054</v>
      </c>
      <c r="I237" s="221"/>
      <c r="J237" s="195">
        <v>213</v>
      </c>
      <c r="K237" s="196">
        <v>4.0999999999999996</v>
      </c>
      <c r="L237" s="196">
        <v>0.5</v>
      </c>
      <c r="M237" s="196">
        <v>34</v>
      </c>
      <c r="N237" s="196">
        <v>3.7</v>
      </c>
      <c r="O237" s="196">
        <v>8.3000000000000007</v>
      </c>
      <c r="P237" s="196">
        <v>0.9</v>
      </c>
      <c r="Q237" s="197">
        <v>3</v>
      </c>
      <c r="R237" s="7">
        <v>350</v>
      </c>
      <c r="S237" s="160"/>
    </row>
    <row r="238" spans="1:19" ht="15" customHeight="1">
      <c r="A238" s="159" t="s">
        <v>1055</v>
      </c>
      <c r="B238" s="159" t="s">
        <v>1055</v>
      </c>
      <c r="C238" s="159" t="s">
        <v>1056</v>
      </c>
      <c r="D238" s="159" t="s">
        <v>1057</v>
      </c>
      <c r="E238" s="159" t="s">
        <v>306</v>
      </c>
      <c r="F238" s="159" t="s">
        <v>1058</v>
      </c>
      <c r="G238" s="159" t="s">
        <v>30</v>
      </c>
      <c r="H238" s="223" t="s">
        <v>1059</v>
      </c>
      <c r="I238" s="90" t="s">
        <v>1060</v>
      </c>
      <c r="J238" s="192">
        <v>215</v>
      </c>
      <c r="K238" s="193">
        <v>0.6</v>
      </c>
      <c r="L238" s="193">
        <v>0.1</v>
      </c>
      <c r="M238" s="193">
        <v>42.7</v>
      </c>
      <c r="N238" s="193">
        <v>1.1000000000000001</v>
      </c>
      <c r="O238" s="193">
        <v>8.6999999999999993</v>
      </c>
      <c r="P238" s="193">
        <v>0</v>
      </c>
      <c r="Q238" s="194">
        <v>1.9</v>
      </c>
      <c r="R238" s="7">
        <v>800</v>
      </c>
      <c r="S238" s="159"/>
    </row>
    <row r="239" spans="1:19" ht="15" customHeight="1">
      <c r="A239" s="160" t="s">
        <v>1061</v>
      </c>
      <c r="B239" s="160" t="s">
        <v>1061</v>
      </c>
      <c r="C239" s="160" t="s">
        <v>226</v>
      </c>
      <c r="D239" s="160">
        <v>42010004898</v>
      </c>
      <c r="E239" s="160" t="s">
        <v>663</v>
      </c>
      <c r="F239" s="160" t="s">
        <v>1062</v>
      </c>
      <c r="G239" s="160" t="s">
        <v>30</v>
      </c>
      <c r="H239" s="195"/>
      <c r="I239" s="90" t="s">
        <v>1063</v>
      </c>
      <c r="J239" s="195">
        <v>126</v>
      </c>
      <c r="K239" s="196">
        <v>4.5999999999999996</v>
      </c>
      <c r="L239" s="196">
        <v>0.6</v>
      </c>
      <c r="M239" s="196">
        <v>16.5</v>
      </c>
      <c r="N239" s="196">
        <v>2.5</v>
      </c>
      <c r="O239" s="196">
        <v>3.6</v>
      </c>
      <c r="P239" s="196">
        <v>0.9</v>
      </c>
      <c r="Q239" s="197">
        <v>2</v>
      </c>
      <c r="R239" s="7">
        <v>800</v>
      </c>
      <c r="S239" s="160"/>
    </row>
    <row r="240" spans="1:19" ht="15" customHeight="1">
      <c r="A240" s="159" t="s">
        <v>1064</v>
      </c>
      <c r="B240" s="159" t="s">
        <v>1064</v>
      </c>
      <c r="C240" s="159" t="s">
        <v>630</v>
      </c>
      <c r="D240" s="159"/>
      <c r="E240" s="159" t="s">
        <v>527</v>
      </c>
      <c r="F240" s="159" t="s">
        <v>1065</v>
      </c>
      <c r="G240" s="159" t="s">
        <v>1066</v>
      </c>
      <c r="H240" s="192"/>
      <c r="I240" s="221"/>
      <c r="J240" s="192">
        <v>84</v>
      </c>
      <c r="K240" s="193">
        <v>2.9</v>
      </c>
      <c r="L240" s="193">
        <v>0.6</v>
      </c>
      <c r="M240" s="193">
        <v>9.1</v>
      </c>
      <c r="N240" s="193">
        <v>2.2000000000000002</v>
      </c>
      <c r="O240" s="193">
        <v>5.6</v>
      </c>
      <c r="P240" s="193">
        <v>2.1</v>
      </c>
      <c r="Q240" s="194">
        <v>0.7</v>
      </c>
      <c r="R240" s="7">
        <v>1200</v>
      </c>
      <c r="S240" s="159"/>
    </row>
    <row r="241" spans="1:19" s="120" customFormat="1" ht="15" customHeight="1">
      <c r="A241" s="124" t="s">
        <v>1067</v>
      </c>
      <c r="B241" s="169" t="s">
        <v>1067</v>
      </c>
      <c r="C241" s="225" t="s">
        <v>630</v>
      </c>
      <c r="D241" s="225"/>
      <c r="E241" s="225" t="s">
        <v>527</v>
      </c>
      <c r="F241" s="225" t="s">
        <v>1068</v>
      </c>
      <c r="G241" s="225" t="s">
        <v>1069</v>
      </c>
      <c r="H241" s="226"/>
      <c r="I241" s="219"/>
      <c r="J241" s="226">
        <v>105</v>
      </c>
      <c r="K241" s="227">
        <v>1</v>
      </c>
      <c r="L241" s="227">
        <v>0.1</v>
      </c>
      <c r="M241" s="227">
        <v>16.8</v>
      </c>
      <c r="N241" s="227">
        <v>3.5</v>
      </c>
      <c r="O241" s="227">
        <v>6.7</v>
      </c>
      <c r="P241" s="227">
        <v>2</v>
      </c>
      <c r="Q241" s="228">
        <v>2.5</v>
      </c>
      <c r="R241" s="119">
        <v>450</v>
      </c>
      <c r="S241" s="225"/>
    </row>
    <row r="242" spans="1:19" ht="15" customHeight="1">
      <c r="A242" s="159" t="s">
        <v>1070</v>
      </c>
      <c r="B242" s="159" t="s">
        <v>1070</v>
      </c>
      <c r="C242" s="159" t="s">
        <v>808</v>
      </c>
      <c r="D242" s="159"/>
      <c r="E242" s="159" t="s">
        <v>551</v>
      </c>
      <c r="F242" s="159" t="s">
        <v>1071</v>
      </c>
      <c r="G242" s="159" t="s">
        <v>551</v>
      </c>
      <c r="H242" s="192"/>
      <c r="I242" s="221"/>
      <c r="J242" s="192">
        <v>82</v>
      </c>
      <c r="K242" s="193">
        <v>0.7</v>
      </c>
      <c r="L242" s="193">
        <v>0.1</v>
      </c>
      <c r="M242" s="193">
        <v>0</v>
      </c>
      <c r="N242" s="193">
        <v>0</v>
      </c>
      <c r="O242" s="193">
        <v>18</v>
      </c>
      <c r="P242" s="193">
        <v>1</v>
      </c>
      <c r="Q242" s="194">
        <v>0</v>
      </c>
      <c r="R242" s="7">
        <v>2100</v>
      </c>
      <c r="S242" s="159"/>
    </row>
    <row r="243" spans="1:19" ht="15" customHeight="1">
      <c r="A243" s="160" t="s">
        <v>1072</v>
      </c>
      <c r="B243" s="160" t="s">
        <v>1072</v>
      </c>
      <c r="C243" s="160" t="s">
        <v>1073</v>
      </c>
      <c r="D243" s="81">
        <v>590044</v>
      </c>
      <c r="E243" s="160" t="s">
        <v>113</v>
      </c>
      <c r="F243" s="167" t="s">
        <v>1074</v>
      </c>
      <c r="G243" s="160" t="s">
        <v>121</v>
      </c>
      <c r="H243" s="198" t="s">
        <v>1075</v>
      </c>
      <c r="I243" s="90" t="s">
        <v>1076</v>
      </c>
      <c r="J243" s="195">
        <v>205</v>
      </c>
      <c r="K243" s="196">
        <v>12</v>
      </c>
      <c r="L243" s="196">
        <v>1.1000000000000001</v>
      </c>
      <c r="M243" s="196">
        <v>6.4</v>
      </c>
      <c r="N243" s="196">
        <v>1.9</v>
      </c>
      <c r="O243" s="196">
        <v>15</v>
      </c>
      <c r="P243" s="196">
        <v>1.3</v>
      </c>
      <c r="Q243" s="197">
        <v>0</v>
      </c>
      <c r="R243" s="7">
        <v>700</v>
      </c>
      <c r="S243" s="160"/>
    </row>
    <row r="244" spans="1:19" ht="15" customHeight="1">
      <c r="A244" s="159" t="s">
        <v>1077</v>
      </c>
      <c r="B244" s="159" t="s">
        <v>1077</v>
      </c>
      <c r="C244" s="159" t="s">
        <v>1078</v>
      </c>
      <c r="D244" s="159"/>
      <c r="E244" s="159" t="s">
        <v>22</v>
      </c>
      <c r="F244" s="229" t="s">
        <v>1079</v>
      </c>
      <c r="G244" s="159" t="s">
        <v>1080</v>
      </c>
      <c r="H244" s="223" t="s">
        <v>1081</v>
      </c>
      <c r="I244" s="90" t="s">
        <v>1082</v>
      </c>
      <c r="J244" s="192">
        <v>284</v>
      </c>
      <c r="K244" s="193">
        <v>9.3000000000000007</v>
      </c>
      <c r="L244" s="193">
        <v>2.6</v>
      </c>
      <c r="M244" s="193">
        <v>42</v>
      </c>
      <c r="N244" s="193">
        <v>2.4</v>
      </c>
      <c r="O244" s="193">
        <v>6.8</v>
      </c>
      <c r="P244" s="193">
        <v>1</v>
      </c>
      <c r="Q244" s="194">
        <v>0</v>
      </c>
      <c r="R244" s="7">
        <v>600</v>
      </c>
      <c r="S244" s="159"/>
    </row>
    <row r="245" spans="1:19" ht="15" customHeight="1">
      <c r="A245" s="160" t="s">
        <v>1083</v>
      </c>
      <c r="B245" s="160" t="s">
        <v>1083</v>
      </c>
      <c r="C245" s="160" t="s">
        <v>1084</v>
      </c>
      <c r="D245" s="160" t="s">
        <v>1085</v>
      </c>
      <c r="E245" s="160" t="s">
        <v>252</v>
      </c>
      <c r="F245" s="159" t="s">
        <v>1086</v>
      </c>
      <c r="G245" s="160" t="s">
        <v>128</v>
      </c>
      <c r="H245" s="195"/>
      <c r="I245" s="90" t="s">
        <v>1087</v>
      </c>
      <c r="J245" s="195">
        <v>175</v>
      </c>
      <c r="K245" s="196">
        <v>1</v>
      </c>
      <c r="L245" s="196">
        <v>0.2</v>
      </c>
      <c r="M245" s="196">
        <v>32.9</v>
      </c>
      <c r="N245" s="196">
        <v>18.3</v>
      </c>
      <c r="O245" s="196">
        <v>8.6999999999999993</v>
      </c>
      <c r="P245" s="196">
        <v>14.4</v>
      </c>
      <c r="Q245" s="197">
        <v>0.5</v>
      </c>
      <c r="R245" s="7">
        <v>2072</v>
      </c>
      <c r="S245" s="160"/>
    </row>
    <row r="246" spans="1:19" ht="15" customHeight="1">
      <c r="A246" s="159" t="s">
        <v>1088</v>
      </c>
      <c r="B246" s="159" t="s">
        <v>1088</v>
      </c>
      <c r="C246" s="159" t="s">
        <v>630</v>
      </c>
      <c r="D246" s="159"/>
      <c r="E246" s="159" t="s">
        <v>527</v>
      </c>
      <c r="F246" s="159" t="s">
        <v>1089</v>
      </c>
      <c r="G246" s="159" t="s">
        <v>792</v>
      </c>
      <c r="H246" s="192" t="s">
        <v>1090</v>
      </c>
      <c r="I246" s="221"/>
      <c r="J246" s="192">
        <v>140</v>
      </c>
      <c r="K246" s="193">
        <v>7.6</v>
      </c>
      <c r="L246" s="193">
        <v>3.1</v>
      </c>
      <c r="M246" s="193">
        <v>6.1</v>
      </c>
      <c r="N246" s="193">
        <v>2.1</v>
      </c>
      <c r="O246" s="193">
        <v>10.6</v>
      </c>
      <c r="P246" s="193">
        <v>1.1000000000000001</v>
      </c>
      <c r="Q246" s="194">
        <v>4.3</v>
      </c>
      <c r="R246" s="7">
        <v>1400</v>
      </c>
      <c r="S246" s="159"/>
    </row>
    <row r="247" spans="1:19" ht="15" customHeight="1">
      <c r="A247" s="160" t="s">
        <v>1091</v>
      </c>
      <c r="B247" s="160" t="s">
        <v>1091</v>
      </c>
      <c r="C247" s="160" t="s">
        <v>630</v>
      </c>
      <c r="D247" s="160"/>
      <c r="E247" s="160" t="s">
        <v>527</v>
      </c>
      <c r="F247" s="159" t="s">
        <v>1092</v>
      </c>
      <c r="G247" s="160" t="s">
        <v>873</v>
      </c>
      <c r="H247" s="195"/>
      <c r="I247" s="194"/>
      <c r="J247" s="195">
        <v>120</v>
      </c>
      <c r="K247" s="196">
        <v>6.5</v>
      </c>
      <c r="L247" s="196">
        <v>3.1</v>
      </c>
      <c r="M247" s="196">
        <v>5.6</v>
      </c>
      <c r="N247" s="196">
        <v>2.2999999999999998</v>
      </c>
      <c r="O247" s="196">
        <v>9.3000000000000007</v>
      </c>
      <c r="P247" s="196">
        <v>0.2</v>
      </c>
      <c r="Q247" s="197">
        <v>0.6</v>
      </c>
      <c r="R247" s="7">
        <v>1890</v>
      </c>
      <c r="S247" s="160"/>
    </row>
    <row r="248" spans="1:19" ht="15" customHeight="1">
      <c r="A248" s="159" t="s">
        <v>1093</v>
      </c>
      <c r="B248" s="159" t="s">
        <v>1093</v>
      </c>
      <c r="C248" s="159" t="s">
        <v>630</v>
      </c>
      <c r="D248" s="159"/>
      <c r="E248" s="159" t="s">
        <v>527</v>
      </c>
      <c r="F248" s="160" t="s">
        <v>796</v>
      </c>
      <c r="G248" s="159" t="s">
        <v>30</v>
      </c>
      <c r="H248" s="195" t="s">
        <v>797</v>
      </c>
      <c r="I248" s="87" t="s">
        <v>798</v>
      </c>
      <c r="J248" s="192">
        <v>146</v>
      </c>
      <c r="K248" s="193">
        <v>0.6</v>
      </c>
      <c r="L248" s="193">
        <v>0.1</v>
      </c>
      <c r="M248" s="193">
        <v>30.4</v>
      </c>
      <c r="N248" s="193">
        <v>1.6</v>
      </c>
      <c r="O248" s="193">
        <v>5</v>
      </c>
      <c r="P248" s="193">
        <v>0</v>
      </c>
      <c r="Q248" s="194">
        <v>1.2</v>
      </c>
      <c r="R248" s="7">
        <v>600</v>
      </c>
      <c r="S248" s="159"/>
    </row>
    <row r="249" spans="1:19" ht="15" customHeight="1">
      <c r="A249" s="160" t="s">
        <v>1094</v>
      </c>
      <c r="B249" s="160" t="s">
        <v>1094</v>
      </c>
      <c r="C249" s="160" t="s">
        <v>630</v>
      </c>
      <c r="D249" s="160"/>
      <c r="E249" s="160" t="s">
        <v>252</v>
      </c>
      <c r="F249" s="167" t="s">
        <v>1095</v>
      </c>
      <c r="G249" s="160" t="s">
        <v>687</v>
      </c>
      <c r="H249" s="224" t="s">
        <v>1096</v>
      </c>
      <c r="I249" s="221"/>
      <c r="J249" s="195">
        <v>504</v>
      </c>
      <c r="K249" s="196">
        <v>53.4</v>
      </c>
      <c r="L249" s="196">
        <v>3.9</v>
      </c>
      <c r="M249" s="196">
        <v>6.4</v>
      </c>
      <c r="N249" s="196">
        <v>0.8</v>
      </c>
      <c r="O249" s="196">
        <v>1.4</v>
      </c>
      <c r="P249" s="196">
        <v>1</v>
      </c>
      <c r="Q249" s="197">
        <v>0.1</v>
      </c>
      <c r="R249" s="7">
        <v>600</v>
      </c>
      <c r="S249" s="160"/>
    </row>
    <row r="250" spans="1:19" ht="15" customHeight="1">
      <c r="A250" s="159" t="s">
        <v>1097</v>
      </c>
      <c r="B250" s="159" t="s">
        <v>1097</v>
      </c>
      <c r="C250" s="159" t="s">
        <v>808</v>
      </c>
      <c r="D250" s="159"/>
      <c r="E250" s="159" t="s">
        <v>551</v>
      </c>
      <c r="F250" s="83" t="s">
        <v>1098</v>
      </c>
      <c r="G250" s="159" t="s">
        <v>551</v>
      </c>
      <c r="H250" s="192"/>
      <c r="I250" s="221"/>
      <c r="J250" s="192">
        <v>121</v>
      </c>
      <c r="K250" s="193">
        <v>5.3</v>
      </c>
      <c r="L250" s="193">
        <v>0.6</v>
      </c>
      <c r="M250" s="193">
        <v>1</v>
      </c>
      <c r="N250" s="193">
        <v>0.5</v>
      </c>
      <c r="O250" s="193">
        <v>17.3</v>
      </c>
      <c r="P250" s="193">
        <v>1</v>
      </c>
      <c r="Q250" s="194">
        <v>0.3</v>
      </c>
      <c r="R250" s="7">
        <v>1900</v>
      </c>
      <c r="S250" s="159"/>
    </row>
    <row r="251" spans="1:19" ht="15" customHeight="1">
      <c r="A251" s="160" t="s">
        <v>1099</v>
      </c>
      <c r="B251" s="160" t="s">
        <v>1099</v>
      </c>
      <c r="C251" s="160" t="s">
        <v>1100</v>
      </c>
      <c r="D251" s="160"/>
      <c r="E251" s="160" t="s">
        <v>113</v>
      </c>
      <c r="F251" s="167" t="s">
        <v>1101</v>
      </c>
      <c r="G251" s="160" t="s">
        <v>121</v>
      </c>
      <c r="H251" s="195"/>
      <c r="I251" s="90" t="s">
        <v>1102</v>
      </c>
      <c r="J251" s="195">
        <v>339</v>
      </c>
      <c r="K251" s="196">
        <v>4.0999999999999996</v>
      </c>
      <c r="L251" s="196">
        <v>0.9</v>
      </c>
      <c r="M251" s="196">
        <v>15</v>
      </c>
      <c r="N251" s="196">
        <v>2.9</v>
      </c>
      <c r="O251" s="196">
        <v>53</v>
      </c>
      <c r="P251" s="196">
        <v>1.2</v>
      </c>
      <c r="Q251" s="197">
        <v>15</v>
      </c>
      <c r="R251" s="7">
        <v>2500</v>
      </c>
      <c r="S251" s="160"/>
    </row>
    <row r="252" spans="1:19" ht="15" customHeight="1">
      <c r="A252" s="159" t="s">
        <v>1103</v>
      </c>
      <c r="B252" s="159" t="s">
        <v>1103</v>
      </c>
      <c r="C252" s="159" t="s">
        <v>630</v>
      </c>
      <c r="D252" s="159"/>
      <c r="E252" s="159" t="s">
        <v>527</v>
      </c>
      <c r="F252" s="159" t="s">
        <v>1104</v>
      </c>
      <c r="G252" s="159" t="s">
        <v>133</v>
      </c>
      <c r="H252" s="192"/>
      <c r="I252" s="194"/>
      <c r="J252" s="192">
        <v>127</v>
      </c>
      <c r="K252" s="193">
        <v>13.8</v>
      </c>
      <c r="L252" s="193">
        <v>11.1</v>
      </c>
      <c r="M252" s="193">
        <v>7.8</v>
      </c>
      <c r="N252" s="193">
        <v>2.6</v>
      </c>
      <c r="O252" s="193">
        <v>1.1000000000000001</v>
      </c>
      <c r="P252" s="193">
        <v>1</v>
      </c>
      <c r="Q252" s="194">
        <v>0.5</v>
      </c>
      <c r="R252" s="7">
        <v>500</v>
      </c>
      <c r="S252" s="159"/>
    </row>
    <row r="253" spans="1:19" ht="15" customHeight="1">
      <c r="A253" s="160" t="s">
        <v>1105</v>
      </c>
      <c r="B253" s="160" t="s">
        <v>1105</v>
      </c>
      <c r="C253" s="160" t="s">
        <v>659</v>
      </c>
      <c r="D253" s="160"/>
      <c r="E253" s="160" t="s">
        <v>306</v>
      </c>
      <c r="F253" s="160" t="s">
        <v>1105</v>
      </c>
      <c r="G253" s="160" t="s">
        <v>121</v>
      </c>
      <c r="H253" s="195"/>
      <c r="I253" s="87" t="s">
        <v>1106</v>
      </c>
      <c r="J253" s="195">
        <v>900</v>
      </c>
      <c r="K253" s="196">
        <v>100</v>
      </c>
      <c r="L253" s="196">
        <v>7</v>
      </c>
      <c r="M253" s="196">
        <v>65</v>
      </c>
      <c r="N253" s="196">
        <v>27.5</v>
      </c>
      <c r="O253" s="196">
        <v>0</v>
      </c>
      <c r="P253" s="196">
        <v>0</v>
      </c>
      <c r="Q253" s="197">
        <v>0</v>
      </c>
      <c r="R253" s="7">
        <v>395</v>
      </c>
      <c r="S253" s="160"/>
    </row>
    <row r="254" spans="1:19" ht="15" customHeight="1">
      <c r="A254" s="159" t="s">
        <v>1107</v>
      </c>
      <c r="B254" s="159" t="s">
        <v>1107</v>
      </c>
      <c r="C254" s="159" t="s">
        <v>1108</v>
      </c>
      <c r="D254" s="159"/>
      <c r="E254" s="159" t="s">
        <v>22</v>
      </c>
      <c r="F254" s="167" t="s">
        <v>1109</v>
      </c>
      <c r="G254" s="159" t="s">
        <v>30</v>
      </c>
      <c r="H254" s="192"/>
      <c r="I254" s="86" t="s">
        <v>1110</v>
      </c>
      <c r="J254" s="192">
        <v>439</v>
      </c>
      <c r="K254" s="193">
        <v>13.6</v>
      </c>
      <c r="L254" s="193">
        <v>6.3</v>
      </c>
      <c r="M254" s="193">
        <v>67.7</v>
      </c>
      <c r="N254" s="193">
        <v>0.6</v>
      </c>
      <c r="O254" s="193">
        <v>10</v>
      </c>
      <c r="P254" s="193">
        <v>1.3</v>
      </c>
      <c r="Q254" s="194">
        <v>3</v>
      </c>
      <c r="R254" s="7">
        <v>1304</v>
      </c>
      <c r="S254" s="159"/>
    </row>
    <row r="255" spans="1:19" ht="15" customHeight="1">
      <c r="A255" s="79" t="s">
        <v>1111</v>
      </c>
      <c r="B255" s="79" t="s">
        <v>1111</v>
      </c>
      <c r="C255" s="160" t="s">
        <v>1112</v>
      </c>
      <c r="D255" s="160"/>
      <c r="E255" s="160" t="s">
        <v>522</v>
      </c>
      <c r="F255" s="167" t="s">
        <v>1113</v>
      </c>
      <c r="G255" s="160" t="s">
        <v>108</v>
      </c>
      <c r="H255" s="195" t="s">
        <v>1114</v>
      </c>
      <c r="I255" s="87" t="s">
        <v>1115</v>
      </c>
      <c r="J255" s="195">
        <v>103</v>
      </c>
      <c r="K255" s="196">
        <v>3</v>
      </c>
      <c r="L255" s="196">
        <v>2.1</v>
      </c>
      <c r="M255" s="196">
        <v>16</v>
      </c>
      <c r="N255" s="196">
        <v>1.2</v>
      </c>
      <c r="O255" s="196">
        <v>2.2000000000000002</v>
      </c>
      <c r="P255" s="196">
        <v>0.7</v>
      </c>
      <c r="Q255" s="197">
        <v>1.7</v>
      </c>
      <c r="R255" s="7">
        <v>500</v>
      </c>
      <c r="S255" s="160"/>
    </row>
    <row r="256" spans="1:19" ht="15" customHeight="1">
      <c r="A256" s="160" t="s">
        <v>1116</v>
      </c>
      <c r="B256" s="160" t="s">
        <v>1116</v>
      </c>
      <c r="C256" s="160" t="s">
        <v>226</v>
      </c>
      <c r="D256" s="160"/>
      <c r="E256" s="160" t="s">
        <v>663</v>
      </c>
      <c r="F256" s="159" t="s">
        <v>1117</v>
      </c>
      <c r="G256" s="160"/>
      <c r="H256" s="195"/>
      <c r="I256" s="87" t="s">
        <v>1118</v>
      </c>
      <c r="J256" s="195">
        <v>35</v>
      </c>
      <c r="K256" s="196">
        <v>0.3</v>
      </c>
      <c r="L256" s="196">
        <v>0</v>
      </c>
      <c r="M256" s="196">
        <v>4.5999999999999996</v>
      </c>
      <c r="N256" s="196">
        <v>3.6</v>
      </c>
      <c r="O256" s="196">
        <v>2.6</v>
      </c>
      <c r="P256" s="196">
        <v>0</v>
      </c>
      <c r="Q256" s="197">
        <v>1.8</v>
      </c>
      <c r="R256" s="7">
        <v>350</v>
      </c>
      <c r="S256" s="160"/>
    </row>
    <row r="257" spans="1:19" ht="15" customHeight="1">
      <c r="A257" s="159" t="s">
        <v>1119</v>
      </c>
      <c r="B257" s="159" t="s">
        <v>1119</v>
      </c>
      <c r="C257" s="159" t="s">
        <v>1120</v>
      </c>
      <c r="D257" s="159"/>
      <c r="E257" s="159" t="s">
        <v>252</v>
      </c>
      <c r="F257" s="159" t="s">
        <v>1121</v>
      </c>
      <c r="G257" s="159"/>
      <c r="H257" s="192"/>
      <c r="I257" s="86" t="s">
        <v>1122</v>
      </c>
      <c r="J257" s="192">
        <v>1035</v>
      </c>
      <c r="K257" s="193">
        <v>2.2999999999999998</v>
      </c>
      <c r="L257" s="193">
        <v>0.5</v>
      </c>
      <c r="M257" s="193">
        <v>33</v>
      </c>
      <c r="N257" s="193">
        <v>27.3</v>
      </c>
      <c r="O257" s="193">
        <v>23.5</v>
      </c>
      <c r="P257" s="193">
        <v>34</v>
      </c>
      <c r="Q257" s="194">
        <v>0.5</v>
      </c>
      <c r="R257" s="7">
        <v>3473</v>
      </c>
      <c r="S257" s="159"/>
    </row>
    <row r="258" spans="1:19" ht="15" customHeight="1">
      <c r="A258" s="160" t="s">
        <v>1123</v>
      </c>
      <c r="B258" s="160" t="s">
        <v>1123</v>
      </c>
      <c r="C258" s="160" t="s">
        <v>1124</v>
      </c>
      <c r="D258" s="160"/>
      <c r="E258" s="160" t="s">
        <v>22</v>
      </c>
      <c r="F258" s="159" t="s">
        <v>1125</v>
      </c>
      <c r="G258" s="160" t="s">
        <v>30</v>
      </c>
      <c r="H258" s="195"/>
      <c r="I258" s="87" t="s">
        <v>1126</v>
      </c>
      <c r="J258" s="195">
        <v>226.1</v>
      </c>
      <c r="K258" s="196">
        <v>2.2999999999999998</v>
      </c>
      <c r="L258" s="196">
        <v>0.3</v>
      </c>
      <c r="M258" s="196">
        <v>51.1</v>
      </c>
      <c r="N258" s="196">
        <v>8.8000000000000007</v>
      </c>
      <c r="O258" s="196">
        <v>8.8000000000000007</v>
      </c>
      <c r="P258" s="196">
        <v>1.1000000000000001</v>
      </c>
      <c r="Q258" s="197">
        <v>2.8</v>
      </c>
      <c r="R258" s="7">
        <v>600</v>
      </c>
      <c r="S258" s="160"/>
    </row>
    <row r="259" spans="1:19" ht="15" customHeight="1">
      <c r="A259" s="159" t="s">
        <v>1127</v>
      </c>
      <c r="B259" s="159" t="s">
        <v>1127</v>
      </c>
      <c r="C259" s="159" t="s">
        <v>808</v>
      </c>
      <c r="D259" s="159"/>
      <c r="E259" s="159" t="s">
        <v>551</v>
      </c>
      <c r="F259" s="159" t="s">
        <v>1127</v>
      </c>
      <c r="G259" s="159" t="s">
        <v>551</v>
      </c>
      <c r="H259" s="192"/>
      <c r="I259" s="194"/>
      <c r="J259" s="192">
        <v>82</v>
      </c>
      <c r="K259" s="193">
        <v>0.7</v>
      </c>
      <c r="L259" s="193">
        <v>0.1</v>
      </c>
      <c r="M259" s="193">
        <v>0</v>
      </c>
      <c r="N259" s="193">
        <v>0</v>
      </c>
      <c r="O259" s="193">
        <v>18</v>
      </c>
      <c r="P259" s="193">
        <v>0.2</v>
      </c>
      <c r="Q259" s="194">
        <v>0</v>
      </c>
      <c r="R259" s="7">
        <v>1900</v>
      </c>
      <c r="S259" s="159"/>
    </row>
    <row r="260" spans="1:19" ht="15" customHeight="1">
      <c r="A260" s="160" t="s">
        <v>1128</v>
      </c>
      <c r="B260" s="160" t="s">
        <v>1128</v>
      </c>
      <c r="C260" s="160" t="s">
        <v>808</v>
      </c>
      <c r="D260" s="160"/>
      <c r="E260" s="160" t="s">
        <v>551</v>
      </c>
      <c r="F260" s="160" t="s">
        <v>1129</v>
      </c>
      <c r="G260" s="160" t="s">
        <v>551</v>
      </c>
      <c r="H260" s="195"/>
      <c r="I260" s="87" t="s">
        <v>1130</v>
      </c>
      <c r="J260" s="195">
        <v>183</v>
      </c>
      <c r="K260" s="196">
        <v>11</v>
      </c>
      <c r="L260" s="196">
        <v>1.1000000000000001</v>
      </c>
      <c r="M260" s="196">
        <v>7.9</v>
      </c>
      <c r="N260" s="196">
        <v>2.1</v>
      </c>
      <c r="O260" s="196">
        <v>13</v>
      </c>
      <c r="P260" s="196">
        <v>2.4</v>
      </c>
      <c r="Q260" s="197">
        <v>0.3</v>
      </c>
      <c r="R260" s="7">
        <v>1800</v>
      </c>
      <c r="S260" s="160"/>
    </row>
    <row r="261" spans="1:19" ht="15" customHeight="1">
      <c r="A261" s="160" t="s">
        <v>1131</v>
      </c>
      <c r="B261" s="160" t="s">
        <v>1131</v>
      </c>
      <c r="C261" s="160" t="s">
        <v>1132</v>
      </c>
      <c r="D261" s="160">
        <v>261912</v>
      </c>
      <c r="E261" s="160" t="s">
        <v>113</v>
      </c>
      <c r="F261" s="160" t="s">
        <v>1133</v>
      </c>
      <c r="G261" s="160" t="s">
        <v>471</v>
      </c>
      <c r="H261" s="192" t="s">
        <v>504</v>
      </c>
      <c r="I261" s="87" t="s">
        <v>1134</v>
      </c>
      <c r="J261" s="195">
        <v>255</v>
      </c>
      <c r="K261" s="196">
        <v>1.9</v>
      </c>
      <c r="L261" s="196">
        <v>0.3</v>
      </c>
      <c r="M261" s="196">
        <v>43.8</v>
      </c>
      <c r="N261" s="196">
        <v>2.6</v>
      </c>
      <c r="O261" s="196">
        <v>10.4</v>
      </c>
      <c r="P261" s="196">
        <v>1.1000000000000001</v>
      </c>
      <c r="Q261" s="197">
        <v>10.199999999999999</v>
      </c>
      <c r="R261" s="7">
        <v>1200</v>
      </c>
      <c r="S261" s="160"/>
    </row>
    <row r="262" spans="1:19" ht="15" customHeight="1">
      <c r="A262" s="159" t="s">
        <v>1135</v>
      </c>
      <c r="B262" s="159" t="s">
        <v>1135</v>
      </c>
      <c r="C262" s="159" t="s">
        <v>1136</v>
      </c>
      <c r="D262" s="159"/>
      <c r="E262" s="159" t="s">
        <v>960</v>
      </c>
      <c r="F262" s="159" t="s">
        <v>1137</v>
      </c>
      <c r="G262" s="159" t="s">
        <v>121</v>
      </c>
      <c r="H262" s="192"/>
      <c r="I262" s="86" t="s">
        <v>1138</v>
      </c>
      <c r="J262" s="192">
        <v>227</v>
      </c>
      <c r="K262" s="193">
        <v>11</v>
      </c>
      <c r="L262" s="193">
        <v>2</v>
      </c>
      <c r="M262" s="193">
        <v>18</v>
      </c>
      <c r="N262" s="193">
        <v>0</v>
      </c>
      <c r="O262" s="193">
        <v>13</v>
      </c>
      <c r="P262" s="193">
        <v>1</v>
      </c>
      <c r="Q262" s="194">
        <v>2.1</v>
      </c>
      <c r="R262" s="7">
        <v>1900</v>
      </c>
      <c r="S262" s="159"/>
    </row>
    <row r="263" spans="1:19" ht="15" customHeight="1">
      <c r="A263" s="160" t="s">
        <v>1139</v>
      </c>
      <c r="B263" s="160" t="s">
        <v>1139</v>
      </c>
      <c r="C263" s="160" t="s">
        <v>630</v>
      </c>
      <c r="D263" s="160"/>
      <c r="E263" s="160" t="s">
        <v>551</v>
      </c>
      <c r="F263" s="160" t="s">
        <v>1140</v>
      </c>
      <c r="G263" s="160" t="s">
        <v>1141</v>
      </c>
      <c r="H263" s="195" t="s">
        <v>1142</v>
      </c>
      <c r="I263" s="197"/>
      <c r="J263" s="195">
        <v>108</v>
      </c>
      <c r="K263" s="196">
        <v>4.2</v>
      </c>
      <c r="L263" s="196">
        <v>2.6</v>
      </c>
      <c r="M263" s="196">
        <v>9.4</v>
      </c>
      <c r="N263" s="196">
        <v>1</v>
      </c>
      <c r="O263" s="196">
        <v>8.1999999999999993</v>
      </c>
      <c r="P263" s="196">
        <v>0.5</v>
      </c>
      <c r="Q263" s="197">
        <v>1</v>
      </c>
      <c r="R263" s="7">
        <v>1890</v>
      </c>
      <c r="S263" s="160"/>
    </row>
    <row r="264" spans="1:19" ht="15" customHeight="1">
      <c r="A264" s="159" t="s">
        <v>1143</v>
      </c>
      <c r="B264" s="159" t="s">
        <v>1143</v>
      </c>
      <c r="C264" s="159" t="s">
        <v>1144</v>
      </c>
      <c r="D264" s="159">
        <v>3203</v>
      </c>
      <c r="E264" s="159" t="s">
        <v>527</v>
      </c>
      <c r="F264" s="159" t="s">
        <v>1145</v>
      </c>
      <c r="G264" s="159" t="s">
        <v>1146</v>
      </c>
      <c r="H264" s="192"/>
      <c r="I264" s="86" t="s">
        <v>1147</v>
      </c>
      <c r="J264" s="192">
        <v>189</v>
      </c>
      <c r="K264" s="193">
        <v>17</v>
      </c>
      <c r="L264" s="193">
        <v>1</v>
      </c>
      <c r="M264" s="193">
        <v>8</v>
      </c>
      <c r="N264" s="193">
        <v>7.8</v>
      </c>
      <c r="O264" s="193">
        <v>1</v>
      </c>
      <c r="P264" s="193">
        <v>1.3</v>
      </c>
      <c r="Q264" s="194">
        <v>0</v>
      </c>
      <c r="R264" s="7">
        <v>600</v>
      </c>
      <c r="S264" s="159"/>
    </row>
    <row r="265" spans="1:19" ht="15" customHeight="1">
      <c r="A265" s="160" t="s">
        <v>1148</v>
      </c>
      <c r="B265" s="160" t="s">
        <v>1148</v>
      </c>
      <c r="C265" s="160" t="s">
        <v>630</v>
      </c>
      <c r="D265" s="160"/>
      <c r="E265" s="160" t="s">
        <v>113</v>
      </c>
      <c r="F265" s="230" t="s">
        <v>1149</v>
      </c>
      <c r="G265" s="160" t="s">
        <v>121</v>
      </c>
      <c r="H265" s="195" t="s">
        <v>186</v>
      </c>
      <c r="I265" s="197"/>
      <c r="J265" s="195">
        <v>216</v>
      </c>
      <c r="K265" s="196">
        <v>13.8</v>
      </c>
      <c r="L265" s="196">
        <v>1.2</v>
      </c>
      <c r="M265" s="196">
        <v>6.8</v>
      </c>
      <c r="N265" s="196">
        <v>2.2000000000000002</v>
      </c>
      <c r="O265" s="196">
        <v>13.7</v>
      </c>
      <c r="P265" s="196">
        <v>2</v>
      </c>
      <c r="Q265" s="197">
        <v>0</v>
      </c>
      <c r="R265" s="7">
        <v>350</v>
      </c>
      <c r="S265" s="160"/>
    </row>
    <row r="266" spans="1:19" ht="15" customHeight="1">
      <c r="A266" s="159" t="s">
        <v>1150</v>
      </c>
      <c r="B266" s="159" t="s">
        <v>1150</v>
      </c>
      <c r="C266" s="159" t="s">
        <v>808</v>
      </c>
      <c r="D266" s="159"/>
      <c r="E266" s="159" t="s">
        <v>551</v>
      </c>
      <c r="F266" s="159" t="s">
        <v>1151</v>
      </c>
      <c r="G266" s="159" t="s">
        <v>551</v>
      </c>
      <c r="H266" s="192"/>
      <c r="I266" s="194"/>
      <c r="J266" s="192">
        <v>113</v>
      </c>
      <c r="K266" s="193">
        <v>4.4000000000000004</v>
      </c>
      <c r="L266" s="193">
        <v>0.5</v>
      </c>
      <c r="M266" s="193">
        <v>1</v>
      </c>
      <c r="N266" s="193">
        <v>0.5</v>
      </c>
      <c r="O266" s="193">
        <v>17.3</v>
      </c>
      <c r="P266" s="193">
        <v>1</v>
      </c>
      <c r="Q266" s="194">
        <v>0.3</v>
      </c>
      <c r="R266" s="7">
        <v>1900</v>
      </c>
      <c r="S266" s="159"/>
    </row>
    <row r="267" spans="1:19" ht="15" customHeight="1">
      <c r="A267" s="160" t="s">
        <v>1152</v>
      </c>
      <c r="B267" s="160" t="s">
        <v>1152</v>
      </c>
      <c r="C267" s="160" t="s">
        <v>178</v>
      </c>
      <c r="D267" s="160">
        <v>9066</v>
      </c>
      <c r="E267" s="160" t="s">
        <v>551</v>
      </c>
      <c r="F267" s="160" t="s">
        <v>1153</v>
      </c>
      <c r="G267" s="160" t="s">
        <v>1154</v>
      </c>
      <c r="H267" s="195"/>
      <c r="I267" s="87" t="s">
        <v>1155</v>
      </c>
      <c r="J267" s="195">
        <v>127</v>
      </c>
      <c r="K267" s="196">
        <v>1.6</v>
      </c>
      <c r="L267" s="196">
        <v>0.2</v>
      </c>
      <c r="M267" s="196">
        <v>14.1</v>
      </c>
      <c r="N267" s="196">
        <v>0.3</v>
      </c>
      <c r="O267" s="196">
        <v>13.9</v>
      </c>
      <c r="P267" s="196">
        <v>1.1000000000000001</v>
      </c>
      <c r="Q267" s="197">
        <v>0</v>
      </c>
      <c r="R267" s="7">
        <v>1890</v>
      </c>
      <c r="S267" s="160"/>
    </row>
    <row r="268" spans="1:19" ht="15" customHeight="1">
      <c r="A268" s="159" t="s">
        <v>1156</v>
      </c>
      <c r="B268" s="159" t="s">
        <v>1156</v>
      </c>
      <c r="C268" s="159" t="s">
        <v>950</v>
      </c>
      <c r="D268" s="159">
        <v>112060</v>
      </c>
      <c r="E268" s="159" t="s">
        <v>99</v>
      </c>
      <c r="F268" s="159" t="s">
        <v>1157</v>
      </c>
      <c r="G268" s="159" t="s">
        <v>108</v>
      </c>
      <c r="H268" s="192"/>
      <c r="I268" s="86" t="s">
        <v>1158</v>
      </c>
      <c r="J268" s="192">
        <v>320</v>
      </c>
      <c r="K268" s="193">
        <v>26.5</v>
      </c>
      <c r="L268" s="193">
        <v>13.2</v>
      </c>
      <c r="M268" s="193">
        <v>17.3</v>
      </c>
      <c r="N268" s="193">
        <v>0</v>
      </c>
      <c r="O268" s="193">
        <v>3.9</v>
      </c>
      <c r="P268" s="193">
        <v>2</v>
      </c>
      <c r="Q268" s="194">
        <v>0</v>
      </c>
      <c r="R268" s="7">
        <v>3500</v>
      </c>
      <c r="S268" s="159"/>
    </row>
    <row r="269" spans="1:19" ht="15" customHeight="1">
      <c r="A269" s="160" t="s">
        <v>1159</v>
      </c>
      <c r="B269" s="160" t="s">
        <v>1159</v>
      </c>
      <c r="C269" s="160" t="s">
        <v>630</v>
      </c>
      <c r="D269" s="160"/>
      <c r="E269" s="160" t="s">
        <v>113</v>
      </c>
      <c r="F269" t="s">
        <v>1160</v>
      </c>
      <c r="G269" s="160" t="s">
        <v>139</v>
      </c>
      <c r="H269" s="195"/>
      <c r="I269" s="87" t="s">
        <v>1161</v>
      </c>
      <c r="J269" s="195">
        <v>92</v>
      </c>
      <c r="K269" s="196">
        <v>8.4</v>
      </c>
      <c r="L269" s="196">
        <v>7.6</v>
      </c>
      <c r="M269" s="196">
        <v>5.3</v>
      </c>
      <c r="N269" s="196">
        <v>0.9</v>
      </c>
      <c r="O269" s="196">
        <v>8.6999999999999993</v>
      </c>
      <c r="P269" s="196">
        <v>0.6</v>
      </c>
      <c r="Q269" s="197">
        <v>1.9</v>
      </c>
      <c r="R269" s="7">
        <v>2500</v>
      </c>
      <c r="S269" s="160"/>
    </row>
    <row r="270" spans="1:19" ht="15" customHeight="1">
      <c r="A270" s="159" t="s">
        <v>1162</v>
      </c>
      <c r="B270" s="159" t="s">
        <v>1162</v>
      </c>
      <c r="C270" s="159" t="s">
        <v>277</v>
      </c>
      <c r="D270" s="159"/>
      <c r="E270" s="159" t="s">
        <v>278</v>
      </c>
      <c r="F270" s="159" t="s">
        <v>1163</v>
      </c>
      <c r="G270" s="159" t="s">
        <v>121</v>
      </c>
      <c r="H270" s="195" t="s">
        <v>280</v>
      </c>
      <c r="I270" s="86" t="s">
        <v>1164</v>
      </c>
      <c r="J270" s="231">
        <v>290</v>
      </c>
      <c r="K270" s="232" t="s">
        <v>1165</v>
      </c>
      <c r="L270" s="232" t="s">
        <v>1166</v>
      </c>
      <c r="M270" s="232">
        <v>42</v>
      </c>
      <c r="N270" s="232">
        <v>41</v>
      </c>
      <c r="O270" s="232">
        <v>14</v>
      </c>
      <c r="P270" s="232" t="s">
        <v>1167</v>
      </c>
      <c r="Q270" s="233">
        <v>0</v>
      </c>
      <c r="R270" s="7">
        <v>5271</v>
      </c>
      <c r="S270" s="159"/>
    </row>
    <row r="271" spans="1:19" ht="15" customHeight="1">
      <c r="A271" s="160" t="s">
        <v>1168</v>
      </c>
      <c r="B271" s="160" t="s">
        <v>1168</v>
      </c>
      <c r="C271" s="160" t="s">
        <v>630</v>
      </c>
      <c r="D271" s="160"/>
      <c r="E271" s="160" t="s">
        <v>527</v>
      </c>
      <c r="F271" s="160" t="s">
        <v>1169</v>
      </c>
      <c r="G271" s="160" t="s">
        <v>1170</v>
      </c>
      <c r="H271" s="195"/>
      <c r="I271" s="197"/>
      <c r="J271" s="195">
        <v>118</v>
      </c>
      <c r="K271" s="196">
        <v>3.3</v>
      </c>
      <c r="L271" s="196">
        <v>1.1000000000000001</v>
      </c>
      <c r="M271" s="196">
        <v>6.9</v>
      </c>
      <c r="N271" s="196">
        <v>4</v>
      </c>
      <c r="O271" s="196">
        <v>17.600000000000001</v>
      </c>
      <c r="P271" s="196">
        <v>1.2</v>
      </c>
      <c r="Q271" s="197">
        <v>3.4</v>
      </c>
      <c r="R271" s="7">
        <v>2500</v>
      </c>
      <c r="S271" s="160"/>
    </row>
    <row r="272" spans="1:19" ht="15" customHeight="1">
      <c r="A272" s="159" t="s">
        <v>1171</v>
      </c>
      <c r="B272" s="159" t="s">
        <v>1171</v>
      </c>
      <c r="C272" s="159" t="s">
        <v>630</v>
      </c>
      <c r="D272" s="159"/>
      <c r="E272" s="159" t="s">
        <v>527</v>
      </c>
      <c r="F272" s="159" t="s">
        <v>1172</v>
      </c>
      <c r="G272" s="159" t="s">
        <v>1173</v>
      </c>
      <c r="H272" s="192"/>
      <c r="I272" s="194"/>
      <c r="J272" s="192">
        <v>83</v>
      </c>
      <c r="K272" s="193">
        <v>2.5</v>
      </c>
      <c r="L272" s="193">
        <v>0.2</v>
      </c>
      <c r="M272" s="193">
        <v>7.1</v>
      </c>
      <c r="N272" s="193">
        <v>3.6</v>
      </c>
      <c r="O272" s="193">
        <v>9.8000000000000007</v>
      </c>
      <c r="P272" s="193">
        <v>0.9</v>
      </c>
      <c r="Q272" s="194">
        <v>2.2000000000000002</v>
      </c>
      <c r="R272" s="7">
        <v>350</v>
      </c>
      <c r="S272" s="159"/>
    </row>
    <row r="273" spans="1:19" ht="15" customHeight="1">
      <c r="A273" s="160" t="s">
        <v>1174</v>
      </c>
      <c r="B273" s="160" t="s">
        <v>1174</v>
      </c>
      <c r="C273" s="160" t="s">
        <v>1175</v>
      </c>
      <c r="D273" s="160">
        <v>125021</v>
      </c>
      <c r="E273" s="160" t="s">
        <v>113</v>
      </c>
      <c r="F273" s="160" t="s">
        <v>1176</v>
      </c>
      <c r="G273" s="160" t="s">
        <v>208</v>
      </c>
      <c r="H273" s="195"/>
      <c r="I273" s="87" t="s">
        <v>1177</v>
      </c>
      <c r="J273" s="195">
        <v>115</v>
      </c>
      <c r="K273" s="196">
        <v>0.4</v>
      </c>
      <c r="L273" s="196">
        <v>0</v>
      </c>
      <c r="M273" s="196">
        <v>1.8</v>
      </c>
      <c r="N273" s="196">
        <v>0.2</v>
      </c>
      <c r="O273" s="196">
        <v>23.8</v>
      </c>
      <c r="P273" s="196">
        <v>0.5</v>
      </c>
      <c r="Q273" s="197">
        <v>4.5999999999999996</v>
      </c>
      <c r="R273" s="7">
        <v>600</v>
      </c>
      <c r="S273" s="160"/>
    </row>
    <row r="274" spans="1:19" ht="15" customHeight="1">
      <c r="A274" s="159" t="s">
        <v>1178</v>
      </c>
      <c r="B274" s="159" t="s">
        <v>1178</v>
      </c>
      <c r="C274" s="159" t="s">
        <v>601</v>
      </c>
      <c r="D274" s="159">
        <v>72423057</v>
      </c>
      <c r="E274" s="159" t="s">
        <v>960</v>
      </c>
      <c r="F274" s="159" t="s">
        <v>1179</v>
      </c>
      <c r="G274" s="159"/>
      <c r="H274" s="192"/>
      <c r="I274" s="86" t="s">
        <v>1180</v>
      </c>
      <c r="J274" s="192">
        <v>80</v>
      </c>
      <c r="K274" s="193">
        <v>0.6</v>
      </c>
      <c r="L274" s="193">
        <v>0.2</v>
      </c>
      <c r="M274" s="193">
        <v>0.2</v>
      </c>
      <c r="N274" s="193">
        <v>0.1</v>
      </c>
      <c r="O274" s="193">
        <v>18</v>
      </c>
      <c r="P274" s="193">
        <v>0.7</v>
      </c>
      <c r="Q274" s="194">
        <v>0</v>
      </c>
      <c r="R274" s="7">
        <v>2900</v>
      </c>
      <c r="S274" s="159"/>
    </row>
    <row r="275" spans="1:19" ht="15" customHeight="1">
      <c r="A275" s="160" t="s">
        <v>1181</v>
      </c>
      <c r="B275" s="160" t="s">
        <v>1181</v>
      </c>
      <c r="C275" s="160" t="s">
        <v>1182</v>
      </c>
      <c r="D275" s="160"/>
      <c r="E275" s="160" t="s">
        <v>960</v>
      </c>
      <c r="F275" s="160" t="s">
        <v>1183</v>
      </c>
      <c r="G275" s="160"/>
      <c r="H275" s="195"/>
      <c r="I275" s="87" t="s">
        <v>1184</v>
      </c>
      <c r="J275" s="195">
        <v>221</v>
      </c>
      <c r="K275" s="196">
        <v>4.4000000000000004</v>
      </c>
      <c r="L275" s="196">
        <v>0.4</v>
      </c>
      <c r="M275" s="196">
        <v>35.1</v>
      </c>
      <c r="N275" s="196">
        <v>1.3</v>
      </c>
      <c r="O275" s="196">
        <v>4</v>
      </c>
      <c r="P275" s="196">
        <v>0.8</v>
      </c>
      <c r="Q275" s="197">
        <v>12.8</v>
      </c>
      <c r="R275" s="7">
        <v>600</v>
      </c>
      <c r="S275" s="160"/>
    </row>
    <row r="276" spans="1:19" ht="15" customHeight="1">
      <c r="A276" s="159" t="s">
        <v>1185</v>
      </c>
      <c r="B276" s="159" t="s">
        <v>1185</v>
      </c>
      <c r="C276" s="159" t="s">
        <v>1182</v>
      </c>
      <c r="D276" s="159"/>
      <c r="E276" s="159" t="s">
        <v>960</v>
      </c>
      <c r="F276" s="159" t="s">
        <v>1186</v>
      </c>
      <c r="G276" s="159"/>
      <c r="H276" s="192"/>
      <c r="I276" s="86" t="s">
        <v>1187</v>
      </c>
      <c r="J276" s="192">
        <v>219</v>
      </c>
      <c r="K276" s="193">
        <v>5.3</v>
      </c>
      <c r="L276" s="193">
        <v>0.5</v>
      </c>
      <c r="M276" s="193">
        <v>32.299999999999997</v>
      </c>
      <c r="N276" s="193">
        <v>1.2</v>
      </c>
      <c r="O276" s="193">
        <v>3.3</v>
      </c>
      <c r="P276" s="193">
        <v>0.7</v>
      </c>
      <c r="Q276" s="194">
        <v>14.8</v>
      </c>
      <c r="R276" s="7">
        <v>600</v>
      </c>
      <c r="S276" s="159"/>
    </row>
    <row r="277" spans="1:19" ht="15" customHeight="1">
      <c r="A277" s="160" t="s">
        <v>1188</v>
      </c>
      <c r="B277" s="160" t="s">
        <v>1188</v>
      </c>
      <c r="C277" s="160" t="s">
        <v>1182</v>
      </c>
      <c r="D277" s="160"/>
      <c r="E277" s="160" t="s">
        <v>960</v>
      </c>
      <c r="F277" s="160" t="s">
        <v>1189</v>
      </c>
      <c r="G277" s="160"/>
      <c r="H277" s="195"/>
      <c r="I277" s="87" t="s">
        <v>1190</v>
      </c>
      <c r="J277" s="195">
        <v>225</v>
      </c>
      <c r="K277" s="196">
        <v>3</v>
      </c>
      <c r="L277" s="196">
        <v>0.3</v>
      </c>
      <c r="M277" s="196">
        <v>41</v>
      </c>
      <c r="N277" s="196">
        <v>1.6</v>
      </c>
      <c r="O277" s="196">
        <v>2.1</v>
      </c>
      <c r="P277" s="196">
        <v>1</v>
      </c>
      <c r="Q277" s="197">
        <v>12.7</v>
      </c>
      <c r="R277" s="7">
        <v>600</v>
      </c>
      <c r="S277" s="160"/>
    </row>
    <row r="278" spans="1:19" ht="15" customHeight="1">
      <c r="A278" s="159" t="s">
        <v>1191</v>
      </c>
      <c r="B278" s="159" t="s">
        <v>1191</v>
      </c>
      <c r="C278" s="159" t="s">
        <v>1182</v>
      </c>
      <c r="D278" s="159"/>
      <c r="E278" s="159" t="s">
        <v>960</v>
      </c>
      <c r="F278" s="159" t="s">
        <v>1192</v>
      </c>
      <c r="G278" s="159"/>
      <c r="H278" s="192"/>
      <c r="I278" s="86" t="s">
        <v>1193</v>
      </c>
      <c r="J278" s="192">
        <v>227</v>
      </c>
      <c r="K278" s="193">
        <v>4.2</v>
      </c>
      <c r="L278" s="193">
        <v>0.4</v>
      </c>
      <c r="M278" s="193">
        <v>39.799999999999997</v>
      </c>
      <c r="N278" s="193">
        <v>1.5</v>
      </c>
      <c r="O278" s="193">
        <v>2.1</v>
      </c>
      <c r="P278" s="193">
        <v>0.9</v>
      </c>
      <c r="Q278" s="194">
        <v>10.7</v>
      </c>
      <c r="R278" s="7">
        <v>600</v>
      </c>
      <c r="S278" s="159"/>
    </row>
    <row r="279" spans="1:19" ht="15" customHeight="1">
      <c r="A279" s="160" t="s">
        <v>1194</v>
      </c>
      <c r="B279" s="160" t="s">
        <v>1194</v>
      </c>
      <c r="C279" s="160" t="s">
        <v>1182</v>
      </c>
      <c r="D279" s="160"/>
      <c r="E279" s="160" t="s">
        <v>960</v>
      </c>
      <c r="F279" s="160" t="s">
        <v>1195</v>
      </c>
      <c r="G279" s="160"/>
      <c r="H279" s="195"/>
      <c r="I279" s="87" t="s">
        <v>1196</v>
      </c>
      <c r="J279" s="195">
        <v>236</v>
      </c>
      <c r="K279" s="196">
        <v>9</v>
      </c>
      <c r="L279" s="196">
        <v>2.7</v>
      </c>
      <c r="M279" s="196">
        <v>31.1</v>
      </c>
      <c r="N279" s="196">
        <v>3</v>
      </c>
      <c r="O279" s="196">
        <v>1.5</v>
      </c>
      <c r="P279" s="196">
        <v>0.9</v>
      </c>
      <c r="Q279" s="197">
        <v>12.2</v>
      </c>
      <c r="R279" s="7">
        <v>600</v>
      </c>
      <c r="S279" s="160"/>
    </row>
    <row r="280" spans="1:19" ht="15" customHeight="1">
      <c r="A280" s="159" t="s">
        <v>1197</v>
      </c>
      <c r="B280" s="159" t="s">
        <v>1197</v>
      </c>
      <c r="C280" s="159" t="s">
        <v>1198</v>
      </c>
      <c r="D280" s="159"/>
      <c r="E280" s="159" t="s">
        <v>22</v>
      </c>
      <c r="F280" s="159" t="s">
        <v>1199</v>
      </c>
      <c r="G280" s="159" t="s">
        <v>1200</v>
      </c>
      <c r="H280" s="192" t="s">
        <v>1201</v>
      </c>
      <c r="I280" s="86" t="s">
        <v>1202</v>
      </c>
      <c r="J280" s="192">
        <v>329</v>
      </c>
      <c r="K280" s="193">
        <v>1.5</v>
      </c>
      <c r="L280" s="193">
        <v>0.3</v>
      </c>
      <c r="M280" s="193">
        <v>60</v>
      </c>
      <c r="N280" s="193">
        <v>2.5</v>
      </c>
      <c r="O280" s="193">
        <v>8.3000000000000007</v>
      </c>
      <c r="P280" s="193">
        <v>1.4</v>
      </c>
      <c r="Q280" s="194">
        <v>21</v>
      </c>
      <c r="R280" s="7">
        <v>600</v>
      </c>
      <c r="S280" s="159"/>
    </row>
    <row r="281" spans="1:19" ht="15" customHeight="1">
      <c r="A281" s="160" t="s">
        <v>1203</v>
      </c>
      <c r="B281" s="160" t="s">
        <v>1203</v>
      </c>
      <c r="C281" s="160" t="s">
        <v>1204</v>
      </c>
      <c r="D281" s="160"/>
      <c r="E281" s="160" t="s">
        <v>960</v>
      </c>
      <c r="F281" s="160" t="s">
        <v>1205</v>
      </c>
      <c r="G281" s="160"/>
      <c r="H281" s="195"/>
      <c r="I281" s="87" t="s">
        <v>1206</v>
      </c>
      <c r="J281" s="195">
        <v>218</v>
      </c>
      <c r="K281" s="196">
        <v>1.2</v>
      </c>
      <c r="L281" s="196">
        <v>0.2</v>
      </c>
      <c r="M281" s="196">
        <v>45.9</v>
      </c>
      <c r="N281" s="196">
        <v>0.5</v>
      </c>
      <c r="O281" s="196">
        <v>5.6</v>
      </c>
      <c r="P281" s="196">
        <v>1</v>
      </c>
      <c r="Q281" s="197">
        <v>1.5</v>
      </c>
      <c r="R281" s="7">
        <v>600</v>
      </c>
      <c r="S281" s="160"/>
    </row>
    <row r="282" spans="1:19" ht="15" customHeight="1">
      <c r="A282" s="159" t="s">
        <v>1207</v>
      </c>
      <c r="B282" s="159" t="s">
        <v>1207</v>
      </c>
      <c r="C282" s="159" t="s">
        <v>1182</v>
      </c>
      <c r="D282" s="159"/>
      <c r="E282" s="159" t="s">
        <v>960</v>
      </c>
      <c r="F282" s="159" t="s">
        <v>1208</v>
      </c>
      <c r="G282" s="159"/>
      <c r="H282" s="192"/>
      <c r="I282" s="86" t="s">
        <v>1209</v>
      </c>
      <c r="J282" s="192">
        <v>103</v>
      </c>
      <c r="K282" s="193">
        <v>8.1</v>
      </c>
      <c r="L282" s="193">
        <v>7.7</v>
      </c>
      <c r="M282" s="193">
        <v>9.5</v>
      </c>
      <c r="N282" s="193">
        <v>5.4</v>
      </c>
      <c r="O282" s="193">
        <v>0.8</v>
      </c>
      <c r="P282" s="193">
        <v>0</v>
      </c>
      <c r="Q282" s="194">
        <v>0</v>
      </c>
      <c r="R282" s="7">
        <v>700</v>
      </c>
      <c r="S282" s="159"/>
    </row>
    <row r="283" spans="1:19" ht="15" customHeight="1">
      <c r="A283" s="160" t="s">
        <v>1210</v>
      </c>
      <c r="B283" s="160" t="s">
        <v>1210</v>
      </c>
      <c r="C283" s="160" t="s">
        <v>1211</v>
      </c>
      <c r="D283" s="160"/>
      <c r="E283" s="160" t="s">
        <v>306</v>
      </c>
      <c r="F283" s="160" t="s">
        <v>1212</v>
      </c>
      <c r="G283" s="160" t="s">
        <v>1213</v>
      </c>
      <c r="H283" s="195" t="s">
        <v>797</v>
      </c>
      <c r="I283" s="87" t="s">
        <v>1214</v>
      </c>
      <c r="J283" s="206">
        <v>351</v>
      </c>
      <c r="K283" s="207" t="s">
        <v>1215</v>
      </c>
      <c r="L283" s="207" t="s">
        <v>1216</v>
      </c>
      <c r="M283" s="207">
        <v>73</v>
      </c>
      <c r="N283" s="207" t="s">
        <v>1217</v>
      </c>
      <c r="O283" s="207">
        <v>12</v>
      </c>
      <c r="P283" s="207" t="s">
        <v>1218</v>
      </c>
      <c r="Q283" s="208" t="s">
        <v>1219</v>
      </c>
      <c r="R283" s="7">
        <v>400</v>
      </c>
      <c r="S283" s="160"/>
    </row>
    <row r="284" spans="1:19" ht="15" customHeight="1">
      <c r="A284" s="159" t="s">
        <v>1220</v>
      </c>
      <c r="B284" s="159" t="s">
        <v>1220</v>
      </c>
      <c r="C284" s="159" t="s">
        <v>1221</v>
      </c>
      <c r="D284" s="159"/>
      <c r="E284" s="159" t="s">
        <v>113</v>
      </c>
      <c r="F284" s="159" t="s">
        <v>1222</v>
      </c>
      <c r="G284" s="159" t="s">
        <v>128</v>
      </c>
      <c r="H284" s="192" t="s">
        <v>1223</v>
      </c>
      <c r="I284" s="86" t="s">
        <v>1224</v>
      </c>
      <c r="J284" s="192">
        <v>77</v>
      </c>
      <c r="K284" s="193">
        <v>2</v>
      </c>
      <c r="L284" s="193">
        <v>0.3</v>
      </c>
      <c r="M284" s="193">
        <v>9.9</v>
      </c>
      <c r="N284" s="193">
        <v>9.6999999999999993</v>
      </c>
      <c r="O284" s="193">
        <v>3.6</v>
      </c>
      <c r="P284" s="193">
        <v>0.2</v>
      </c>
      <c r="Q284" s="194">
        <v>0.6</v>
      </c>
      <c r="R284" s="7">
        <v>750</v>
      </c>
      <c r="S284" s="159"/>
    </row>
    <row r="285" spans="1:19" ht="15" customHeight="1">
      <c r="A285" s="160" t="s">
        <v>1225</v>
      </c>
      <c r="B285" s="160" t="s">
        <v>1225</v>
      </c>
      <c r="C285" s="160" t="s">
        <v>1226</v>
      </c>
      <c r="D285" s="160"/>
      <c r="E285" s="160" t="s">
        <v>252</v>
      </c>
      <c r="F285" s="159" t="s">
        <v>1227</v>
      </c>
      <c r="G285" s="160" t="s">
        <v>133</v>
      </c>
      <c r="H285" s="195"/>
      <c r="I285" s="86" t="s">
        <v>1228</v>
      </c>
      <c r="J285" s="195">
        <v>631</v>
      </c>
      <c r="K285" s="196">
        <v>70</v>
      </c>
      <c r="L285" s="196">
        <v>4.7</v>
      </c>
      <c r="M285" s="196">
        <v>2.4</v>
      </c>
      <c r="N285" s="196">
        <v>1.5</v>
      </c>
      <c r="O285" s="196">
        <v>0.1</v>
      </c>
      <c r="P285" s="196">
        <v>1</v>
      </c>
      <c r="Q285" s="197">
        <v>0</v>
      </c>
      <c r="R285" s="7">
        <v>600</v>
      </c>
      <c r="S285" s="160"/>
    </row>
    <row r="286" spans="1:19" ht="15" customHeight="1">
      <c r="A286" s="159" t="s">
        <v>1229</v>
      </c>
      <c r="B286" s="159" t="s">
        <v>1229</v>
      </c>
      <c r="C286" s="159" t="s">
        <v>630</v>
      </c>
      <c r="D286" s="159"/>
      <c r="E286" s="159" t="s">
        <v>252</v>
      </c>
      <c r="F286" s="159" t="s">
        <v>1230</v>
      </c>
      <c r="G286" s="159" t="s">
        <v>1231</v>
      </c>
      <c r="H286" s="192"/>
      <c r="I286" s="194"/>
      <c r="J286" s="192">
        <v>346</v>
      </c>
      <c r="K286" s="193">
        <v>31.9</v>
      </c>
      <c r="L286" s="193">
        <v>2.2000000000000002</v>
      </c>
      <c r="M286" s="193">
        <v>6.1</v>
      </c>
      <c r="N286" s="193">
        <v>4.3</v>
      </c>
      <c r="O286" s="193">
        <v>1.7</v>
      </c>
      <c r="P286" s="193">
        <v>0.7</v>
      </c>
      <c r="Q286" s="194">
        <v>0.3</v>
      </c>
      <c r="R286" s="7">
        <v>750</v>
      </c>
      <c r="S286" s="159"/>
    </row>
    <row r="287" spans="1:19" ht="15" customHeight="1">
      <c r="A287" s="160" t="s">
        <v>1232</v>
      </c>
      <c r="B287" s="160" t="s">
        <v>1232</v>
      </c>
      <c r="C287" s="160" t="s">
        <v>630</v>
      </c>
      <c r="D287" s="160"/>
      <c r="E287" s="160" t="s">
        <v>527</v>
      </c>
      <c r="F287" s="160" t="s">
        <v>1212</v>
      </c>
      <c r="G287" s="160" t="s">
        <v>1213</v>
      </c>
      <c r="H287" s="195" t="s">
        <v>797</v>
      </c>
      <c r="I287" s="197"/>
      <c r="J287" s="195">
        <v>146</v>
      </c>
      <c r="K287" s="196">
        <v>0.6</v>
      </c>
      <c r="L287" s="196">
        <v>0.1</v>
      </c>
      <c r="M287" s="196">
        <v>30.4</v>
      </c>
      <c r="N287" s="196">
        <v>1.6</v>
      </c>
      <c r="O287" s="196">
        <v>5</v>
      </c>
      <c r="P287" s="196">
        <v>0</v>
      </c>
      <c r="Q287" s="197">
        <v>1.2</v>
      </c>
      <c r="R287" s="7">
        <v>600</v>
      </c>
      <c r="S287" s="160"/>
    </row>
    <row r="288" spans="1:19" ht="15" customHeight="1">
      <c r="A288" s="159" t="s">
        <v>1233</v>
      </c>
      <c r="B288" s="159" t="s">
        <v>1233</v>
      </c>
      <c r="C288" s="159" t="s">
        <v>630</v>
      </c>
      <c r="D288" s="159"/>
      <c r="E288" s="159" t="s">
        <v>527</v>
      </c>
      <c r="F288" s="159" t="s">
        <v>1234</v>
      </c>
      <c r="G288" s="159"/>
      <c r="H288" s="192"/>
      <c r="I288" s="86" t="s">
        <v>1235</v>
      </c>
      <c r="J288" s="192">
        <v>105</v>
      </c>
      <c r="K288" s="193">
        <v>5.0999999999999996</v>
      </c>
      <c r="L288" s="193">
        <v>3.3</v>
      </c>
      <c r="M288" s="193">
        <v>7.8</v>
      </c>
      <c r="N288" s="193">
        <v>1.5</v>
      </c>
      <c r="O288" s="193">
        <v>6.9</v>
      </c>
      <c r="P288" s="193">
        <v>0.6</v>
      </c>
      <c r="Q288" s="194">
        <v>0.8</v>
      </c>
      <c r="R288" s="7">
        <v>1200</v>
      </c>
      <c r="S288" s="159"/>
    </row>
    <row r="289" spans="1:19" s="120" customFormat="1" ht="15" customHeight="1">
      <c r="A289" s="166" t="s">
        <v>1236</v>
      </c>
      <c r="B289" s="166" t="s">
        <v>1236</v>
      </c>
      <c r="C289" s="166" t="s">
        <v>1041</v>
      </c>
      <c r="D289" s="166">
        <v>646</v>
      </c>
      <c r="E289" s="166" t="s">
        <v>22</v>
      </c>
      <c r="F289" s="166" t="s">
        <v>1237</v>
      </c>
      <c r="G289" s="166" t="s">
        <v>1238</v>
      </c>
      <c r="H289" s="218" t="s">
        <v>330</v>
      </c>
      <c r="I289" s="121" t="s">
        <v>1239</v>
      </c>
      <c r="J289" s="218">
        <v>212</v>
      </c>
      <c r="K289" s="220">
        <v>0.9</v>
      </c>
      <c r="L289" s="220">
        <v>0.1</v>
      </c>
      <c r="M289" s="220">
        <v>41</v>
      </c>
      <c r="N289" s="220">
        <v>2.1</v>
      </c>
      <c r="O289" s="220">
        <v>7.5</v>
      </c>
      <c r="P289" s="220">
        <v>1.9</v>
      </c>
      <c r="Q289" s="219">
        <v>4.0999999999999996</v>
      </c>
      <c r="R289" s="119">
        <v>600</v>
      </c>
      <c r="S289" s="166"/>
    </row>
    <row r="290" spans="1:19" ht="15" customHeight="1">
      <c r="A290" s="167" t="s">
        <v>1240</v>
      </c>
      <c r="B290" s="167" t="s">
        <v>1240</v>
      </c>
      <c r="C290" s="167" t="s">
        <v>1241</v>
      </c>
      <c r="D290" s="167"/>
      <c r="E290" s="167" t="s">
        <v>22</v>
      </c>
      <c r="F290" s="167" t="s">
        <v>1242</v>
      </c>
      <c r="G290" s="167" t="s">
        <v>1200</v>
      </c>
      <c r="H290" s="198" t="s">
        <v>330</v>
      </c>
      <c r="I290" s="90" t="s">
        <v>1243</v>
      </c>
      <c r="J290" s="198">
        <v>340</v>
      </c>
      <c r="K290" s="222">
        <v>2.6</v>
      </c>
      <c r="L290" s="222">
        <v>0.5</v>
      </c>
      <c r="M290" s="222">
        <v>61</v>
      </c>
      <c r="N290" s="222">
        <v>1.6</v>
      </c>
      <c r="O290" s="222">
        <v>10</v>
      </c>
      <c r="P290" s="222">
        <v>1.4</v>
      </c>
      <c r="Q290" s="221">
        <v>20</v>
      </c>
      <c r="R290" s="7">
        <v>600</v>
      </c>
      <c r="S290" s="167"/>
    </row>
    <row r="291" spans="1:19" s="120" customFormat="1" ht="15" customHeight="1">
      <c r="A291" s="166" t="s">
        <v>1244</v>
      </c>
      <c r="B291" s="166" t="s">
        <v>1244</v>
      </c>
      <c r="C291" s="166" t="s">
        <v>630</v>
      </c>
      <c r="D291" s="166"/>
      <c r="E291" s="166" t="s">
        <v>527</v>
      </c>
      <c r="F291" s="166" t="s">
        <v>1245</v>
      </c>
      <c r="G291" s="166"/>
      <c r="H291" s="218"/>
      <c r="I291" s="219"/>
      <c r="J291" s="218">
        <v>102</v>
      </c>
      <c r="K291" s="220">
        <v>5.0999999999999996</v>
      </c>
      <c r="L291" s="220">
        <v>2</v>
      </c>
      <c r="M291" s="220">
        <v>7</v>
      </c>
      <c r="N291" s="220">
        <v>3</v>
      </c>
      <c r="O291" s="220">
        <v>7.8</v>
      </c>
      <c r="P291" s="220">
        <v>0.8</v>
      </c>
      <c r="Q291" s="219">
        <v>1.7</v>
      </c>
      <c r="R291" s="119">
        <v>600</v>
      </c>
      <c r="S291" s="166"/>
    </row>
    <row r="292" spans="1:19" ht="15" customHeight="1">
      <c r="A292" s="167" t="s">
        <v>1246</v>
      </c>
      <c r="B292" s="167" t="s">
        <v>1246</v>
      </c>
      <c r="C292" s="167" t="s">
        <v>1247</v>
      </c>
      <c r="D292" s="167"/>
      <c r="E292" s="167" t="s">
        <v>22</v>
      </c>
      <c r="F292" s="167" t="s">
        <v>1248</v>
      </c>
      <c r="G292" s="167" t="s">
        <v>30</v>
      </c>
      <c r="H292" s="198" t="s">
        <v>1249</v>
      </c>
      <c r="I292" s="90" t="s">
        <v>1250</v>
      </c>
      <c r="J292" s="198">
        <v>225.3</v>
      </c>
      <c r="K292" s="222">
        <v>2</v>
      </c>
      <c r="L292" s="222">
        <v>0.6</v>
      </c>
      <c r="M292" s="222">
        <v>48.5</v>
      </c>
      <c r="N292" s="222">
        <v>0.9</v>
      </c>
      <c r="O292" s="222">
        <v>7.4</v>
      </c>
      <c r="P292" s="222">
        <v>0.24</v>
      </c>
      <c r="Q292" s="221">
        <v>2</v>
      </c>
      <c r="R292" s="7">
        <v>1466</v>
      </c>
      <c r="S292" s="167"/>
    </row>
    <row r="293" spans="1:19" s="120" customFormat="1" ht="15" customHeight="1">
      <c r="A293" s="166" t="s">
        <v>1251</v>
      </c>
      <c r="B293" s="166" t="s">
        <v>1251</v>
      </c>
      <c r="C293" s="166" t="s">
        <v>1252</v>
      </c>
      <c r="D293" s="166">
        <v>812</v>
      </c>
      <c r="E293" s="166" t="s">
        <v>527</v>
      </c>
      <c r="F293" s="225" t="s">
        <v>1253</v>
      </c>
      <c r="G293" s="166"/>
      <c r="H293" s="218" t="s">
        <v>504</v>
      </c>
      <c r="I293" s="121" t="s">
        <v>1254</v>
      </c>
      <c r="J293" s="218">
        <v>139</v>
      </c>
      <c r="K293" s="220">
        <v>4.9000000000000004</v>
      </c>
      <c r="L293" s="220">
        <v>1.7</v>
      </c>
      <c r="M293" s="220">
        <v>13.7</v>
      </c>
      <c r="N293" s="220">
        <v>3.3</v>
      </c>
      <c r="O293" s="220">
        <v>8.3000000000000007</v>
      </c>
      <c r="P293" s="220">
        <v>0.7</v>
      </c>
      <c r="Q293" s="219">
        <v>3.1</v>
      </c>
      <c r="R293" s="119">
        <v>1200</v>
      </c>
      <c r="S293" s="166"/>
    </row>
    <row r="294" spans="1:19" ht="15" customHeight="1">
      <c r="A294" s="167" t="s">
        <v>1255</v>
      </c>
      <c r="B294" s="167" t="s">
        <v>1255</v>
      </c>
      <c r="C294" s="167" t="s">
        <v>630</v>
      </c>
      <c r="D294" s="167"/>
      <c r="E294" s="167" t="s">
        <v>527</v>
      </c>
      <c r="F294" s="159" t="s">
        <v>1256</v>
      </c>
      <c r="G294" s="167" t="s">
        <v>551</v>
      </c>
      <c r="H294" s="198"/>
      <c r="I294" s="221"/>
      <c r="J294" s="198">
        <v>88</v>
      </c>
      <c r="K294" s="222">
        <v>4.3</v>
      </c>
      <c r="L294" s="222">
        <v>3.2</v>
      </c>
      <c r="M294" s="222">
        <v>8.4</v>
      </c>
      <c r="N294" s="222">
        <v>1.4</v>
      </c>
      <c r="O294" s="222">
        <v>6.5</v>
      </c>
      <c r="P294" s="222">
        <v>0.5</v>
      </c>
      <c r="Q294" s="221">
        <v>0.6</v>
      </c>
      <c r="R294" s="7">
        <v>1500</v>
      </c>
      <c r="S294" s="167"/>
    </row>
    <row r="295" spans="1:19" ht="15" customHeight="1">
      <c r="A295" s="161" t="s">
        <v>1257</v>
      </c>
      <c r="B295" s="161" t="s">
        <v>1257</v>
      </c>
      <c r="C295" s="161" t="s">
        <v>178</v>
      </c>
      <c r="D295" s="167">
        <v>9170</v>
      </c>
      <c r="E295" s="161" t="s">
        <v>551</v>
      </c>
      <c r="F295" s="161" t="s">
        <v>1258</v>
      </c>
      <c r="G295" s="161" t="s">
        <v>1259</v>
      </c>
      <c r="H295" s="234"/>
      <c r="I295" s="88" t="s">
        <v>1260</v>
      </c>
      <c r="J295" s="234">
        <v>184</v>
      </c>
      <c r="K295" s="235">
        <v>6.5</v>
      </c>
      <c r="L295" s="235">
        <v>0.5</v>
      </c>
      <c r="M295" s="235">
        <v>17.3</v>
      </c>
      <c r="N295" s="235">
        <v>0.3</v>
      </c>
      <c r="O295" s="235">
        <v>14.1</v>
      </c>
      <c r="P295" s="235">
        <v>0.9</v>
      </c>
      <c r="Q295" s="202">
        <v>0</v>
      </c>
      <c r="R295" s="7">
        <v>1800</v>
      </c>
      <c r="S295" s="161"/>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6">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40">
        <v>324</v>
      </c>
      <c r="K340" s="140" t="s">
        <v>831</v>
      </c>
      <c r="L340" s="140">
        <v>0</v>
      </c>
      <c r="M340" s="140">
        <v>78</v>
      </c>
      <c r="N340" s="140" t="s">
        <v>1377</v>
      </c>
      <c r="O340" s="140" t="s">
        <v>1378</v>
      </c>
      <c r="P340" s="140" t="s">
        <v>1273</v>
      </c>
      <c r="Q340" s="140">
        <v>1</v>
      </c>
      <c r="R340" s="126">
        <v>600</v>
      </c>
      <c r="S340" s="125"/>
    </row>
    <row r="341" spans="1:19" ht="15" customHeight="1">
      <c r="A341" s="125" t="s">
        <v>1379</v>
      </c>
      <c r="B341" s="125" t="s">
        <v>1379</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3" t="s">
        <v>1384</v>
      </c>
      <c r="J342" s="143">
        <v>245</v>
      </c>
      <c r="K342" s="143" t="s">
        <v>1293</v>
      </c>
      <c r="L342" s="143" t="s">
        <v>1166</v>
      </c>
      <c r="M342" s="143">
        <v>39</v>
      </c>
      <c r="N342" s="143" t="s">
        <v>1385</v>
      </c>
      <c r="O342" s="143" t="s">
        <v>1386</v>
      </c>
      <c r="P342" s="143">
        <v>1</v>
      </c>
      <c r="Q342" s="143" t="s">
        <v>1387</v>
      </c>
      <c r="R342" s="401">
        <v>600</v>
      </c>
      <c r="S342" s="108"/>
    </row>
    <row r="343" spans="1:19" ht="15" customHeight="1">
      <c r="A343" s="8" t="s">
        <v>1388</v>
      </c>
      <c r="B343" s="8" t="s">
        <v>1388</v>
      </c>
      <c r="C343" s="8" t="s">
        <v>1389</v>
      </c>
      <c r="D343" s="8">
        <v>960986</v>
      </c>
      <c r="E343" s="8" t="s">
        <v>960</v>
      </c>
      <c r="F343" s="8" t="s">
        <v>1390</v>
      </c>
      <c r="G343" s="8"/>
      <c r="H343" s="8"/>
      <c r="I343" s="157" t="s">
        <v>1391</v>
      </c>
      <c r="J343" s="138">
        <v>345</v>
      </c>
      <c r="K343" s="138" t="s">
        <v>1309</v>
      </c>
      <c r="L343" s="138" t="s">
        <v>606</v>
      </c>
      <c r="M343" s="138">
        <v>79</v>
      </c>
      <c r="N343" s="138">
        <v>1</v>
      </c>
      <c r="O343" s="138" t="s">
        <v>1317</v>
      </c>
      <c r="P343" s="138">
        <v>0</v>
      </c>
      <c r="Q343" s="138" t="s">
        <v>1378</v>
      </c>
      <c r="R343" s="401">
        <v>1200</v>
      </c>
      <c r="S343" s="8"/>
    </row>
    <row r="344" spans="1:19" ht="15" customHeight="1">
      <c r="A344" s="6" t="s">
        <v>1392</v>
      </c>
      <c r="B344" s="6" t="s">
        <v>1392</v>
      </c>
      <c r="C344" s="6" t="s">
        <v>1389</v>
      </c>
      <c r="D344" s="6"/>
      <c r="E344" s="6" t="s">
        <v>960</v>
      </c>
      <c r="F344" s="6" t="s">
        <v>1393</v>
      </c>
      <c r="G344" s="6"/>
      <c r="H344" s="6"/>
      <c r="I344" s="6"/>
      <c r="J344" s="138">
        <v>144</v>
      </c>
      <c r="K344" s="138" t="s">
        <v>1216</v>
      </c>
      <c r="L344" s="138" t="s">
        <v>1394</v>
      </c>
      <c r="M344" s="138">
        <v>33</v>
      </c>
      <c r="N344" s="138" t="s">
        <v>1369</v>
      </c>
      <c r="O344" s="138" t="s">
        <v>1301</v>
      </c>
      <c r="P344" s="138">
        <v>0</v>
      </c>
      <c r="Q344" s="138">
        <v>1</v>
      </c>
      <c r="R344" s="401">
        <v>500</v>
      </c>
      <c r="S344" s="6"/>
    </row>
    <row r="345" spans="1:19" ht="15" customHeight="1">
      <c r="A345" s="8" t="s">
        <v>1395</v>
      </c>
      <c r="B345" s="8" t="s">
        <v>1395</v>
      </c>
      <c r="C345" s="8" t="s">
        <v>630</v>
      </c>
      <c r="D345" s="8"/>
      <c r="E345" s="8" t="s">
        <v>527</v>
      </c>
      <c r="F345" s="8" t="s">
        <v>1396</v>
      </c>
      <c r="G345" s="8" t="s">
        <v>133</v>
      </c>
      <c r="H345" s="8"/>
      <c r="I345" s="8"/>
      <c r="J345" s="138">
        <v>168</v>
      </c>
      <c r="K345" s="138" t="s">
        <v>1397</v>
      </c>
      <c r="L345" s="138" t="s">
        <v>1398</v>
      </c>
      <c r="M345" s="138" t="s">
        <v>1399</v>
      </c>
      <c r="N345" s="138" t="s">
        <v>1378</v>
      </c>
      <c r="O345" s="138" t="s">
        <v>604</v>
      </c>
      <c r="P345" s="138" t="s">
        <v>1297</v>
      </c>
      <c r="Q345" s="138" t="s">
        <v>831</v>
      </c>
      <c r="R345" s="401">
        <v>1890</v>
      </c>
      <c r="S345" s="8"/>
    </row>
    <row r="346" spans="1:19" ht="15" customHeight="1">
      <c r="A346" s="175" t="s">
        <v>1400</v>
      </c>
      <c r="B346" s="175" t="s">
        <v>1400</v>
      </c>
      <c r="C346" s="6" t="s">
        <v>1401</v>
      </c>
      <c r="D346" s="6"/>
      <c r="E346" s="6" t="s">
        <v>99</v>
      </c>
      <c r="F346" s="6" t="s">
        <v>1402</v>
      </c>
      <c r="G346" s="6" t="s">
        <v>1403</v>
      </c>
      <c r="H346" s="6"/>
      <c r="I346" s="91" t="s">
        <v>1404</v>
      </c>
      <c r="J346" s="138">
        <v>81</v>
      </c>
      <c r="K346" s="138" t="s">
        <v>1216</v>
      </c>
      <c r="L346" s="138" t="s">
        <v>606</v>
      </c>
      <c r="M346" s="138" t="s">
        <v>1386</v>
      </c>
      <c r="N346" s="138" t="s">
        <v>1386</v>
      </c>
      <c r="O346" s="138">
        <v>10</v>
      </c>
      <c r="P346" s="138" t="s">
        <v>1167</v>
      </c>
      <c r="Q346" s="138">
        <v>0</v>
      </c>
      <c r="R346" s="402">
        <v>700</v>
      </c>
      <c r="S346" s="6"/>
    </row>
    <row r="347" spans="1:19" ht="15" customHeight="1">
      <c r="A347" s="181" t="s">
        <v>1405</v>
      </c>
      <c r="B347" s="181" t="s">
        <v>1405</v>
      </c>
      <c r="C347" s="94" t="s">
        <v>1182</v>
      </c>
      <c r="D347" s="94"/>
      <c r="E347" s="94" t="s">
        <v>960</v>
      </c>
      <c r="F347" s="94" t="s">
        <v>1406</v>
      </c>
      <c r="G347" s="94"/>
      <c r="H347" s="94"/>
      <c r="I347" s="95" t="s">
        <v>1407</v>
      </c>
      <c r="J347" s="139">
        <v>165</v>
      </c>
      <c r="K347" s="139">
        <v>14</v>
      </c>
      <c r="L347" s="139">
        <v>12</v>
      </c>
      <c r="M347" s="139" t="s">
        <v>1408</v>
      </c>
      <c r="N347" s="139" t="s">
        <v>1409</v>
      </c>
      <c r="O347" s="139">
        <v>1</v>
      </c>
      <c r="P347" s="139">
        <v>0</v>
      </c>
      <c r="Q347" s="139">
        <v>0</v>
      </c>
      <c r="R347" s="403">
        <v>900</v>
      </c>
      <c r="S347" s="94"/>
    </row>
    <row r="348" spans="1:19" ht="15" customHeight="1">
      <c r="A348" s="6" t="s">
        <v>1410</v>
      </c>
      <c r="B348" s="6" t="s">
        <v>1411</v>
      </c>
      <c r="C348" s="6" t="s">
        <v>1412</v>
      </c>
      <c r="D348" s="6">
        <v>233</v>
      </c>
      <c r="E348" s="6" t="s">
        <v>113</v>
      </c>
      <c r="F348" s="120" t="s">
        <v>1413</v>
      </c>
      <c r="G348" s="6"/>
      <c r="H348" s="120" t="s">
        <v>504</v>
      </c>
      <c r="I348" s="91" t="s">
        <v>1414</v>
      </c>
      <c r="J348" s="138">
        <v>151</v>
      </c>
      <c r="K348" s="138">
        <v>7</v>
      </c>
      <c r="L348" s="138" t="s">
        <v>1359</v>
      </c>
      <c r="M348" s="138" t="s">
        <v>1415</v>
      </c>
      <c r="N348" s="138" t="s">
        <v>1378</v>
      </c>
      <c r="O348" s="138" t="s">
        <v>1357</v>
      </c>
      <c r="P348" s="138" t="s">
        <v>1274</v>
      </c>
      <c r="Q348" s="138" t="s">
        <v>1409</v>
      </c>
      <c r="R348" s="402">
        <v>1200</v>
      </c>
      <c r="S348" s="6"/>
    </row>
    <row r="349" spans="1:19" ht="15" customHeight="1">
      <c r="A349" s="8" t="s">
        <v>1416</v>
      </c>
      <c r="B349" s="8" t="s">
        <v>1416</v>
      </c>
      <c r="C349" s="8" t="s">
        <v>1073</v>
      </c>
      <c r="D349" s="8"/>
      <c r="E349" s="8" t="s">
        <v>113</v>
      </c>
      <c r="F349" s="298" t="s">
        <v>1417</v>
      </c>
      <c r="G349" s="8"/>
      <c r="H349" s="8"/>
      <c r="I349" s="77" t="s">
        <v>1418</v>
      </c>
      <c r="J349" s="138">
        <v>153</v>
      </c>
      <c r="K349" s="138">
        <v>15</v>
      </c>
      <c r="L349" s="138" t="s">
        <v>1408</v>
      </c>
      <c r="M349" s="138">
        <v>3</v>
      </c>
      <c r="N349" s="138" t="s">
        <v>1294</v>
      </c>
      <c r="O349" s="138" t="s">
        <v>1294</v>
      </c>
      <c r="P349" s="138" t="s">
        <v>1419</v>
      </c>
      <c r="Q349" s="138">
        <v>0</v>
      </c>
      <c r="R349" s="402">
        <v>1800</v>
      </c>
      <c r="S349" s="8"/>
    </row>
    <row r="350" spans="1:19" ht="15" customHeight="1">
      <c r="A350" s="305" t="s">
        <v>1420</v>
      </c>
      <c r="B350" s="305" t="s">
        <v>1420</v>
      </c>
      <c r="C350" s="6" t="s">
        <v>1421</v>
      </c>
      <c r="D350" s="6"/>
      <c r="E350" s="6"/>
      <c r="F350" s="6"/>
      <c r="G350" s="6"/>
      <c r="H350" s="6"/>
      <c r="I350" s="91" t="s">
        <v>1422</v>
      </c>
      <c r="J350" s="138"/>
      <c r="K350" s="138"/>
      <c r="L350" s="138"/>
      <c r="M350" s="138"/>
      <c r="N350" s="138"/>
      <c r="O350" s="138"/>
      <c r="P350" s="138"/>
      <c r="Q350" s="138"/>
      <c r="R350" s="7">
        <v>1480</v>
      </c>
      <c r="S350" s="6"/>
    </row>
    <row r="351" spans="1:19" ht="15" customHeight="1">
      <c r="A351" s="8" t="s">
        <v>1423</v>
      </c>
      <c r="B351" s="8" t="s">
        <v>1424</v>
      </c>
      <c r="C351" s="8" t="s">
        <v>1425</v>
      </c>
      <c r="D351" s="8">
        <v>261914</v>
      </c>
      <c r="E351" s="8" t="s">
        <v>113</v>
      </c>
      <c r="F351" t="s">
        <v>1426</v>
      </c>
      <c r="G351" s="8" t="s">
        <v>1427</v>
      </c>
      <c r="H351" s="8"/>
      <c r="I351" s="157" t="s">
        <v>1428</v>
      </c>
      <c r="J351" s="138">
        <v>254</v>
      </c>
      <c r="K351" s="138" t="s">
        <v>1429</v>
      </c>
      <c r="L351" s="138" t="s">
        <v>1272</v>
      </c>
      <c r="M351" s="138" t="s">
        <v>1430</v>
      </c>
      <c r="N351" s="138" t="s">
        <v>605</v>
      </c>
      <c r="O351" s="138" t="s">
        <v>1265</v>
      </c>
      <c r="P351" s="138" t="s">
        <v>1309</v>
      </c>
      <c r="Q351" s="138" t="s">
        <v>1408</v>
      </c>
      <c r="R351" s="7">
        <f>1638*2</f>
        <v>3276</v>
      </c>
      <c r="S351" s="8"/>
    </row>
    <row r="352" spans="1:19" ht="15" customHeight="1">
      <c r="A352" s="6" t="s">
        <v>1431</v>
      </c>
      <c r="B352" s="6" t="s">
        <v>1432</v>
      </c>
      <c r="C352" s="6" t="s">
        <v>1425</v>
      </c>
      <c r="D352" s="6"/>
      <c r="E352" s="6"/>
      <c r="F352" t="s">
        <v>1433</v>
      </c>
      <c r="G352" s="6" t="s">
        <v>1434</v>
      </c>
      <c r="H352" t="s">
        <v>1435</v>
      </c>
      <c r="I352" s="91" t="s">
        <v>1436</v>
      </c>
      <c r="J352" s="138">
        <v>111</v>
      </c>
      <c r="K352" s="138">
        <v>4</v>
      </c>
      <c r="L352" s="138" t="s">
        <v>1274</v>
      </c>
      <c r="M352" s="138">
        <v>15</v>
      </c>
      <c r="N352" s="138" t="s">
        <v>1437</v>
      </c>
      <c r="O352" s="138" t="s">
        <v>1438</v>
      </c>
      <c r="P352" s="138" t="s">
        <v>1309</v>
      </c>
      <c r="Q352" s="138" t="s">
        <v>1297</v>
      </c>
      <c r="R352" s="7">
        <f>6396/2.5</f>
        <v>2558.4</v>
      </c>
      <c r="S352" s="6"/>
    </row>
    <row r="353" spans="1:19" ht="15" customHeight="1">
      <c r="A353" s="8" t="s">
        <v>1439</v>
      </c>
      <c r="B353" s="8" t="s">
        <v>1439</v>
      </c>
      <c r="C353" s="8" t="s">
        <v>630</v>
      </c>
      <c r="D353" s="8"/>
      <c r="E353" s="8" t="s">
        <v>960</v>
      </c>
      <c r="F353" s="335" t="s">
        <v>1440</v>
      </c>
      <c r="G353" s="8" t="s">
        <v>115</v>
      </c>
      <c r="H353" s="8"/>
      <c r="I353" s="8"/>
      <c r="J353" s="138">
        <v>107</v>
      </c>
      <c r="K353" s="138">
        <v>5</v>
      </c>
      <c r="L353" s="138" t="s">
        <v>1441</v>
      </c>
      <c r="M353" s="138" t="s">
        <v>1442</v>
      </c>
      <c r="N353" s="138" t="s">
        <v>1441</v>
      </c>
      <c r="O353" s="138" t="s">
        <v>1443</v>
      </c>
      <c r="P353" s="138" t="s">
        <v>1444</v>
      </c>
      <c r="Q353" s="138">
        <v>0</v>
      </c>
      <c r="R353" s="402">
        <v>1200</v>
      </c>
      <c r="S353" s="8"/>
    </row>
    <row r="354" spans="1:19" ht="15" customHeight="1">
      <c r="A354" s="6" t="s">
        <v>1445</v>
      </c>
      <c r="B354" s="6" t="s">
        <v>1445</v>
      </c>
      <c r="C354" s="6" t="s">
        <v>630</v>
      </c>
      <c r="D354" s="6"/>
      <c r="E354" s="6"/>
      <c r="F354" s="6" t="s">
        <v>1446</v>
      </c>
      <c r="G354" s="6"/>
      <c r="H354" s="6"/>
      <c r="I354" s="6"/>
      <c r="J354" s="138" t="s">
        <v>1447</v>
      </c>
      <c r="K354" s="138" t="s">
        <v>1448</v>
      </c>
      <c r="L354" s="138">
        <v>0</v>
      </c>
      <c r="M354" s="138" t="s">
        <v>1449</v>
      </c>
      <c r="N354" s="138" t="s">
        <v>1450</v>
      </c>
      <c r="O354" s="138" t="s">
        <v>1309</v>
      </c>
      <c r="P354" s="138" t="s">
        <v>1218</v>
      </c>
      <c r="Q354" s="138" t="s">
        <v>1451</v>
      </c>
      <c r="R354" s="402">
        <v>600</v>
      </c>
      <c r="S354" s="6"/>
    </row>
    <row r="355" spans="1:19" ht="15" customHeight="1">
      <c r="A355" s="8" t="s">
        <v>1452</v>
      </c>
      <c r="B355" s="8" t="s">
        <v>1452</v>
      </c>
      <c r="C355" s="8" t="s">
        <v>1453</v>
      </c>
      <c r="D355" s="8">
        <v>550118</v>
      </c>
      <c r="E355" s="8" t="s">
        <v>113</v>
      </c>
      <c r="F355" s="8" t="s">
        <v>1454</v>
      </c>
      <c r="G355" s="8"/>
      <c r="H355" s="8"/>
      <c r="I355" s="157" t="s">
        <v>1455</v>
      </c>
      <c r="J355" s="138"/>
      <c r="K355" s="138"/>
      <c r="L355" s="138"/>
      <c r="M355" s="138"/>
      <c r="N355" s="138"/>
      <c r="O355" s="138"/>
      <c r="P355" s="138"/>
      <c r="Q355" s="138"/>
      <c r="R355" s="402">
        <v>1400</v>
      </c>
      <c r="S355" s="8"/>
    </row>
    <row r="356" spans="1:19" ht="15" customHeight="1">
      <c r="A356" s="6" t="s">
        <v>1456</v>
      </c>
      <c r="B356" s="6" t="s">
        <v>1457</v>
      </c>
      <c r="C356" s="6" t="s">
        <v>630</v>
      </c>
      <c r="D356" s="6"/>
      <c r="E356" s="6" t="s">
        <v>960</v>
      </c>
      <c r="F356" s="6" t="s">
        <v>1458</v>
      </c>
      <c r="G356" s="6"/>
      <c r="H356" s="6"/>
      <c r="I356" s="6"/>
      <c r="J356" s="138" t="s">
        <v>1459</v>
      </c>
      <c r="K356" s="138" t="s">
        <v>1460</v>
      </c>
      <c r="L356" s="138" t="s">
        <v>1461</v>
      </c>
      <c r="M356" s="138" t="s">
        <v>1462</v>
      </c>
      <c r="N356" s="138" t="s">
        <v>1463</v>
      </c>
      <c r="O356" s="138" t="s">
        <v>1464</v>
      </c>
      <c r="P356" s="138" t="s">
        <v>1465</v>
      </c>
      <c r="Q356" s="138" t="s">
        <v>1466</v>
      </c>
      <c r="R356" s="402">
        <v>1800</v>
      </c>
      <c r="S356" s="6"/>
    </row>
    <row r="357" spans="1:19" ht="15" customHeight="1">
      <c r="A357" s="6" t="s">
        <v>1467</v>
      </c>
      <c r="B357" s="6" t="s">
        <v>1467</v>
      </c>
      <c r="C357" s="383" t="s">
        <v>1468</v>
      </c>
      <c r="D357" s="383" t="s">
        <v>1469</v>
      </c>
      <c r="E357" s="6" t="s">
        <v>252</v>
      </c>
      <c r="F357" s="383" t="s">
        <v>1470</v>
      </c>
      <c r="G357" s="383" t="s">
        <v>1471</v>
      </c>
      <c r="H357" s="6"/>
      <c r="I357" s="383" t="s">
        <v>1472</v>
      </c>
      <c r="J357" s="384">
        <v>0</v>
      </c>
      <c r="K357" s="384">
        <v>0</v>
      </c>
      <c r="L357" s="384">
        <v>0</v>
      </c>
      <c r="M357" s="384">
        <v>0</v>
      </c>
      <c r="N357" s="384">
        <v>0</v>
      </c>
      <c r="O357" s="384">
        <v>0</v>
      </c>
      <c r="P357" s="384">
        <v>0</v>
      </c>
      <c r="Q357" s="384">
        <v>0</v>
      </c>
      <c r="R357" s="404">
        <v>900</v>
      </c>
      <c r="S357" s="6" t="s">
        <v>1473</v>
      </c>
    </row>
    <row r="358" spans="1:19" ht="15" customHeight="1">
      <c r="A358" s="6" t="s">
        <v>1474</v>
      </c>
      <c r="B358" s="6" t="s">
        <v>1474</v>
      </c>
      <c r="C358" s="398" t="s">
        <v>1468</v>
      </c>
      <c r="D358" s="398" t="s">
        <v>1469</v>
      </c>
      <c r="E358" s="6" t="s">
        <v>278</v>
      </c>
      <c r="F358" s="398" t="s">
        <v>1470</v>
      </c>
      <c r="G358" s="398" t="s">
        <v>1475</v>
      </c>
      <c r="H358" s="6"/>
      <c r="I358" s="398" t="s">
        <v>1472</v>
      </c>
      <c r="J358" s="384"/>
      <c r="K358" s="384"/>
      <c r="L358" s="384"/>
      <c r="M358" s="384"/>
      <c r="N358" s="384"/>
      <c r="O358" s="384"/>
      <c r="P358" s="384"/>
      <c r="Q358" s="384"/>
      <c r="R358" s="404">
        <v>3000</v>
      </c>
      <c r="S358" s="6" t="s">
        <v>1476</v>
      </c>
    </row>
    <row r="359" spans="1:19" ht="15" customHeight="1">
      <c r="A359" s="6" t="s">
        <v>1477</v>
      </c>
      <c r="B359" s="6" t="s">
        <v>1477</v>
      </c>
      <c r="C359" s="398" t="s">
        <v>1468</v>
      </c>
      <c r="D359" s="398" t="s">
        <v>1469</v>
      </c>
      <c r="E359" s="6" t="s">
        <v>278</v>
      </c>
      <c r="F359" s="398" t="s">
        <v>1470</v>
      </c>
      <c r="G359" s="398" t="s">
        <v>1475</v>
      </c>
      <c r="H359" s="6"/>
      <c r="I359" s="398" t="s">
        <v>1472</v>
      </c>
      <c r="J359" s="384"/>
      <c r="K359" s="384"/>
      <c r="L359" s="384"/>
      <c r="M359" s="384"/>
      <c r="N359" s="384"/>
      <c r="O359" s="384"/>
      <c r="P359" s="384"/>
      <c r="Q359" s="384"/>
      <c r="R359" s="404">
        <v>6852</v>
      </c>
      <c r="S359" s="6" t="s">
        <v>1476</v>
      </c>
    </row>
    <row r="360" spans="1:19" ht="15" customHeight="1">
      <c r="A360" s="6" t="s">
        <v>1478</v>
      </c>
      <c r="B360" s="6" t="s">
        <v>1478</v>
      </c>
      <c r="C360" s="398" t="s">
        <v>1468</v>
      </c>
      <c r="D360" s="398" t="s">
        <v>1469</v>
      </c>
      <c r="E360" s="6" t="s">
        <v>252</v>
      </c>
      <c r="F360" s="398" t="s">
        <v>1470</v>
      </c>
      <c r="G360" s="398" t="s">
        <v>1475</v>
      </c>
      <c r="H360" s="6"/>
      <c r="I360" s="398" t="s">
        <v>1472</v>
      </c>
      <c r="J360" s="384"/>
      <c r="K360" s="384"/>
      <c r="L360" s="384"/>
      <c r="M360" s="384"/>
      <c r="N360" s="384"/>
      <c r="O360" s="384"/>
      <c r="P360" s="384"/>
      <c r="Q360" s="384"/>
      <c r="R360" s="404">
        <v>600</v>
      </c>
      <c r="S360" s="6" t="s">
        <v>1476</v>
      </c>
    </row>
    <row r="361" spans="1:19" ht="15" customHeight="1">
      <c r="A361" s="6" t="s">
        <v>1479</v>
      </c>
      <c r="B361" s="6" t="s">
        <v>1479</v>
      </c>
      <c r="C361" s="398" t="s">
        <v>1468</v>
      </c>
      <c r="D361" s="398" t="s">
        <v>1469</v>
      </c>
      <c r="E361" s="6" t="s">
        <v>126</v>
      </c>
      <c r="F361" s="398" t="s">
        <v>1470</v>
      </c>
      <c r="G361" s="398" t="s">
        <v>1475</v>
      </c>
      <c r="H361" s="6"/>
      <c r="I361" s="398" t="s">
        <v>1472</v>
      </c>
      <c r="J361" s="384"/>
      <c r="K361" s="384"/>
      <c r="L361" s="384"/>
      <c r="M361" s="384"/>
      <c r="N361" s="384"/>
      <c r="O361" s="384"/>
      <c r="P361" s="384"/>
      <c r="Q361" s="384"/>
      <c r="R361" s="404">
        <v>2900</v>
      </c>
      <c r="S361" s="6" t="s">
        <v>1480</v>
      </c>
    </row>
    <row r="362" spans="1:19" ht="15">
      <c r="A362" s="6" t="s">
        <v>1481</v>
      </c>
      <c r="B362" s="6" t="s">
        <v>1481</v>
      </c>
      <c r="C362" s="398" t="s">
        <v>1468</v>
      </c>
      <c r="D362" s="398" t="s">
        <v>1469</v>
      </c>
      <c r="E362" s="6" t="s">
        <v>22</v>
      </c>
      <c r="F362" s="398" t="s">
        <v>1470</v>
      </c>
      <c r="G362" s="398" t="s">
        <v>1482</v>
      </c>
      <c r="H362" s="6"/>
      <c r="I362" s="398" t="s">
        <v>1472</v>
      </c>
      <c r="J362" s="384"/>
      <c r="K362" s="384"/>
      <c r="L362" s="384"/>
      <c r="M362" s="384"/>
      <c r="N362" s="384"/>
      <c r="O362" s="384"/>
      <c r="P362" s="384"/>
      <c r="Q362" s="384"/>
      <c r="R362" s="404">
        <v>600</v>
      </c>
      <c r="S362" s="6" t="s">
        <v>1476</v>
      </c>
    </row>
    <row r="363" spans="1:19" ht="15">
      <c r="A363" s="6" t="s">
        <v>1483</v>
      </c>
      <c r="B363" s="6" t="s">
        <v>1483</v>
      </c>
      <c r="C363" s="398" t="s">
        <v>1468</v>
      </c>
      <c r="D363" s="398" t="s">
        <v>1469</v>
      </c>
      <c r="E363" s="6" t="s">
        <v>113</v>
      </c>
      <c r="F363" s="398" t="s">
        <v>1470</v>
      </c>
      <c r="G363" s="398" t="s">
        <v>1475</v>
      </c>
      <c r="H363" s="6"/>
      <c r="I363" s="398" t="s">
        <v>1472</v>
      </c>
      <c r="J363" s="384"/>
      <c r="K363" s="384"/>
      <c r="L363" s="384"/>
      <c r="M363" s="384"/>
      <c r="N363" s="384"/>
      <c r="O363" s="384"/>
      <c r="P363" s="384"/>
      <c r="Q363" s="384"/>
      <c r="R363" s="404">
        <v>3500</v>
      </c>
      <c r="S363" s="6" t="s">
        <v>1476</v>
      </c>
    </row>
    <row r="364" spans="1:19" ht="15">
      <c r="A364" s="6" t="s">
        <v>1484</v>
      </c>
      <c r="B364" s="6" t="s">
        <v>1484</v>
      </c>
      <c r="C364" s="398" t="s">
        <v>1468</v>
      </c>
      <c r="D364" s="398" t="s">
        <v>1469</v>
      </c>
      <c r="E364" s="6" t="s">
        <v>252</v>
      </c>
      <c r="F364" s="398" t="s">
        <v>1470</v>
      </c>
      <c r="G364" s="398" t="s">
        <v>1475</v>
      </c>
      <c r="H364" s="6"/>
      <c r="I364" s="398" t="s">
        <v>1472</v>
      </c>
      <c r="J364" s="384"/>
      <c r="K364" s="384"/>
      <c r="L364" s="384"/>
      <c r="M364" s="384"/>
      <c r="N364" s="384"/>
      <c r="O364" s="384"/>
      <c r="P364" s="384"/>
      <c r="Q364" s="384"/>
      <c r="R364" s="404">
        <v>600</v>
      </c>
      <c r="S364" s="6" t="s">
        <v>1485</v>
      </c>
    </row>
    <row r="365" spans="1:19" ht="15">
      <c r="A365" s="6" t="s">
        <v>1486</v>
      </c>
      <c r="B365" s="6" t="s">
        <v>1486</v>
      </c>
      <c r="C365" s="398" t="s">
        <v>1468</v>
      </c>
      <c r="D365" s="398" t="s">
        <v>1469</v>
      </c>
      <c r="E365" s="6" t="s">
        <v>126</v>
      </c>
      <c r="F365" s="398" t="s">
        <v>1470</v>
      </c>
      <c r="G365" s="398" t="s">
        <v>1475</v>
      </c>
      <c r="H365" s="6"/>
      <c r="I365" s="398" t="s">
        <v>1472</v>
      </c>
      <c r="J365" s="384"/>
      <c r="K365" s="384"/>
      <c r="L365" s="384"/>
      <c r="M365" s="384"/>
      <c r="N365" s="384"/>
      <c r="O365" s="384"/>
      <c r="P365" s="384"/>
      <c r="Q365" s="384"/>
      <c r="R365" s="404">
        <v>2000</v>
      </c>
      <c r="S365" s="6" t="s">
        <v>1487</v>
      </c>
    </row>
    <row r="366" spans="1:19" ht="15">
      <c r="A366" s="6" t="s">
        <v>1488</v>
      </c>
      <c r="B366" s="6" t="s">
        <v>1488</v>
      </c>
      <c r="C366" s="398" t="s">
        <v>1468</v>
      </c>
      <c r="D366" s="398" t="s">
        <v>1469</v>
      </c>
      <c r="E366" s="6" t="s">
        <v>113</v>
      </c>
      <c r="F366" s="398" t="s">
        <v>1470</v>
      </c>
      <c r="G366" s="398" t="s">
        <v>1489</v>
      </c>
      <c r="H366" s="6"/>
      <c r="I366" s="398" t="s">
        <v>1472</v>
      </c>
      <c r="J366" s="384"/>
      <c r="K366" s="384"/>
      <c r="L366" s="384"/>
      <c r="M366" s="384"/>
      <c r="N366" s="384"/>
      <c r="O366" s="384"/>
      <c r="P366" s="384"/>
      <c r="Q366" s="384"/>
      <c r="R366" s="404">
        <v>900</v>
      </c>
      <c r="S366" s="6" t="s">
        <v>1490</v>
      </c>
    </row>
    <row r="367" spans="1:19" ht="15">
      <c r="A367" s="6" t="s">
        <v>1491</v>
      </c>
      <c r="B367" s="6" t="s">
        <v>1491</v>
      </c>
      <c r="C367" s="398" t="s">
        <v>1468</v>
      </c>
      <c r="D367" s="398" t="s">
        <v>1469</v>
      </c>
      <c r="E367" s="6" t="s">
        <v>306</v>
      </c>
      <c r="F367" s="398" t="s">
        <v>1470</v>
      </c>
      <c r="G367" s="398" t="s">
        <v>1475</v>
      </c>
      <c r="H367" s="6"/>
      <c r="I367" s="398" t="s">
        <v>1472</v>
      </c>
      <c r="J367" s="384"/>
      <c r="K367" s="384"/>
      <c r="L367" s="384"/>
      <c r="M367" s="384"/>
      <c r="N367" s="384"/>
      <c r="O367" s="384"/>
      <c r="P367" s="384"/>
      <c r="Q367" s="384"/>
      <c r="R367" s="404">
        <v>1500</v>
      </c>
      <c r="S367" s="6" t="s">
        <v>1492</v>
      </c>
    </row>
    <row r="368" spans="1:19" ht="15">
      <c r="A368" s="6" t="s">
        <v>1493</v>
      </c>
      <c r="B368" s="6" t="s">
        <v>1493</v>
      </c>
      <c r="C368" s="398" t="s">
        <v>1468</v>
      </c>
      <c r="D368" s="398" t="s">
        <v>1469</v>
      </c>
      <c r="E368" s="6" t="s">
        <v>522</v>
      </c>
      <c r="F368" s="405" t="s">
        <v>562</v>
      </c>
      <c r="G368" s="405" t="s">
        <v>121</v>
      </c>
      <c r="H368" s="6"/>
      <c r="I368" s="398" t="s">
        <v>1472</v>
      </c>
      <c r="J368" s="384"/>
      <c r="K368" s="384"/>
      <c r="L368" s="384"/>
      <c r="M368" s="384"/>
      <c r="N368" s="384"/>
      <c r="O368" s="384"/>
      <c r="P368" s="384"/>
      <c r="Q368" s="384"/>
      <c r="R368" s="404">
        <v>300</v>
      </c>
      <c r="S368" s="6" t="s">
        <v>1494</v>
      </c>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I355" r:id="rId246" xr:uid="{8E8ECAD9-DFB9-497C-AF22-65C09C099E5B}"/>
  </hyperlinks>
  <pageMargins left="0.75" right="0.75" top="1" bottom="1" header="0.511811023622047" footer="0.511811023622047"/>
  <pageSetup paperSize="9" orientation="portrait" horizontalDpi="300" verticalDpi="300" r:id="rId247"/>
  <legacyDrawing r:id="rId24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D42" sqref="D4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11" t="s">
        <v>1495</v>
      </c>
      <c r="B1" s="411"/>
      <c r="C1" s="411"/>
      <c r="D1" s="411"/>
      <c r="E1" s="411"/>
      <c r="F1" s="411"/>
      <c r="G1" s="411"/>
      <c r="H1" s="411"/>
      <c r="I1" s="411"/>
      <c r="J1" s="411"/>
      <c r="K1" s="411"/>
      <c r="L1" s="411"/>
      <c r="M1" s="411"/>
      <c r="N1" s="411"/>
      <c r="O1" s="411"/>
      <c r="P1" s="411"/>
      <c r="Q1" s="67"/>
      <c r="R1" s="67"/>
    </row>
    <row r="2" spans="1:23" ht="29.1">
      <c r="A2" s="66" t="s">
        <v>1496</v>
      </c>
      <c r="B2" s="66" t="s">
        <v>1497</v>
      </c>
      <c r="C2" s="66" t="s">
        <v>1498</v>
      </c>
      <c r="D2" s="66" t="s">
        <v>1499</v>
      </c>
      <c r="E2" s="66" t="s">
        <v>1500</v>
      </c>
      <c r="F2" s="66" t="s">
        <v>1501</v>
      </c>
      <c r="G2" s="66" t="s">
        <v>10</v>
      </c>
      <c r="H2" s="66" t="s">
        <v>11</v>
      </c>
      <c r="I2" s="66" t="s">
        <v>12</v>
      </c>
      <c r="J2" s="66" t="s">
        <v>13</v>
      </c>
      <c r="K2" s="66" t="s">
        <v>14</v>
      </c>
      <c r="L2" s="66" t="s">
        <v>15</v>
      </c>
      <c r="M2" s="66" t="s">
        <v>16</v>
      </c>
      <c r="N2" s="66" t="s">
        <v>17</v>
      </c>
      <c r="O2" s="66" t="s">
        <v>1502</v>
      </c>
      <c r="P2" s="9" t="s">
        <v>1503</v>
      </c>
      <c r="Q2" s="2" t="s">
        <v>1504</v>
      </c>
      <c r="R2" s="11" t="s">
        <v>1505</v>
      </c>
      <c r="S2" s="149" t="s">
        <v>1506</v>
      </c>
      <c r="T2" s="149" t="s">
        <v>1507</v>
      </c>
      <c r="U2" s="149" t="s">
        <v>1508</v>
      </c>
      <c r="W2" s="149" t="s">
        <v>1509</v>
      </c>
    </row>
    <row r="3" spans="1:23" ht="60">
      <c r="A3" s="12" t="s">
        <v>1510</v>
      </c>
      <c r="B3" s="12"/>
      <c r="C3" s="13"/>
      <c r="D3" s="14" t="s">
        <v>1511</v>
      </c>
      <c r="E3" s="14" t="s">
        <v>1512</v>
      </c>
      <c r="F3" s="14"/>
      <c r="G3" s="15">
        <v>117.83</v>
      </c>
      <c r="H3" s="15">
        <v>7.2</v>
      </c>
      <c r="I3" s="15">
        <v>2.65</v>
      </c>
      <c r="J3" s="15">
        <v>16.399999999999999</v>
      </c>
      <c r="K3" s="15"/>
      <c r="L3" s="15">
        <v>7.25</v>
      </c>
      <c r="M3" s="15">
        <v>2.62</v>
      </c>
      <c r="N3" s="15">
        <v>0.32</v>
      </c>
      <c r="O3" s="16" t="str">
        <f>IF(OR(B3="",C3=""),"",IFERROR(C3/1000*IFERROR(INDEX(Vöruskrá!R:R,MATCH(B3,Vöruskrá!B:B,0)),0)/1000,""))</f>
        <v/>
      </c>
      <c r="P3" s="12" t="s">
        <v>1513</v>
      </c>
      <c r="Q3" s="17" t="s">
        <v>1514</v>
      </c>
      <c r="R3" s="18" t="s">
        <v>1515</v>
      </c>
      <c r="S3" s="152" t="str">
        <f>IF($A3&lt;&gt;"",$A3,$B3)</f>
        <v>Pasta með kjötbollum í mildri tómatsósu</v>
      </c>
      <c r="T3" s="150" t="str">
        <f>IF($B3="","",$C3/1000*IFERROR(INDEX(Vöruskrá!$R:$R,MATCH($B3,Vöruskrá!$B:$B,0)),0))</f>
        <v/>
      </c>
      <c r="U3" s="151">
        <f>IF($A3="","",IFERROR(SUMIFS($T:$T,$W:$W,$A3)/(SUMIFS($C:$C,$W:$W,$A3)/1000),""))</f>
        <v>980.55800000000011</v>
      </c>
      <c r="W3" t="str">
        <f>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IF($A4="",W3,$A4)</f>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IF($A5="",W4,$A5)</f>
        <v>Pasta með kjötbollum í mildri tómatsósu</v>
      </c>
    </row>
    <row r="6" spans="1:23" ht="15">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IF($A6="",W5,$A6)</f>
        <v>Pasta með kjötbollum í mildri tómatsósu</v>
      </c>
    </row>
    <row r="7" spans="1:23" ht="15">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IF($A7="",W6,$A7)</f>
        <v>Pasta með kjötbollum í mildri tómatsósu</v>
      </c>
    </row>
    <row r="8" spans="1:23" ht="15">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IF($A8="",W7,$A8)</f>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IF($A9="",W8,$A9)</f>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IF($A10="",W9,$A10)</f>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IF($A11="",W10,$A11)</f>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IF($A12="",W11,$A12)</f>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IF($A13="",W12,$A13)</f>
        <v>Pasta með kjötbollum í mildri tómatsósu</v>
      </c>
    </row>
    <row r="14" spans="1:23" ht="24">
      <c r="A14" s="19"/>
      <c r="B14" s="19" t="s">
        <v>1474</v>
      </c>
      <c r="C14" s="20">
        <v>80</v>
      </c>
      <c r="D14" s="21" t="s">
        <v>1470</v>
      </c>
      <c r="E14" s="21" t="s">
        <v>1475</v>
      </c>
      <c r="F14" s="21"/>
      <c r="G14" s="22"/>
      <c r="H14" s="22"/>
      <c r="I14" s="22"/>
      <c r="J14" s="22"/>
      <c r="K14" s="22"/>
      <c r="L14" s="22"/>
      <c r="M14" s="22"/>
      <c r="N14" s="22"/>
      <c r="O14" s="23"/>
      <c r="P14" s="19"/>
      <c r="Q14" s="24"/>
      <c r="R14" s="25"/>
      <c r="S14" s="152" t="str">
        <f t="shared" si="0"/>
        <v>Tómat kryddblanda</v>
      </c>
      <c r="T14" s="150">
        <f>IF($B14="","",$C14/1000*IFERROR(INDEX(Vöruskrá!$R:$R,MATCH($B14,Vöruskrá!$B:$B,0)),0))</f>
        <v>240</v>
      </c>
      <c r="U14" s="151" t="str">
        <f>IF($A14="","",IFERROR(SUMIFS($T:$T,$W:$W,$A14)/(SUMIFS($C:$C,$W:$W,$A14)/1000),""))</f>
        <v/>
      </c>
      <c r="W14" t="str">
        <f>IF($A14="",W13,$A14)</f>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IF($A15="",W14,$A15)</f>
        <v>Pasta með kjötbollum í mildri tómatsósu</v>
      </c>
    </row>
    <row r="16" spans="1:23" ht="15">
      <c r="A16" s="5"/>
      <c r="B16" s="5" t="s">
        <v>1105</v>
      </c>
      <c r="C16" s="26">
        <v>1200</v>
      </c>
      <c r="D16" s="21" t="s">
        <v>1105</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IF($A16="",W15,$A16)</f>
        <v>Pasta með kjötbollum í mildri tómatsósu</v>
      </c>
    </row>
    <row r="17" spans="1:23" ht="15">
      <c r="A17" s="5"/>
      <c r="B17" s="5" t="s">
        <v>934</v>
      </c>
      <c r="C17" s="26">
        <v>1000</v>
      </c>
      <c r="D17" s="21" t="s">
        <v>937</v>
      </c>
      <c r="E17" s="21" t="s">
        <v>230</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IF($A17="",W16,$A17)</f>
        <v>Pasta með kjötbollum í mildri tómatsósu</v>
      </c>
    </row>
    <row r="18" spans="1:23" ht="36">
      <c r="A18" s="27" t="s">
        <v>864</v>
      </c>
      <c r="B18" s="27"/>
      <c r="C18" s="28"/>
      <c r="D18" s="14" t="s">
        <v>1516</v>
      </c>
      <c r="E18" s="14" t="s">
        <v>1517</v>
      </c>
      <c r="F18" s="14"/>
      <c r="G18" s="15">
        <v>113.55</v>
      </c>
      <c r="H18" s="15">
        <v>6.55</v>
      </c>
      <c r="I18" s="15">
        <v>2.39</v>
      </c>
      <c r="J18" s="15">
        <v>7.33</v>
      </c>
      <c r="K18" s="15"/>
      <c r="L18" s="15">
        <v>6.86</v>
      </c>
      <c r="M18" s="15">
        <v>1.08</v>
      </c>
      <c r="N18" s="15">
        <v>1.82</v>
      </c>
      <c r="O18" s="16" t="str">
        <f>IF(OR(B18="",C18=""),"",IFERROR(C18/1000*IFERROR(INDEX(Vöruskrá!R:R,MATCH(B18,Vöruskrá!B:B,0)),0)/1000,""))</f>
        <v/>
      </c>
      <c r="P18" s="27" t="s">
        <v>1518</v>
      </c>
      <c r="Q18" s="29" t="s">
        <v>1519</v>
      </c>
      <c r="R18" s="30" t="s">
        <v>1520</v>
      </c>
      <c r="S18" s="152" t="str">
        <f t="shared" si="0"/>
        <v>Lambakjötspottréttur með kartöflum</v>
      </c>
      <c r="T18" s="150" t="str">
        <f>IF($B18="","",$C18/1000*IFERROR(INDEX(Vöruskrá!$R:$R,MATCH($B18,Vöruskrá!$B:$B,0)),0))</f>
        <v/>
      </c>
      <c r="U18" s="151">
        <f>IF($A18="","",IFERROR(SUMIFS($T:$T,$W:$W,$A18)/(SUMIFS($C:$C,$W:$W,$A18)/1000),""))</f>
        <v>1662.7815563112624</v>
      </c>
      <c r="W18" t="str">
        <f>IF($A18="",W17,$A18)</f>
        <v>Lambakjötspottréttur með kartöflum</v>
      </c>
    </row>
    <row r="19" spans="1:23" ht="15">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IF($A19="",W18,$A19)</f>
        <v>Lambakjötspottréttur með kartöflum</v>
      </c>
    </row>
    <row r="20" spans="1:23" ht="15">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IF($A20="",W19,$A20)</f>
        <v>Lambakjötspottréttur með kartöflum</v>
      </c>
    </row>
    <row r="21" spans="1:23" ht="15">
      <c r="A21" s="19"/>
      <c r="B21" s="19" t="s">
        <v>968</v>
      </c>
      <c r="C21" s="20">
        <v>18000</v>
      </c>
      <c r="D21" s="21" t="s">
        <v>969</v>
      </c>
      <c r="E21" s="21" t="s">
        <v>957</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IF($A21="",W20,$A21)</f>
        <v>Lambakjötspottréttur með kartöflum</v>
      </c>
    </row>
    <row r="22" spans="1:23" ht="15">
      <c r="A22" s="19"/>
      <c r="B22" s="19" t="s">
        <v>886</v>
      </c>
      <c r="C22" s="20">
        <v>2000</v>
      </c>
      <c r="D22" s="21" t="s">
        <v>887</v>
      </c>
      <c r="E22" s="21" t="s">
        <v>230</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IF($A22="",W21,$A22)</f>
        <v>Lambakjötspottréttur með kartöflum</v>
      </c>
    </row>
    <row r="23" spans="1:23" ht="15">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IF($A23="",W22,$A23)</f>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IF($A24="",W23,$A24)</f>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IF($A25="",W24,$A25)</f>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IF($A26="",W25,$A26)</f>
        <v>Lambakjötspottréttur með kartöflum</v>
      </c>
    </row>
    <row r="27" spans="1:23" ht="15">
      <c r="A27" s="19"/>
      <c r="B27" s="19" t="s">
        <v>1105</v>
      </c>
      <c r="C27" s="20">
        <v>1500</v>
      </c>
      <c r="D27" s="21" t="s">
        <v>1105</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IF($A27="",W26,$A27)</f>
        <v>Lambakjötspottréttur með kartöflum</v>
      </c>
    </row>
    <row r="28" spans="1:23" ht="15">
      <c r="A28" s="19"/>
      <c r="B28" s="19" t="s">
        <v>934</v>
      </c>
      <c r="C28" s="20">
        <v>1200</v>
      </c>
      <c r="D28" s="21" t="s">
        <v>937</v>
      </c>
      <c r="E28" s="21" t="s">
        <v>230</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IF($A28="",W27,$A28)</f>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IF($A29="",W28,$A29)</f>
        <v>Lambakjötspottréttur með kartöflum</v>
      </c>
    </row>
    <row r="30" spans="1:23" ht="24">
      <c r="A30" s="19"/>
      <c r="B30" s="19" t="s">
        <v>1477</v>
      </c>
      <c r="C30" s="20">
        <v>100</v>
      </c>
      <c r="D30" s="21" t="s">
        <v>1470</v>
      </c>
      <c r="E30" s="21" t="s">
        <v>1475</v>
      </c>
      <c r="F30" s="21"/>
      <c r="G30" s="22"/>
      <c r="H30" s="22"/>
      <c r="I30" s="22"/>
      <c r="J30" s="22"/>
      <c r="K30" s="22"/>
      <c r="L30" s="22"/>
      <c r="M30" s="22"/>
      <c r="N30" s="22"/>
      <c r="O30" s="23"/>
      <c r="P30" s="19"/>
      <c r="Q30" s="24"/>
      <c r="R30" s="25"/>
      <c r="S30" s="152" t="str">
        <f t="shared" si="0"/>
        <v>Timían</v>
      </c>
      <c r="T30" s="150">
        <f>IF($B30="","",$C30/1000*IFERROR(INDEX(Vöruskrá!$R:$R,MATCH($B30,Vöruskrá!$B:$B,0)),0))</f>
        <v>685.2</v>
      </c>
      <c r="U30" s="151" t="str">
        <f>IF($A30="","",IFERROR(SUMIFS($T:$T,$W:$W,$A30)/(SUMIFS($C:$C,$W:$W,$A30)/1000),""))</f>
        <v/>
      </c>
      <c r="W30" t="str">
        <f>IF($A30="",W29,$A30)</f>
        <v>Lambakjötspottréttur með kartöflum</v>
      </c>
    </row>
    <row r="31" spans="1:23" ht="15">
      <c r="A31" s="19"/>
      <c r="B31" s="19" t="s">
        <v>904</v>
      </c>
      <c r="C31" s="20">
        <v>50</v>
      </c>
      <c r="D31" s="21" t="s">
        <v>905</v>
      </c>
      <c r="E31" s="21" t="s">
        <v>121</v>
      </c>
      <c r="F31" s="21" t="s">
        <v>895</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IF($A31="",W30,$A31)</f>
        <v>Lambakjötspottréttur með kartöflum</v>
      </c>
    </row>
    <row r="32" spans="1:23" ht="15">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IF($A32="",W31,$A32)</f>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IF($A33="",W32,$A33)</f>
        <v>Lambakjötspottréttur með kartöflum</v>
      </c>
    </row>
    <row r="34" spans="1:23" ht="48">
      <c r="A34" s="310" t="s">
        <v>866</v>
      </c>
      <c r="B34" s="12"/>
      <c r="C34" s="13"/>
      <c r="D34" s="14" t="s">
        <v>1521</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1522</v>
      </c>
      <c r="Q34" s="17" t="s">
        <v>1523</v>
      </c>
      <c r="R34" s="18" t="s">
        <v>1524</v>
      </c>
      <c r="S34" s="152" t="str">
        <f t="shared" si="0"/>
        <v>Mildur kjúklingakarrýréttur</v>
      </c>
      <c r="T34" s="150" t="str">
        <f>IF($B34="","",$C34/1000*IFERROR(INDEX(Vöruskrá!$R:$R,MATCH($B34,Vöruskrá!$B:$B,0)),0))</f>
        <v/>
      </c>
      <c r="U34" s="151">
        <f>IF($A34="","",IFERROR(SUMIFS($T:$T,$W:$W,$A34)/(SUMIFS($C:$C,$W:$W,$A34)/1000),""))</f>
        <v>1017.2654320987655</v>
      </c>
      <c r="W34" t="str">
        <f>IF($A34="",W33,$A34)</f>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2" t="str">
        <f t="shared" si="0"/>
        <v>Kjúklingalærkjöt - Rose</v>
      </c>
      <c r="T35" s="150">
        <f>IF($B35="","",$C35/1000*IFERROR(INDEX(Vöruskrá!$R:$R,MATCH($B35,Vöruskrá!$B:$B,0)),0))</f>
        <v>60690</v>
      </c>
      <c r="U35" s="151" t="str">
        <f>IF($A35="","",IFERROR(SUMIFS($T:$T,$W:$W,$A35)/(SUMIFS($C:$C,$W:$W,$A35)/1000),""))</f>
        <v/>
      </c>
      <c r="W35" t="str">
        <f>IF($A35="",W34,$A35)</f>
        <v>Mildur kjúklingakarrýréttur</v>
      </c>
    </row>
    <row r="36" spans="1:23" ht="15">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1525</v>
      </c>
      <c r="S36" s="152" t="str">
        <f t="shared" si="0"/>
        <v>Paprika (fersk)</v>
      </c>
      <c r="T36" s="150">
        <f>IF($B36="","",$C36/1000*IFERROR(INDEX(Vöruskrá!$R:$R,MATCH($B36,Vöruskrá!$B:$B,0)),0))</f>
        <v>4800</v>
      </c>
      <c r="U36" s="151" t="str">
        <f>IF($A36="","",IFERROR(SUMIFS($T:$T,$W:$W,$A36)/(SUMIFS($C:$C,$W:$W,$A36)/1000),""))</f>
        <v/>
      </c>
      <c r="W36" t="str">
        <f>IF($A36="",W35,$A36)</f>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IF($A37="",W36,$A37)</f>
        <v>Mildur kjúklingakarrýréttur</v>
      </c>
    </row>
    <row r="38" spans="1:23" ht="15">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IF($A38="",W37,$A38)</f>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IF($A39="",W38,$A39)</f>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IF($A40="",W39,$A40)</f>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IF($A41="",W40,$A41)</f>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IF($A42="",W41,$A42)</f>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c r="W43" t="str">
        <f>IF($A43="",W42,$A43)</f>
        <v>Mildur kjúklingakarrýréttur</v>
      </c>
    </row>
    <row r="44" spans="1:23" ht="15">
      <c r="A44" s="19"/>
      <c r="B44" s="19" t="s">
        <v>893</v>
      </c>
      <c r="C44" s="20">
        <v>500</v>
      </c>
      <c r="D44" s="21" t="s">
        <v>894</v>
      </c>
      <c r="E44" s="21" t="s">
        <v>121</v>
      </c>
      <c r="F44" s="21" t="s">
        <v>895</v>
      </c>
      <c r="G44" s="22"/>
      <c r="H44" s="22"/>
      <c r="I44" s="22"/>
      <c r="J44" s="22"/>
      <c r="K44" s="22"/>
      <c r="L44" s="22"/>
      <c r="M44" s="22"/>
      <c r="N44" s="22"/>
      <c r="O44" s="23"/>
      <c r="P44" s="19"/>
      <c r="Q44" s="24"/>
      <c r="R44" s="25"/>
      <c r="S44" s="152" t="str">
        <f t="shared" si="0"/>
        <v>Karríduft (Curry powder)</v>
      </c>
      <c r="T44" s="150">
        <f>IF($B44="","",$C44/1000*IFERROR(INDEX(Vöruskrá!$R:$R,MATCH($B44,Vöruskrá!$B:$B,0)),0))</f>
        <v>1500</v>
      </c>
      <c r="U44" s="151" t="str">
        <f>IF($A44="","",IFERROR(SUMIFS($T:$T,$W:$W,$A44)/(SUMIFS($C:$C,$W:$W,$A44)/1000),""))</f>
        <v/>
      </c>
      <c r="W44" t="str">
        <f>IF($A44="",W43,$A44)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str">
        <f>IF($A45="",W44,$A45)</f>
        <v>Mildur kjúklingakarrýréttur</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str">
        <f>IF($A46="",W45,$A46)</f>
        <v>Mildur kjúklingakarrýréttur</v>
      </c>
    </row>
    <row r="47" spans="1:23" ht="15">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str">
        <f>IF($A47="",W46,$A47)</f>
        <v>Mildur kjúklingakarrýréttur</v>
      </c>
    </row>
    <row r="48" spans="1:23" ht="48">
      <c r="A48" s="27" t="s">
        <v>868</v>
      </c>
      <c r="B48" s="27"/>
      <c r="C48" s="28"/>
      <c r="D48" s="14" t="s">
        <v>1526</v>
      </c>
      <c r="E48" s="14" t="s">
        <v>1527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1528</v>
      </c>
      <c r="Q48" s="29" t="s">
        <v>1529</v>
      </c>
      <c r="R48" s="30" t="s">
        <v>1530</v>
      </c>
      <c r="S48" s="152" t="str">
        <f t="shared" si="0"/>
        <v>Mild tikka masala með kjúklingi</v>
      </c>
      <c r="T48" s="150" t="str">
        <f>IF($B48="","",$C48/1000*IFERROR(INDEX(Vöruskrá!$R:$R,MATCH($B48,Vöruskrá!$B:$B,0)),0))</f>
        <v/>
      </c>
      <c r="U48" s="151">
        <f>IF($A48="","",IFERROR(SUMIFS($T:$T,$W:$W,$A48)/(SUMIFS($C:$C,$W:$W,$A48)/1000),""))</f>
        <v>1844.9949999999999</v>
      </c>
      <c r="W48" t="str">
        <f>IF($A48="",W47,$A48)</f>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IF($A49="",W48,$A49)</f>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IF($A50="",W49,$A50)</f>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IF($A51="",W50,$A51)</f>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IF($A52="",W51,$A52)</f>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IF($A53="",W52,$A53)</f>
        <v>Mild tikka masala með kjúklingi</v>
      </c>
    </row>
    <row r="54" spans="1:23" ht="15">
      <c r="A54" s="5"/>
      <c r="B54" s="5" t="s">
        <v>1105</v>
      </c>
      <c r="C54" s="26">
        <v>900</v>
      </c>
      <c r="D54" s="21" t="s">
        <v>1105</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IF($A54="",W53,$A54)</f>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IF($A55="",W54,$A55)</f>
        <v>Mild tikka masala með kjúklingi</v>
      </c>
    </row>
    <row r="56" spans="1:23" ht="15">
      <c r="A56" s="19"/>
      <c r="B56" s="19" t="s">
        <v>893</v>
      </c>
      <c r="C56" s="20">
        <v>200</v>
      </c>
      <c r="D56" s="21" t="s">
        <v>894</v>
      </c>
      <c r="E56" s="21" t="s">
        <v>121</v>
      </c>
      <c r="F56" s="21" t="s">
        <v>895</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IF($A56="",W55,$A56)</f>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IF($A57="",W56,$A57)</f>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IF($A58="",W57,$A58)</f>
        <v>Mild tikka masala með kjúklingi</v>
      </c>
    </row>
    <row r="59" spans="1:23" ht="15">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IF($A59="",W58,$A59)</f>
        <v>Mild tikka masala með kjúklingi</v>
      </c>
    </row>
    <row r="60" spans="1:23" ht="36">
      <c r="A60" s="27" t="s">
        <v>1064</v>
      </c>
      <c r="B60" s="27"/>
      <c r="C60" s="28"/>
      <c r="D60" s="14" t="s">
        <v>1531</v>
      </c>
      <c r="E60" s="14" t="s">
        <v>1532</v>
      </c>
      <c r="F60" s="14"/>
      <c r="G60" s="15">
        <v>105.64</v>
      </c>
      <c r="H60" s="15">
        <v>3.29</v>
      </c>
      <c r="I60" s="15">
        <v>0.72</v>
      </c>
      <c r="J60" s="15">
        <v>13.26</v>
      </c>
      <c r="K60" s="15"/>
      <c r="L60" s="15">
        <v>6.06</v>
      </c>
      <c r="M60" s="15">
        <v>1.96</v>
      </c>
      <c r="N60" s="15">
        <v>0.3</v>
      </c>
      <c r="O60" s="16" t="str">
        <f>IF(OR(B60="",C60=""),"",IFERROR(C60/1000*IFERROR(INDEX(Vöruskrá!R:R,MATCH(B60,Vöruskrá!B:B,0)),0)/1000,""))</f>
        <v/>
      </c>
      <c r="P60" s="27" t="s">
        <v>1533</v>
      </c>
      <c r="Q60" s="29" t="s">
        <v>1534</v>
      </c>
      <c r="R60" s="30" t="s">
        <v>1535</v>
      </c>
      <c r="S60" s="152" t="str">
        <f t="shared" si="0"/>
        <v>Kjúklingasúpa með núðlum og grænmeti</v>
      </c>
      <c r="T60" s="150" t="str">
        <f>IF($B60="","",$C60/1000*IFERROR(INDEX(Vöruskrá!$R:$R,MATCH($B60,Vöruskrá!$B:$B,0)),0))</f>
        <v/>
      </c>
      <c r="U60" s="151">
        <f>IF($A60="","",IFERROR(SUMIFS($T:$T,$W:$W,$A60)/(SUMIFS($C:$C,$W:$W,$A60)/1000),""))</f>
        <v>822.02</v>
      </c>
      <c r="W60" t="str">
        <f>IF($A60="",W59,$A60)</f>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IF($A61="",W60,$A61)</f>
        <v>Kjúklingasúpa með núðlum og grænmeti</v>
      </c>
    </row>
    <row r="62" spans="1:23" ht="15">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IF($A62="",W61,$A62)</f>
        <v>Kjúklingasúpa með núðlum og grænmeti</v>
      </c>
    </row>
    <row r="63" spans="1:23" ht="15">
      <c r="A63" s="19"/>
      <c r="B63" s="19" t="s">
        <v>913</v>
      </c>
      <c r="C63" s="20">
        <v>12000</v>
      </c>
      <c r="D63" s="21" t="s">
        <v>915</v>
      </c>
      <c r="E63" s="21" t="s">
        <v>30</v>
      </c>
      <c r="F63" s="21" t="s">
        <v>916</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IF($A63="",W62,$A63)</f>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IF($A64="",W63,$A64)</f>
        <v>Kjúklingasúpa með núðlum og grænmeti</v>
      </c>
    </row>
    <row r="65" spans="1:23" ht="15">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IF($A65="",W64,$A65)</f>
        <v>Kjúklingasúpa með núðlum og grænmeti</v>
      </c>
    </row>
    <row r="66" spans="1:23" ht="15">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IF($A66="",W65,$A66)</f>
        <v>Kjúklingasúpa með núðlum og grænmeti</v>
      </c>
    </row>
    <row r="67" spans="1:23" ht="15">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IF($A67="",W66,$A67)</f>
        <v>Kjúklingasúpa með núðlum og grænmeti</v>
      </c>
    </row>
    <row r="68" spans="1:23" ht="15">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1">IF($A68&lt;&gt;"",$A68,$B68)</f>
        <v>Sellerí (ferskt)</v>
      </c>
      <c r="T68" s="150">
        <f>IF($B68="","",$C68/1000*IFERROR(INDEX(Vöruskrá!$R:$R,MATCH($B68,Vöruskrá!$B:$B,0)),0))</f>
        <v>500</v>
      </c>
      <c r="U68" s="151" t="str">
        <f>IF($A68="","",IFERROR(SUMIFS($T:$T,$W:$W,$A68)/(SUMIFS($C:$C,$W:$W,$A68)/1000),""))</f>
        <v/>
      </c>
      <c r="W68" t="str">
        <f>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1"/>
        <v>Hvítlauksduft (Vitlökspulver)</v>
      </c>
      <c r="T69" s="150">
        <f>IF($B69="","",$C69/1000*IFERROR(INDEX(Vöruskrá!$R:$R,MATCH($B69,Vöruskrá!$B:$B,0)),0))</f>
        <v>2156.5</v>
      </c>
      <c r="U69" s="151" t="str">
        <f>IF($A69="","",IFERROR(SUMIFS($T:$T,$W:$W,$A69)/(SUMIFS($C:$C,$W:$W,$A69)/1000),""))</f>
        <v/>
      </c>
      <c r="W69" t="str">
        <f>IF($A69="",W68,$A69)</f>
        <v>Kjúklingasúpa með núðlum og grænmeti</v>
      </c>
    </row>
    <row r="70" spans="1:23" ht="15">
      <c r="A70" s="19"/>
      <c r="B70" s="19" t="s">
        <v>1105</v>
      </c>
      <c r="C70" s="20">
        <v>500</v>
      </c>
      <c r="D70" s="21" t="s">
        <v>1105</v>
      </c>
      <c r="E70" s="21" t="s">
        <v>121</v>
      </c>
      <c r="F70" s="21"/>
      <c r="G70" s="22"/>
      <c r="H70" s="22"/>
      <c r="I70" s="22"/>
      <c r="J70" s="22"/>
      <c r="K70" s="22"/>
      <c r="L70" s="22"/>
      <c r="M70" s="22"/>
      <c r="N70" s="22"/>
      <c r="O70" s="23"/>
      <c r="P70" s="19"/>
      <c r="Q70" s="24"/>
      <c r="R70" s="25"/>
      <c r="S70" s="152" t="str">
        <f t="shared" si="1"/>
        <v>Repjuolía</v>
      </c>
      <c r="T70" s="150">
        <f>IF($B70="","",$C70/1000*IFERROR(INDEX(Vöruskrá!$R:$R,MATCH($B70,Vöruskrá!$B:$B,0)),0))</f>
        <v>197.5</v>
      </c>
      <c r="U70" s="151" t="str">
        <f>IF($A70="","",IFERROR(SUMIFS($T:$T,$W:$W,$A70)/(SUMIFS($C:$C,$W:$W,$A70)/1000),""))</f>
        <v/>
      </c>
      <c r="W70" t="str">
        <f>IF($A70="",W69,$A70)</f>
        <v>Kjúklingasúpa með núðlum og grænmeti</v>
      </c>
    </row>
    <row r="71" spans="1:23" ht="15">
      <c r="A71" s="19"/>
      <c r="B71" s="19" t="s">
        <v>900</v>
      </c>
      <c r="C71" s="20">
        <v>300</v>
      </c>
      <c r="D71" s="21" t="s">
        <v>902</v>
      </c>
      <c r="E71" s="21" t="s">
        <v>121</v>
      </c>
      <c r="F71" s="21" t="s">
        <v>895</v>
      </c>
      <c r="G71" s="22"/>
      <c r="H71" s="22"/>
      <c r="I71" s="22"/>
      <c r="J71" s="22"/>
      <c r="K71" s="22"/>
      <c r="L71" s="22"/>
      <c r="M71" s="22"/>
      <c r="N71" s="22"/>
      <c r="O71" s="23"/>
      <c r="P71" s="19"/>
      <c r="Q71" s="24"/>
      <c r="R71" s="25"/>
      <c r="S71" s="152" t="str">
        <f t="shared" si="1"/>
        <v>Steinselja (þurrkuð)</v>
      </c>
      <c r="T71" s="150">
        <f>IF($B71="","",$C71/1000*IFERROR(INDEX(Vöruskrá!$R:$R,MATCH($B71,Vöruskrá!$B:$B,0)),0))</f>
        <v>900</v>
      </c>
      <c r="U71" s="151" t="str">
        <f>IF($A71="","",IFERROR(SUMIFS($T:$T,$W:$W,$A71)/(SUMIFS($C:$C,$W:$W,$A71)/1000),""))</f>
        <v/>
      </c>
      <c r="W71" t="str">
        <f>IF($A71="",W70,$A71)</f>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1"/>
        <v>Borðsalt</v>
      </c>
      <c r="T72" s="150">
        <f>IF($B72="","",$C72/1000*IFERROR(INDEX(Vöruskrá!$R:$R,MATCH($B72,Vöruskrá!$B:$B,0)),0))</f>
        <v>48</v>
      </c>
      <c r="U72" s="151" t="str">
        <f>IF($A72="","",IFERROR(SUMIFS($T:$T,$W:$W,$A72)/(SUMIFS($C:$C,$W:$W,$A72)/1000),""))</f>
        <v/>
      </c>
      <c r="W72" t="str">
        <f>IF($A72="",W71,$A72)</f>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1"/>
        <v>Svartur pipar, malaður</v>
      </c>
      <c r="T73" s="150">
        <f>IF($B73="","",$C73/1000*IFERROR(INDEX(Vöruskrá!$R:$R,MATCH($B73,Vöruskrá!$B:$B,0)),0))</f>
        <v>2100</v>
      </c>
      <c r="U73" s="151" t="str">
        <f>IF($A73="","",IFERROR(SUMIFS($T:$T,$W:$W,$A73)/(SUMIFS($C:$C,$W:$W,$A73)/1000),""))</f>
        <v/>
      </c>
      <c r="W73" t="str">
        <f>IF($A73="",W72,$A73)</f>
        <v>Kjúklingasúpa með núðlum og grænmeti</v>
      </c>
    </row>
    <row r="74" spans="1:23" ht="36">
      <c r="A74" s="12" t="s">
        <v>1536</v>
      </c>
      <c r="B74" s="12"/>
      <c r="C74" s="13"/>
      <c r="D74" s="14" t="s">
        <v>1537</v>
      </c>
      <c r="E74" s="14" t="s">
        <v>1538</v>
      </c>
      <c r="F74" s="14"/>
      <c r="G74" s="15">
        <v>184.18</v>
      </c>
      <c r="H74" s="15">
        <v>13.73</v>
      </c>
      <c r="I74" s="15">
        <v>7.52</v>
      </c>
      <c r="J74" s="15">
        <v>7.2</v>
      </c>
      <c r="K74" s="15"/>
      <c r="L74" s="15">
        <v>8.52</v>
      </c>
      <c r="M74" s="15">
        <v>1.04</v>
      </c>
      <c r="N74" s="15">
        <v>0.38</v>
      </c>
      <c r="O74" s="16" t="str">
        <f>IF(OR(B74="",C74=""),"",IFERROR(C74/1000*IFERROR(INDEX(Vöruskrá!R:R,MATCH(B74,Vöruskrá!B:B,0)),0)/1000,""))</f>
        <v/>
      </c>
      <c r="P74" s="12" t="s">
        <v>1539</v>
      </c>
      <c r="Q74" s="17" t="s">
        <v>1540</v>
      </c>
      <c r="R74" s="18" t="s">
        <v>1541</v>
      </c>
      <c r="S74" s="152" t="str">
        <f t="shared" si="1"/>
        <v>Pastagratín með osti og grænmeti</v>
      </c>
      <c r="T74" s="150" t="str">
        <f>IF($B74="","",$C74/1000*IFERROR(INDEX(Vöruskrá!$R:$R,MATCH($B74,Vöruskrá!$B:$B,0)),0))</f>
        <v/>
      </c>
      <c r="U74" s="151">
        <f>IF($A74="","",IFERROR(SUMIFS($T:$T,$W:$W,$A74)/(SUMIFS($C:$C,$W:$W,$A74)/1000),""))</f>
        <v>779.52615384615376</v>
      </c>
      <c r="W74" t="str">
        <f>IF($A74="",W73,$A74)</f>
        <v>Pastagratín með osti og grænmeti</v>
      </c>
    </row>
    <row r="75" spans="1:23" ht="15">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1"/>
        <v>Rifinn ostur – Pizzatopping mozzarella (Ulkjær)</v>
      </c>
      <c r="T75" s="150">
        <f>IF($B75="","",$C75/1000*IFERROR(INDEX(Vöruskrá!$R:$R,MATCH($B75,Vöruskrá!$B:$B,0)),0))</f>
        <v>27000</v>
      </c>
      <c r="U75" s="151" t="str">
        <f>IF($A75="","",IFERROR(SUMIFS($T:$T,$W:$W,$A75)/(SUMIFS($C:$C,$W:$W,$A75)/1000),""))</f>
        <v/>
      </c>
      <c r="W75" t="str">
        <f>IF($A75="",W74,$A75)</f>
        <v>Pastagratín með osti og grænmeti</v>
      </c>
    </row>
    <row r="76" spans="1:23" ht="15">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1"/>
        <v>Nýmjólk 1 L (MS)</v>
      </c>
      <c r="T76" s="150">
        <f>IF($B76="","",$C76/1000*IFERROR(INDEX(Vöruskrá!$R:$R,MATCH($B76,Vöruskrá!$B:$B,0)),0))</f>
        <v>4000</v>
      </c>
      <c r="U76" s="151" t="str">
        <f>IF($A76="","",IFERROR(SUMIFS($T:$T,$W:$W,$A76)/(SUMIFS($C:$C,$W:$W,$A76)/1000),""))</f>
        <v/>
      </c>
      <c r="W76" t="str">
        <f>IF($A76="",W75,$A76)</f>
        <v>Pastagratín með osti og grænmeti</v>
      </c>
    </row>
    <row r="77" spans="1:23" ht="15">
      <c r="A77" s="5"/>
      <c r="B77" s="5" t="s">
        <v>922</v>
      </c>
      <c r="C77" s="26">
        <v>10000</v>
      </c>
      <c r="D77" s="21" t="s">
        <v>924</v>
      </c>
      <c r="E77" s="21" t="s">
        <v>108</v>
      </c>
      <c r="F77" s="21"/>
      <c r="G77" s="22"/>
      <c r="H77" s="22"/>
      <c r="I77" s="22"/>
      <c r="J77" s="22"/>
      <c r="K77" s="22"/>
      <c r="L77" s="22"/>
      <c r="M77" s="22"/>
      <c r="N77" s="22"/>
      <c r="O77" s="23"/>
      <c r="P77" s="5"/>
      <c r="Q77" s="26"/>
      <c r="R77" s="5"/>
      <c r="S77" s="152" t="str">
        <f t="shared" si="1"/>
        <v>Matreiðslurjómi (MS)</v>
      </c>
      <c r="T77" s="150">
        <f>IF($B77="","",$C77/1000*IFERROR(INDEX(Vöruskrá!$R:$R,MATCH($B77,Vöruskrá!$B:$B,0)),0))</f>
        <v>9000</v>
      </c>
      <c r="U77" s="151" t="str">
        <f>IF($A77="","",IFERROR(SUMIFS($T:$T,$W:$W,$A77)/(SUMIFS($C:$C,$W:$W,$A77)/1000),""))</f>
        <v/>
      </c>
      <c r="W77" t="str">
        <f>IF($A77="",W76,$A77)</f>
        <v>Pastagratín með osti og grænmeti</v>
      </c>
    </row>
    <row r="78" spans="1:23" ht="15">
      <c r="A78" s="5"/>
      <c r="B78" s="5" t="s">
        <v>963</v>
      </c>
      <c r="C78" s="26">
        <v>5000</v>
      </c>
      <c r="D78" s="21" t="s">
        <v>964</v>
      </c>
      <c r="E78" s="21" t="s">
        <v>957</v>
      </c>
      <c r="F78" s="21"/>
      <c r="G78" s="22"/>
      <c r="H78" s="22"/>
      <c r="I78" s="22"/>
      <c r="J78" s="22"/>
      <c r="K78" s="22"/>
      <c r="L78" s="22"/>
      <c r="M78" s="22"/>
      <c r="N78" s="22"/>
      <c r="O78" s="23"/>
      <c r="P78" s="5"/>
      <c r="Q78" s="26"/>
      <c r="R78" s="5"/>
      <c r="S78" s="152" t="str">
        <f t="shared" si="1"/>
        <v>Brokkolí (ferskt)</v>
      </c>
      <c r="T78" s="150">
        <f>IF($B78="","",$C78/1000*IFERROR(INDEX(Vöruskrá!$R:$R,MATCH($B78,Vöruskrá!$B:$B,0)),0))</f>
        <v>3000</v>
      </c>
      <c r="U78" s="151" t="str">
        <f>IF($A78="","",IFERROR(SUMIFS($T:$T,$W:$W,$A78)/(SUMIFS($C:$C,$W:$W,$A78)/1000),""))</f>
        <v/>
      </c>
      <c r="W78" t="str">
        <f>IF($A78="",W77,$A78)</f>
        <v>Pastagratín með osti og grænmeti</v>
      </c>
    </row>
    <row r="79" spans="1:23" ht="15">
      <c r="A79" s="5"/>
      <c r="B79" s="5" t="s">
        <v>968</v>
      </c>
      <c r="C79" s="26">
        <v>3000</v>
      </c>
      <c r="D79" s="21" t="s">
        <v>969</v>
      </c>
      <c r="E79" s="21" t="s">
        <v>957</v>
      </c>
      <c r="F79" s="21"/>
      <c r="G79" s="22"/>
      <c r="H79" s="22"/>
      <c r="I79" s="22"/>
      <c r="J79" s="22"/>
      <c r="K79" s="22"/>
      <c r="L79" s="22"/>
      <c r="M79" s="22"/>
      <c r="N79" s="22"/>
      <c r="O79" s="23"/>
      <c r="P79" s="5"/>
      <c r="Q79" s="26"/>
      <c r="R79" s="5"/>
      <c r="S79" s="152" t="str">
        <f t="shared" si="1"/>
        <v>Paprika (fersk)</v>
      </c>
      <c r="T79" s="150">
        <f>IF($B79="","",$C79/1000*IFERROR(INDEX(Vöruskrá!$R:$R,MATCH($B79,Vöruskrá!$B:$B,0)),0))</f>
        <v>2400</v>
      </c>
      <c r="U79" s="151" t="str">
        <f>IF($A79="","",IFERROR(SUMIFS($T:$T,$W:$W,$A79)/(SUMIFS($C:$C,$W:$W,$A79)/1000),""))</f>
        <v/>
      </c>
      <c r="W79" t="str">
        <f>IF($A79="",W78,$A79)</f>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1"/>
        <v>Gulrætur sneiðar</v>
      </c>
      <c r="T80" s="150">
        <f>IF($B80="","",$C80/1000*IFERROR(INDEX(Vöruskrá!$R:$R,MATCH($B80,Vöruskrá!$B:$B,0)),0))</f>
        <v>1600</v>
      </c>
      <c r="U80" s="151" t="str">
        <f>IF($A80="","",IFERROR(SUMIFS($T:$T,$W:$W,$A80)/(SUMIFS($C:$C,$W:$W,$A80)/1000),""))</f>
        <v/>
      </c>
      <c r="W80" t="str">
        <f>IF($A80="",W79,$A80)</f>
        <v>Pastagratín með osti og grænmeti</v>
      </c>
    </row>
    <row r="81" spans="1:23" ht="15">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1"/>
        <v>Laukur (ferskur)</v>
      </c>
      <c r="T81" s="150">
        <f>IF($B81="","",$C81/1000*IFERROR(INDEX(Vöruskrá!$R:$R,MATCH($B81,Vöruskrá!$B:$B,0)),0))</f>
        <v>500</v>
      </c>
      <c r="U81" s="151" t="str">
        <f>IF($A81="","",IFERROR(SUMIFS($T:$T,$W:$W,$A81)/(SUMIFS($C:$C,$W:$W,$A81)/1000),""))</f>
        <v/>
      </c>
      <c r="W81" t="str">
        <f>IF($A81="",W80,$A81)</f>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1"/>
        <v>Maizenamjöl (majssterkja)</v>
      </c>
      <c r="T82" s="150">
        <f>IF($B82="","",$C82/1000*IFERROR(INDEX(Vöruskrá!$R:$R,MATCH($B82,Vöruskrá!$B:$B,0)),0))</f>
        <v>480</v>
      </c>
      <c r="U82" s="151" t="str">
        <f>IF($A82="","",IFERROR(SUMIFS($T:$T,$W:$W,$A82)/(SUMIFS($C:$C,$W:$W,$A82)/1000),""))</f>
        <v/>
      </c>
      <c r="W82" t="str">
        <f>IF($A82="",W81,$A82)</f>
        <v>Pastagratín með osti og grænmeti</v>
      </c>
    </row>
    <row r="83" spans="1:23" ht="15">
      <c r="A83" s="19"/>
      <c r="B83" s="19" t="s">
        <v>1105</v>
      </c>
      <c r="C83" s="20">
        <v>800</v>
      </c>
      <c r="D83" s="21" t="s">
        <v>1105</v>
      </c>
      <c r="E83" s="21" t="s">
        <v>121</v>
      </c>
      <c r="F83" s="21"/>
      <c r="G83" s="22"/>
      <c r="H83" s="22"/>
      <c r="I83" s="22"/>
      <c r="J83" s="22"/>
      <c r="K83" s="22"/>
      <c r="L83" s="22"/>
      <c r="M83" s="22"/>
      <c r="N83" s="22"/>
      <c r="O83" s="23"/>
      <c r="P83" s="19"/>
      <c r="Q83" s="24"/>
      <c r="R83" s="25"/>
      <c r="S83" s="152" t="str">
        <f t="shared" si="1"/>
        <v>Repjuolía</v>
      </c>
      <c r="T83" s="150">
        <f>IF($B83="","",$C83/1000*IFERROR(INDEX(Vöruskrá!$R:$R,MATCH($B83,Vöruskrá!$B:$B,0)),0))</f>
        <v>316</v>
      </c>
      <c r="U83" s="151" t="str">
        <f>IF($A83="","",IFERROR(SUMIFS($T:$T,$W:$W,$A83)/(SUMIFS($C:$C,$W:$W,$A83)/1000),""))</f>
        <v/>
      </c>
      <c r="W83" t="str">
        <f>IF($A83="",W82,$A83)</f>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1"/>
        <v>Hvítlauksduft (Vitlökspulver)</v>
      </c>
      <c r="T84" s="150">
        <f>IF($B84="","",$C84/1000*IFERROR(INDEX(Vöruskrá!$R:$R,MATCH($B84,Vöruskrá!$B:$B,0)),0))</f>
        <v>1725.2</v>
      </c>
      <c r="U84" s="151" t="str">
        <f>IF($A84="","",IFERROR(SUMIFS($T:$T,$W:$W,$A84)/(SUMIFS($C:$C,$W:$W,$A84)/1000),""))</f>
        <v/>
      </c>
      <c r="W84" t="str">
        <f>IF($A84="",W83,$A84)</f>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1"/>
        <v>Borðsalt</v>
      </c>
      <c r="T85" s="150">
        <f>IF($B85="","",$C85/1000*IFERROR(INDEX(Vöruskrá!$R:$R,MATCH($B85,Vöruskrá!$B:$B,0)),0))</f>
        <v>48</v>
      </c>
      <c r="U85" s="151" t="str">
        <f>IF($A85="","",IFERROR(SUMIFS($T:$T,$W:$W,$A85)/(SUMIFS($C:$C,$W:$W,$A85)/1000),""))</f>
        <v/>
      </c>
      <c r="W85" t="str">
        <f>IF($A85="",W84,$A85)</f>
        <v>Pastagratín með osti og grænmeti</v>
      </c>
    </row>
    <row r="86" spans="1:23" ht="15">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1"/>
        <v>Piparblanda</v>
      </c>
      <c r="T86" s="150">
        <f>IF($B86="","",$C86/1000*IFERROR(INDEX(Vöruskrá!$R:$R,MATCH($B86,Vöruskrá!$B:$B,0)),0))</f>
        <v>600</v>
      </c>
      <c r="U86" s="151" t="str">
        <f>IF($A86="","",IFERROR(SUMIFS($T:$T,$W:$W,$A86)/(SUMIFS($C:$C,$W:$W,$A86)/1000),""))</f>
        <v/>
      </c>
      <c r="W86" t="str">
        <f>IF($A86="",W85,$A86)</f>
        <v>Pastagratín með osti og grænmeti</v>
      </c>
    </row>
    <row r="87" spans="1:23" ht="48">
      <c r="A87" s="12" t="s">
        <v>1542</v>
      </c>
      <c r="B87" s="12"/>
      <c r="C87" s="13"/>
      <c r="D87" s="14" t="s">
        <v>1543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1544</v>
      </c>
      <c r="Q87" s="17" t="s">
        <v>1545</v>
      </c>
      <c r="R87" s="18" t="s">
        <v>1546</v>
      </c>
      <c r="S87" s="152" t="str">
        <f t="shared" si="1"/>
        <v>Vegan mexicosúpa</v>
      </c>
      <c r="T87" s="150" t="str">
        <f>IF($B87="","",$C87/1000*IFERROR(INDEX(Vöruskrá!$R:$R,MATCH($B87,Vöruskrá!$B:$B,0)),0))</f>
        <v/>
      </c>
      <c r="U87" s="151">
        <f>IF($A87="","",IFERROR(SUMIFS($T:$T,$W:$W,$A87)/(SUMIFS($C:$C,$W:$W,$A87)/1000),""))</f>
        <v>212.98469275221666</v>
      </c>
      <c r="W87" t="str">
        <f>IF($A87="",W86,$A87)</f>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1"/>
        <v>Tómatsúpugrunnur (Oscar)</v>
      </c>
      <c r="T88" s="150">
        <f>IF($B88="","",$C88/1000*IFERROR(INDEX(Vöruskrá!$R:$R,MATCH($B88,Vöruskrá!$B:$B,0)),0))</f>
        <v>3300</v>
      </c>
      <c r="U88" s="151" t="str">
        <f>IF($A88="","",IFERROR(SUMIFS($T:$T,$W:$W,$A88)/(SUMIFS($C:$C,$W:$W,$A88)/1000),""))</f>
        <v/>
      </c>
      <c r="W88" t="str">
        <f>IF($A88="",W87,$A88)</f>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1"/>
        <v>Paprikuteningar litblandir</v>
      </c>
      <c r="T89" s="150">
        <f>IF($B89="","",$C89/1000*IFERROR(INDEX(Vöruskrá!$R:$R,MATCH($B89,Vöruskrá!$B:$B,0)),0))</f>
        <v>1000</v>
      </c>
      <c r="U89" s="151" t="str">
        <f>IF($A89="","",IFERROR(SUMIFS($T:$T,$W:$W,$A89)/(SUMIFS($C:$C,$W:$W,$A89)/1000),""))</f>
        <v/>
      </c>
      <c r="W89" t="str">
        <f>IF($A89="",W88,$A89)</f>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1"/>
        <v>Forsteiktur laukur (Pre-fried sliced onions)</v>
      </c>
      <c r="T90" s="150">
        <f>IF($B90="","",$C90/1000*IFERROR(INDEX(Vöruskrá!$R:$R,MATCH($B90,Vöruskrá!$B:$B,0)),0))</f>
        <v>800</v>
      </c>
      <c r="U90" s="151" t="str">
        <f>IF($A90="","",IFERROR(SUMIFS($T:$T,$W:$W,$A90)/(SUMIFS($C:$C,$W:$W,$A90)/1000),""))</f>
        <v/>
      </c>
      <c r="W90" t="str">
        <f>IF($A90="",W89,$A90)</f>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1"/>
        <v>Fennel frosinn (Diced Fennel)</v>
      </c>
      <c r="T91" s="150">
        <f>IF($B91="","",$C91/1000*IFERROR(INDEX(Vöruskrá!$R:$R,MATCH($B91,Vöruskrá!$B:$B,0)),0))</f>
        <v>500</v>
      </c>
      <c r="U91" s="151" t="str">
        <f>IF($A91="","",IFERROR(SUMIFS($T:$T,$W:$W,$A91)/(SUMIFS($C:$C,$W:$W,$A91)/1000),""))</f>
        <v/>
      </c>
      <c r="W91" t="str">
        <f>IF($A91="",W90,$A91)</f>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1"/>
        <v>Kjúklingakraftur Vegan (Essential Cuisine)</v>
      </c>
      <c r="T92" s="150">
        <f>IF($B92="","",$C92/1000*IFERROR(INDEX(Vöruskrá!$R:$R,MATCH($B92,Vöruskrá!$B:$B,0)),0))</f>
        <v>3000</v>
      </c>
      <c r="U92" s="151" t="str">
        <f>IF($A92="","",IFERROR(SUMIFS($T:$T,$W:$W,$A92)/(SUMIFS($C:$C,$W:$W,$A92)/1000),""))</f>
        <v/>
      </c>
      <c r="W92" t="str">
        <f>IF($A92="",W91,$A92)</f>
        <v>Vegan mexicosúpa</v>
      </c>
    </row>
    <row r="93" spans="1:23" ht="15">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1"/>
        <v>Hvítlaukur (ferskur)</v>
      </c>
      <c r="T93" s="150">
        <f>IF($B93="","",$C93/1000*IFERROR(INDEX(Vöruskrá!$R:$R,MATCH($B93,Vöruskrá!$B:$B,0)),0))</f>
        <v>600</v>
      </c>
      <c r="U93" s="151" t="str">
        <f>IF($A93="","",IFERROR(SUMIFS($T:$T,$W:$W,$A93)/(SUMIFS($C:$C,$W:$W,$A93)/1000),""))</f>
        <v/>
      </c>
      <c r="W93" t="str">
        <f>IF($A93="",W92,$A93)</f>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1"/>
        <v>Borðsalt</v>
      </c>
      <c r="T94" s="150">
        <f>IF($B94="","",$C94/1000*IFERROR(INDEX(Vöruskrá!$R:$R,MATCH($B94,Vöruskrá!$B:$B,0)),0))</f>
        <v>60</v>
      </c>
      <c r="U94" s="151" t="str">
        <f>IF($A94="","",IFERROR(SUMIFS($T:$T,$W:$W,$A94)/(SUMIFS($C:$C,$W:$W,$A94)/1000),""))</f>
        <v/>
      </c>
      <c r="W94" t="str">
        <f>IF($A94="",W93,$A94)</f>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1"/>
        <v>Country Grill grænmetisblanda</v>
      </c>
      <c r="T95" s="150">
        <f>IF($B95="","",$C95/1000*IFERROR(INDEX(Vöruskrá!$R:$R,MATCH($B95,Vöruskrá!$B:$B,0)),0))</f>
        <v>3600</v>
      </c>
      <c r="U95" s="151" t="str">
        <f>IF($A95="","",IFERROR(SUMIFS($T:$T,$W:$W,$A95)/(SUMIFS($C:$C,$W:$W,$A95)/1000),""))</f>
        <v/>
      </c>
      <c r="W95" t="str">
        <f>IF($A95="",W94,$A95)</f>
        <v>Vegan mexicosúpa</v>
      </c>
    </row>
    <row r="96" spans="1:23" ht="15">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1"/>
        <v>Vatn</v>
      </c>
      <c r="T96" s="150">
        <f>IF($B96="","",$C96/1000*IFERROR(INDEX(Vöruskrá!$R:$R,MATCH($B96,Vöruskrá!$B:$B,0)),0))</f>
        <v>6452.5999999999995</v>
      </c>
      <c r="U96" s="151" t="str">
        <f>IF($A96="","",IFERROR(SUMIFS($T:$T,$W:$W,$A96)/(SUMIFS($C:$C,$W:$W,$A96)/1000),""))</f>
        <v/>
      </c>
      <c r="W96" t="str">
        <f>IF($A96="",W95,$A96)</f>
        <v>Vegan mexicosúpa</v>
      </c>
    </row>
    <row r="97" spans="1:23" ht="36">
      <c r="A97" s="12" t="s">
        <v>1547</v>
      </c>
      <c r="B97" s="12"/>
      <c r="C97" s="13"/>
      <c r="D97" s="14" t="s">
        <v>1548</v>
      </c>
      <c r="E97" s="14" t="s">
        <v>1549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1550</v>
      </c>
      <c r="Q97" s="17" t="s">
        <v>1551</v>
      </c>
      <c r="R97" s="18" t="s">
        <v>1552</v>
      </c>
      <c r="S97" s="152" t="str">
        <f t="shared" si="1"/>
        <v>Plokkfiskur - Mjólkurlaus</v>
      </c>
      <c r="T97" s="150" t="str">
        <f>IF($B97="","",$C97/1000*IFERROR(INDEX(Vöruskrá!$R:$R,MATCH($B97,Vöruskrá!$B:$B,0)),0))</f>
        <v/>
      </c>
      <c r="U97" s="151">
        <f>IF($A97="","",IFERROR(SUMIFS($T:$T,$W:$W,$A97)/(SUMIFS($C:$C,$W:$W,$A97)/1000),""))</f>
        <v>1058.2078391959799</v>
      </c>
      <c r="W97" t="str">
        <f>IF($A97="",W96,$A97)</f>
        <v>Plokkfiskur - Mjólkurlaus</v>
      </c>
    </row>
    <row r="98" spans="1:23" ht="15">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1"/>
        <v>Ýsa</v>
      </c>
      <c r="T98" s="150">
        <f>IF($B98="","",$C98/1000*IFERROR(INDEX(Vöruskrá!$R:$R,MATCH($B98,Vöruskrá!$B:$B,0)),0))</f>
        <v>76000</v>
      </c>
      <c r="U98" s="151" t="str">
        <f>IF($A98="","",IFERROR(SUMIFS($T:$T,$W:$W,$A98)/(SUMIFS($C:$C,$W:$W,$A98)/1000),""))</f>
        <v/>
      </c>
      <c r="W98" t="str">
        <f>IF($A98="",W97,$A98)</f>
        <v>Plokkfiskur - Mjólkurlaus</v>
      </c>
    </row>
    <row r="99" spans="1:23" ht="15">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1"/>
        <v>Kartöflur (ferskar)</v>
      </c>
      <c r="T99" s="150">
        <f>IF($B99="","",$C99/1000*IFERROR(INDEX(Vöruskrá!$R:$R,MATCH($B99,Vöruskrá!$B:$B,0)),0))</f>
        <v>7200</v>
      </c>
      <c r="U99" s="151" t="str">
        <f>IF($A99="","",IFERROR(SUMIFS($T:$T,$W:$W,$A99)/(SUMIFS($C:$C,$W:$W,$A99)/1000),""))</f>
        <v/>
      </c>
      <c r="W99" t="str">
        <f>IF($A99="",W98,$A99)</f>
        <v>Plokkfiskur - Mjólkurlaus</v>
      </c>
    </row>
    <row r="100" spans="1:23" ht="15">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1"/>
        <v>Laukur (ferskur)</v>
      </c>
      <c r="T100" s="150">
        <f>IF($B100="","",$C100/1000*IFERROR(INDEX(Vöruskrá!$R:$R,MATCH($B100,Vöruskrá!$B:$B,0)),0))</f>
        <v>1125</v>
      </c>
      <c r="U100" s="151" t="str">
        <f>IF($A100="","",IFERROR(SUMIFS($T:$T,$W:$W,$A100)/(SUMIFS($C:$C,$W:$W,$A100)/1000),""))</f>
        <v/>
      </c>
      <c r="W100" t="str">
        <f>IF($A100="",W99,$A100)</f>
        <v>Plokkfiskur - Mjólkurlaus</v>
      </c>
    </row>
    <row r="101" spans="1:23" ht="15">
      <c r="A101" s="19"/>
      <c r="B101" s="19" t="s">
        <v>1105</v>
      </c>
      <c r="C101" s="20">
        <v>800</v>
      </c>
      <c r="D101" s="21" t="s">
        <v>1105</v>
      </c>
      <c r="E101" s="21" t="s">
        <v>121</v>
      </c>
      <c r="F101" s="21"/>
      <c r="G101" s="22"/>
      <c r="H101" s="22"/>
      <c r="I101" s="22"/>
      <c r="J101" s="22"/>
      <c r="K101" s="22"/>
      <c r="L101" s="22"/>
      <c r="M101" s="22"/>
      <c r="N101" s="22"/>
      <c r="O101" s="23"/>
      <c r="P101" s="19"/>
      <c r="Q101" s="24"/>
      <c r="R101" s="25"/>
      <c r="S101" s="152" t="str">
        <f t="shared" si="1"/>
        <v>Repjuolía</v>
      </c>
      <c r="T101" s="150">
        <f>IF($B101="","",$C101/1000*IFERROR(INDEX(Vöruskrá!$R:$R,MATCH($B101,Vöruskrá!$B:$B,0)),0))</f>
        <v>316</v>
      </c>
      <c r="U101" s="151" t="str">
        <f>IF($A101="","",IFERROR(SUMIFS($T:$T,$W:$W,$A101)/(SUMIFS($C:$C,$W:$W,$A101)/1000),""))</f>
        <v/>
      </c>
      <c r="W101" t="str">
        <f>IF($A101="",W100,$A101)</f>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1"/>
        <v>Debic Vegan Top (jurtarjómi)</v>
      </c>
      <c r="T102" s="150">
        <f>IF($B102="","",$C102/1000*IFERROR(INDEX(Vöruskrá!$R:$R,MATCH($B102,Vöruskrá!$B:$B,0)),0))</f>
        <v>18000</v>
      </c>
      <c r="U102" s="151" t="str">
        <f>IF($A102="","",IFERROR(SUMIFS($T:$T,$W:$W,$A102)/(SUMIFS($C:$C,$W:$W,$A102)/1000),""))</f>
        <v/>
      </c>
      <c r="W102" t="str">
        <f>IF($A102="",W101,$A102)</f>
        <v>Plokkfiskur - Mjólkurlaus</v>
      </c>
    </row>
    <row r="103" spans="1:23" ht="15">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1"/>
        <v>Vatn</v>
      </c>
      <c r="T103" s="150">
        <f>IF($B103="","",$C103/1000*IFERROR(INDEX(Vöruskrá!$R:$R,MATCH($B103,Vöruskrá!$B:$B,0)),0))</f>
        <v>500</v>
      </c>
      <c r="U103" s="151" t="str">
        <f>IF($A103="","",IFERROR(SUMIFS($T:$T,$W:$W,$A103)/(SUMIFS($C:$C,$W:$W,$A103)/1000),""))</f>
        <v/>
      </c>
      <c r="W103" t="str">
        <f>IF($A103="",W102,$A103)</f>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1"/>
        <v>Maizenamjöl (majssterkja)</v>
      </c>
      <c r="T104" s="150">
        <f>IF($B104="","",$C104/1000*IFERROR(INDEX(Vöruskrá!$R:$R,MATCH($B104,Vöruskrá!$B:$B,0)),0))</f>
        <v>720</v>
      </c>
      <c r="U104" s="151" t="str">
        <f>IF($A104="","",IFERROR(SUMIFS($T:$T,$W:$W,$A104)/(SUMIFS($C:$C,$W:$W,$A104)/1000),""))</f>
        <v/>
      </c>
      <c r="W104" t="str">
        <f>IF($A104="",W103,$A104)</f>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1"/>
        <v>Borðsalt</v>
      </c>
      <c r="T105" s="150">
        <f>IF($B105="","",$C105/1000*IFERROR(INDEX(Vöruskrá!$R:$R,MATCH($B105,Vöruskrá!$B:$B,0)),0))</f>
        <v>66</v>
      </c>
      <c r="U105" s="151" t="str">
        <f>IF($A105="","",IFERROR(SUMIFS($T:$T,$W:$W,$A105)/(SUMIFS($C:$C,$W:$W,$A105)/1000),""))</f>
        <v/>
      </c>
      <c r="W105" t="str">
        <f>IF($A105="",W104,$A105)</f>
        <v>Plokkfiskur - Mjólkurlaus</v>
      </c>
    </row>
    <row r="106" spans="1:23" ht="15">
      <c r="A106" s="19"/>
      <c r="B106" s="19" t="s">
        <v>1553</v>
      </c>
      <c r="C106" s="20">
        <v>400</v>
      </c>
      <c r="D106" s="21" t="s">
        <v>920</v>
      </c>
      <c r="E106" s="21" t="s">
        <v>510</v>
      </c>
      <c r="F106" s="21"/>
      <c r="G106" s="22"/>
      <c r="H106" s="22"/>
      <c r="I106" s="22"/>
      <c r="J106" s="22"/>
      <c r="K106" s="22"/>
      <c r="L106" s="22"/>
      <c r="M106" s="22"/>
      <c r="N106" s="22"/>
      <c r="O106" s="23"/>
      <c r="P106" s="19"/>
      <c r="Q106" s="24"/>
      <c r="R106" s="25"/>
      <c r="S106" s="152" t="str">
        <f t="shared" si="1"/>
        <v>hvítvínsedik</v>
      </c>
      <c r="T106" s="150">
        <f>IF($B106="","",$C106/1000*IFERROR(INDEX(Vöruskrá!$R:$R,MATCH($B106,Vöruskrá!$B:$B,0)),0))</f>
        <v>240</v>
      </c>
      <c r="U106" s="151" t="str">
        <f>IF($A106="","",IFERROR(SUMIFS($T:$T,$W:$W,$A106)/(SUMIFS($C:$C,$W:$W,$A106)/1000),""))</f>
        <v/>
      </c>
      <c r="W106" t="str">
        <f>IF($A106="",W105,$A106)</f>
        <v>Plokkfiskur - Mjólkurlaus</v>
      </c>
    </row>
    <row r="107" spans="1:23" ht="15">
      <c r="A107" s="19"/>
      <c r="B107" s="19" t="s">
        <v>978</v>
      </c>
      <c r="C107" s="20">
        <v>250</v>
      </c>
      <c r="D107" s="21" t="s">
        <v>979</v>
      </c>
      <c r="E107" s="21" t="s">
        <v>957</v>
      </c>
      <c r="F107" s="21"/>
      <c r="G107" s="22"/>
      <c r="H107" s="22"/>
      <c r="I107" s="22"/>
      <c r="J107" s="22"/>
      <c r="K107" s="22"/>
      <c r="L107" s="22"/>
      <c r="M107" s="22"/>
      <c r="N107" s="22"/>
      <c r="O107" s="23"/>
      <c r="P107" s="19"/>
      <c r="Q107" s="24"/>
      <c r="R107" s="25"/>
      <c r="S107" s="152" t="str">
        <f t="shared" si="1"/>
        <v>Púðursykur</v>
      </c>
      <c r="T107" s="150">
        <f>IF($B107="","",$C107/1000*IFERROR(INDEX(Vöruskrá!$R:$R,MATCH($B107,Vöruskrá!$B:$B,0)),0))</f>
        <v>100</v>
      </c>
      <c r="U107" s="151" t="str">
        <f>IF($A107="","",IFERROR(SUMIFS($T:$T,$W:$W,$A107)/(SUMIFS($C:$C,$W:$W,$A107)/1000),""))</f>
        <v/>
      </c>
      <c r="W107" t="str">
        <f>IF($A107="",W106,$A107)</f>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1"/>
        <v>Múskat, malaður</v>
      </c>
      <c r="T108" s="150">
        <f>IF($B108="","",$C108/1000*IFERROR(INDEX(Vöruskrá!$R:$R,MATCH($B108,Vöruskrá!$B:$B,0)),0))</f>
        <v>144.68</v>
      </c>
      <c r="U108" s="151" t="str">
        <f>IF($A108="","",IFERROR(SUMIFS($T:$T,$W:$W,$A108)/(SUMIFS($C:$C,$W:$W,$A108)/1000),""))</f>
        <v/>
      </c>
      <c r="W108" t="str">
        <f>IF($A108="",W107,$A108)</f>
        <v>Plokkfiskur - Mjólkurlaus</v>
      </c>
    </row>
    <row r="109" spans="1:23" ht="15">
      <c r="A109" s="19"/>
      <c r="B109" s="19" t="s">
        <v>893</v>
      </c>
      <c r="C109" s="20">
        <v>60</v>
      </c>
      <c r="D109" s="21" t="s">
        <v>894</v>
      </c>
      <c r="E109" s="21" t="s">
        <v>121</v>
      </c>
      <c r="F109" s="21" t="s">
        <v>895</v>
      </c>
      <c r="G109" s="22"/>
      <c r="H109" s="22"/>
      <c r="I109" s="22"/>
      <c r="J109" s="22"/>
      <c r="K109" s="22"/>
      <c r="L109" s="22"/>
      <c r="M109" s="22"/>
      <c r="N109" s="22"/>
      <c r="O109" s="23"/>
      <c r="P109" s="19"/>
      <c r="Q109" s="24"/>
      <c r="R109" s="25"/>
      <c r="S109" s="152" t="str">
        <f t="shared" si="1"/>
        <v>Karríduft (Curry powder)</v>
      </c>
      <c r="T109" s="150">
        <f>IF($B109="","",$C109/1000*IFERROR(INDEX(Vöruskrá!$R:$R,MATCH($B109,Vöruskrá!$B:$B,0)),0))</f>
        <v>180</v>
      </c>
      <c r="U109" s="151" t="str">
        <f>IF($A109="","",IFERROR(SUMIFS($T:$T,$W:$W,$A109)/(SUMIFS($C:$C,$W:$W,$A109)/1000),""))</f>
        <v/>
      </c>
      <c r="W109" t="str">
        <f>IF($A109="",W108,$A109)</f>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1"/>
        <v>Svartur pipar, malaður</v>
      </c>
      <c r="T110" s="150">
        <f>IF($B110="","",$C110/1000*IFERROR(INDEX(Vöruskrá!$R:$R,MATCH($B110,Vöruskrá!$B:$B,0)),0))</f>
        <v>700</v>
      </c>
      <c r="U110" s="151" t="str">
        <f>IF($A110="","",IFERROR(SUMIFS($T:$T,$W:$W,$A110)/(SUMIFS($C:$C,$W:$W,$A110)/1000),""))</f>
        <v/>
      </c>
      <c r="W110" t="str">
        <f>IF($A110="",W109,$A110)</f>
        <v>Plokkfiskur - Mjólkurlaus</v>
      </c>
    </row>
    <row r="111" spans="1:23" ht="48">
      <c r="A111" s="27" t="s">
        <v>852</v>
      </c>
      <c r="B111" s="27"/>
      <c r="C111" s="28"/>
      <c r="D111" s="14" t="s">
        <v>1554</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1555</v>
      </c>
      <c r="Q111" s="29" t="s">
        <v>1556</v>
      </c>
      <c r="R111" s="30" t="s">
        <v>1557</v>
      </c>
      <c r="S111" s="152" t="str">
        <f t="shared" si="1"/>
        <v>Nautagrýta</v>
      </c>
      <c r="T111" s="150" t="str">
        <f>IF($B111="","",$C111/1000*IFERROR(INDEX(Vöruskrá!$R:$R,MATCH($B111,Vöruskrá!$B:$B,0)),0))</f>
        <v/>
      </c>
      <c r="U111" s="151">
        <f>IF($A111="","",IFERROR(SUMIFS($T:$T,$W:$W,$A111)/(SUMIFS($C:$C,$W:$W,$A111)/1000),""))</f>
        <v>865.2164502164502</v>
      </c>
      <c r="W111" t="str">
        <f>IF($A111="",W110,$A111)</f>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1"/>
        <v>Nautgripahakk 2 kg frosið</v>
      </c>
      <c r="T112" s="150">
        <f>IF($B112="","",$C112/1000*IFERROR(INDEX(Vöruskrá!$R:$R,MATCH($B112,Vöruskrá!$B:$B,0)),0))</f>
        <v>70000</v>
      </c>
      <c r="U112" s="151" t="str">
        <f>IF($A112="","",IFERROR(SUMIFS($T:$T,$W:$W,$A112)/(SUMIFS($C:$C,$W:$W,$A112)/1000),""))</f>
        <v/>
      </c>
      <c r="W112" t="str">
        <f>IF($A112="",W111,$A112)</f>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1"/>
        <v>Brunoise grænmetisblanda</v>
      </c>
      <c r="T113" s="150">
        <f>IF($B113="","",$C113/1000*IFERROR(INDEX(Vöruskrá!$R:$R,MATCH($B113,Vöruskrá!$B:$B,0)),0))</f>
        <v>4000</v>
      </c>
      <c r="U113" s="151" t="str">
        <f>IF($A113="","",IFERROR(SUMIFS($T:$T,$W:$W,$A113)/(SUMIFS($C:$C,$W:$W,$A113)/1000),""))</f>
        <v/>
      </c>
      <c r="W113" t="str">
        <f>IF($A113="",W112,$A113)</f>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1"/>
        <v>Chunky Salsa Medium (Salsa sósa)</v>
      </c>
      <c r="T114" s="150">
        <f>IF($B114="","",$C114/1000*IFERROR(INDEX(Vöruskrá!$R:$R,MATCH($B114,Vöruskrá!$B:$B,0)),0))</f>
        <v>4800</v>
      </c>
      <c r="U114" s="151" t="str">
        <f>IF($A114="","",IFERROR(SUMIFS($T:$T,$W:$W,$A114)/(SUMIFS($C:$C,$W:$W,$A114)/1000),""))</f>
        <v/>
      </c>
      <c r="W114" t="str">
        <f>IF($A114="",W113,$A114)</f>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1"/>
        <v>Tómatpuré Doppio Concentrato 800 g (Menu)</v>
      </c>
      <c r="T115" s="150">
        <f>IF($B115="","",$C115/1000*IFERROR(INDEX(Vöruskrá!$R:$R,MATCH($B115,Vöruskrá!$B:$B,0)),0))</f>
        <v>1350</v>
      </c>
      <c r="U115" s="151" t="str">
        <f>IF($A115="","",IFERROR(SUMIFS($T:$T,$W:$W,$A115)/(SUMIFS($C:$C,$W:$W,$A115)/1000),""))</f>
        <v/>
      </c>
      <c r="W115" t="str">
        <f>IF($A115="",W114,$A115)</f>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2" t="str">
        <f t="shared" si="1"/>
        <v>Taco Grillkrydda</v>
      </c>
      <c r="T116" s="150">
        <f>IF($B116="","",$C116/1000*IFERROR(INDEX(Vöruskrá!$R:$R,MATCH($B116,Vöruskrá!$B:$B,0)),0))</f>
        <v>5828</v>
      </c>
      <c r="U116" s="151" t="str">
        <f>IF($A116="","",IFERROR(SUMIFS($T:$T,$W:$W,$A116)/(SUMIFS($C:$C,$W:$W,$A116)/1000),""))</f>
        <v/>
      </c>
      <c r="W116" t="str">
        <f>IF($A116="",W115,$A116)</f>
        <v>Nautagrýta</v>
      </c>
    </row>
    <row r="117" spans="1:23" ht="15">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1"/>
        <v>Hvítlaukur (ferskur)</v>
      </c>
      <c r="T117" s="150">
        <f>IF($B117="","",$C117/1000*IFERROR(INDEX(Vöruskrá!$R:$R,MATCH($B117,Vöruskrá!$B:$B,0)),0))</f>
        <v>750</v>
      </c>
      <c r="U117" s="151" t="str">
        <f>IF($A117="","",IFERROR(SUMIFS($T:$T,$W:$W,$A117)/(SUMIFS($C:$C,$W:$W,$A117)/1000),""))</f>
        <v/>
      </c>
      <c r="W117" t="str">
        <f>IF($A117="",W116,$A117)</f>
        <v>Nautagrýta</v>
      </c>
    </row>
    <row r="118" spans="1:23" ht="15">
      <c r="A118" s="5"/>
      <c r="B118" s="5" t="s">
        <v>1105</v>
      </c>
      <c r="C118" s="26">
        <v>1500</v>
      </c>
      <c r="D118" s="21" t="s">
        <v>1105</v>
      </c>
      <c r="E118" s="21" t="s">
        <v>121</v>
      </c>
      <c r="F118" s="21"/>
      <c r="G118" s="22"/>
      <c r="H118" s="22"/>
      <c r="I118" s="22"/>
      <c r="J118" s="22"/>
      <c r="K118" s="22"/>
      <c r="L118" s="22"/>
      <c r="M118" s="22"/>
      <c r="N118" s="22"/>
      <c r="O118" s="23"/>
      <c r="P118" s="5"/>
      <c r="Q118" s="26"/>
      <c r="R118" s="5"/>
      <c r="S118" s="152" t="str">
        <f t="shared" si="1"/>
        <v>Repjuolía</v>
      </c>
      <c r="T118" s="150">
        <f>IF($B118="","",$C118/1000*IFERROR(INDEX(Vöruskrá!$R:$R,MATCH($B118,Vöruskrá!$B:$B,0)),0))</f>
        <v>592.5</v>
      </c>
      <c r="U118" s="151" t="str">
        <f>IF($A118="","",IFERROR(SUMIFS($T:$T,$W:$W,$A118)/(SUMIFS($C:$C,$W:$W,$A118)/1000),""))</f>
        <v/>
      </c>
      <c r="W118" t="str">
        <f>IF($A118="",W117,$A118)</f>
        <v>Nautagrýta</v>
      </c>
    </row>
    <row r="119" spans="1:23" ht="15">
      <c r="A119" s="5"/>
      <c r="B119" s="5" t="s">
        <v>934</v>
      </c>
      <c r="C119" s="26">
        <v>12000</v>
      </c>
      <c r="D119" s="21" t="s">
        <v>937</v>
      </c>
      <c r="E119" s="21" t="s">
        <v>230</v>
      </c>
      <c r="F119" s="21"/>
      <c r="G119" s="22"/>
      <c r="H119" s="22"/>
      <c r="I119" s="22"/>
      <c r="J119" s="22"/>
      <c r="K119" s="22"/>
      <c r="L119" s="22"/>
      <c r="M119" s="22"/>
      <c r="N119" s="22"/>
      <c r="O119" s="23"/>
      <c r="P119" s="5"/>
      <c r="Q119" s="26"/>
      <c r="R119" s="5"/>
      <c r="S119" s="152" t="str">
        <f t="shared" si="1"/>
        <v>Nautakraftur Vegan</v>
      </c>
      <c r="T119" s="150">
        <f>IF($B119="","",$C119/1000*IFERROR(INDEX(Vöruskrá!$R:$R,MATCH($B119,Vöruskrá!$B:$B,0)),0))</f>
        <v>7200</v>
      </c>
      <c r="U119" s="151" t="str">
        <f>IF($A119="","",IFERROR(SUMIFS($T:$T,$W:$W,$A119)/(SUMIFS($C:$C,$W:$W,$A119)/1000),""))</f>
        <v/>
      </c>
      <c r="W119" t="str">
        <f>IF($A119="",W118,$A119)</f>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1"/>
        <v>Maizenamjöl (majssterkja)</v>
      </c>
      <c r="T120" s="150">
        <f>IF($B120="","",$C120/1000*IFERROR(INDEX(Vöruskrá!$R:$R,MATCH($B120,Vöruskrá!$B:$B,0)),0))</f>
        <v>480</v>
      </c>
      <c r="U120" s="151" t="str">
        <f>IF($A120="","",IFERROR(SUMIFS($T:$T,$W:$W,$A120)/(SUMIFS($C:$C,$W:$W,$A120)/1000),""))</f>
        <v/>
      </c>
      <c r="W120" t="str">
        <f>IF($A120="",W119,$A120)</f>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1"/>
        <v>Borðsalt</v>
      </c>
      <c r="T121" s="150">
        <f>IF($B121="","",$C121/1000*IFERROR(INDEX(Vöruskrá!$R:$R,MATCH($B121,Vöruskrá!$B:$B,0)),0))</f>
        <v>72</v>
      </c>
      <c r="U121" s="151" t="str">
        <f>IF($A121="","",IFERROR(SUMIFS($T:$T,$W:$W,$A121)/(SUMIFS($C:$C,$W:$W,$A121)/1000),""))</f>
        <v/>
      </c>
      <c r="W121" t="str">
        <f>IF($A121="",W120,$A121)</f>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1"/>
        <v>Svartur pipar, malaður</v>
      </c>
      <c r="T122" s="150">
        <f>IF($B122="","",$C122/1000*IFERROR(INDEX(Vöruskrá!$R:$R,MATCH($B122,Vöruskrá!$B:$B,0)),0))</f>
        <v>700</v>
      </c>
      <c r="U122" s="151" t="str">
        <f>IF($A122="","",IFERROR(SUMIFS($T:$T,$W:$W,$A122)/(SUMIFS($C:$C,$W:$W,$A122)/1000),""))</f>
        <v/>
      </c>
      <c r="W122" t="str">
        <f>IF($A122="",W121,$A122)</f>
        <v>Nautagrýta</v>
      </c>
    </row>
    <row r="123" spans="1:23" ht="15">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1"/>
        <v>Vatn</v>
      </c>
      <c r="T123" s="150">
        <f>IF($B123="","",$C123/1000*IFERROR(INDEX(Vöruskrá!$R:$R,MATCH($B123,Vöruskrá!$B:$B,0)),0))</f>
        <v>4160</v>
      </c>
      <c r="U123" s="151" t="str">
        <f>IF($A123="","",IFERROR(SUMIFS($T:$T,$W:$W,$A123)/(SUMIFS($C:$C,$W:$W,$A123)/1000),""))</f>
        <v/>
      </c>
      <c r="W123" t="str">
        <f>IF($A123="",W122,$A123)</f>
        <v>Nautagrýta</v>
      </c>
    </row>
    <row r="124" spans="1:23" ht="36">
      <c r="A124" s="27" t="s">
        <v>857</v>
      </c>
      <c r="B124" s="27"/>
      <c r="C124" s="28"/>
      <c r="D124" s="14" t="s">
        <v>1558</v>
      </c>
      <c r="E124" s="14" t="s">
        <v>1559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1560</v>
      </c>
      <c r="Q124" s="29" t="s">
        <v>1561</v>
      </c>
      <c r="R124" s="30" t="s">
        <v>1562</v>
      </c>
      <c r="S124" s="152" t="str">
        <f t="shared" si="1"/>
        <v>Gúllassúpa</v>
      </c>
      <c r="T124" s="150" t="str">
        <f>IF($B124="","",$C124/1000*IFERROR(INDEX(Vöruskrá!$R:$R,MATCH($B124,Vöruskrá!$B:$B,0)),0))</f>
        <v/>
      </c>
      <c r="U124" s="151">
        <f>IF($A124="","",IFERROR(SUMIFS($T:$T,$W:$W,$A124)/(SUMIFS($C:$C,$W:$W,$A124)/1000),""))</f>
        <v>748.50022988505737</v>
      </c>
      <c r="W124" t="str">
        <f>IF($A124="",W123,$A124)</f>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1"/>
        <v>Nautgripahakk 2 kg frosið</v>
      </c>
      <c r="T125" s="150">
        <f>IF($B125="","",$C125/1000*IFERROR(INDEX(Vöruskrá!$R:$R,MATCH($B125,Vöruskrá!$B:$B,0)),0))</f>
        <v>60000</v>
      </c>
      <c r="U125" s="151" t="str">
        <f>IF($A125="","",IFERROR(SUMIFS($T:$T,$W:$W,$A125)/(SUMIFS($C:$C,$W:$W,$A125)/1000),""))</f>
        <v/>
      </c>
      <c r="W125" t="str">
        <f>IF($A125="",W124,$A125)</f>
        <v>Gúllassúpa</v>
      </c>
    </row>
    <row r="126" spans="1:23" ht="15">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1"/>
        <v>Kartöflur (ferskar)</v>
      </c>
      <c r="T126" s="150">
        <f>IF($B126="","",$C126/1000*IFERROR(INDEX(Vöruskrá!$R:$R,MATCH($B126,Vöruskrá!$B:$B,0)),0))</f>
        <v>5000</v>
      </c>
      <c r="U126" s="151" t="str">
        <f>IF($A126="","",IFERROR(SUMIFS($T:$T,$W:$W,$A126)/(SUMIFS($C:$C,$W:$W,$A126)/1000),""))</f>
        <v/>
      </c>
      <c r="W126" t="str">
        <f>IF($A126="",W125,$A126)</f>
        <v>Gúllassúpa</v>
      </c>
    </row>
    <row r="127" spans="1:23" ht="15">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1"/>
        <v>Gulrætur (ferskar)</v>
      </c>
      <c r="T127" s="150">
        <f>IF($B127="","",$C127/1000*IFERROR(INDEX(Vöruskrá!$R:$R,MATCH($B127,Vöruskrá!$B:$B,0)),0))</f>
        <v>2500</v>
      </c>
      <c r="U127" s="151" t="str">
        <f>IF($A127="","",IFERROR(SUMIFS($T:$T,$W:$W,$A127)/(SUMIFS($C:$C,$W:$W,$A127)/1000),""))</f>
        <v/>
      </c>
      <c r="W127" t="str">
        <f>IF($A127="",W126,$A127)</f>
        <v>Gúllassúpa</v>
      </c>
    </row>
    <row r="128" spans="1:23" ht="15">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1"/>
        <v>Laukur (ferskur)</v>
      </c>
      <c r="T128" s="150">
        <f>IF($B128="","",$C128/1000*IFERROR(INDEX(Vöruskrá!$R:$R,MATCH($B128,Vöruskrá!$B:$B,0)),0))</f>
        <v>2000</v>
      </c>
      <c r="U128" s="151" t="str">
        <f>IF($A128="","",IFERROR(SUMIFS($T:$T,$W:$W,$A128)/(SUMIFS($C:$C,$W:$W,$A128)/1000),""))</f>
        <v/>
      </c>
      <c r="W128" t="str">
        <f>IF($A128="",W127,$A128)</f>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1"/>
        <v>Paprikuteningar litblandir</v>
      </c>
      <c r="T129" s="150">
        <f>IF($B129="","",$C129/1000*IFERROR(INDEX(Vöruskrá!$R:$R,MATCH($B129,Vöruskrá!$B:$B,0)),0))</f>
        <v>2000</v>
      </c>
      <c r="U129" s="151" t="str">
        <f>IF($A129="","",IFERROR(SUMIFS($T:$T,$W:$W,$A129)/(SUMIFS($C:$C,$W:$W,$A129)/1000),""))</f>
        <v/>
      </c>
      <c r="W129" t="str">
        <f>IF($A129="",W128,$A129)</f>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2" t="str">
        <f t="shared" si="1"/>
        <v>Maukaðir tómatar</v>
      </c>
      <c r="T130" s="150">
        <f>IF($B130="","",$C130/1000*IFERROR(INDEX(Vöruskrá!$R:$R,MATCH($B130,Vöruskrá!$B:$B,0)),0))</f>
        <v>3216</v>
      </c>
      <c r="U130" s="151" t="str">
        <f>IF($A130="","",IFERROR(SUMIFS($T:$T,$W:$W,$A130)/(SUMIFS($C:$C,$W:$W,$A130)/1000),""))</f>
        <v/>
      </c>
      <c r="W130" t="str">
        <f>IF($A130="",W129,$A130)</f>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1"/>
        <v>Tómatpuré Doppio Concentrato 800 g (Menu)</v>
      </c>
      <c r="T131" s="150">
        <f>IF($B131="","",$C131/1000*IFERROR(INDEX(Vöruskrá!$R:$R,MATCH($B131,Vöruskrá!$B:$B,0)),0))</f>
        <v>1125</v>
      </c>
      <c r="U131" s="151" t="str">
        <f>IF($A131="","",IFERROR(SUMIFS($T:$T,$W:$W,$A131)/(SUMIFS($C:$C,$W:$W,$A131)/1000),""))</f>
        <v/>
      </c>
      <c r="W131" t="str">
        <f>IF($A131="",W130,$A131)</f>
        <v>Gúllassúpa</v>
      </c>
    </row>
    <row r="132" spans="1:23" ht="15">
      <c r="A132" s="19"/>
      <c r="B132" s="19" t="s">
        <v>934</v>
      </c>
      <c r="C132" s="20">
        <v>1200</v>
      </c>
      <c r="D132" s="21" t="s">
        <v>937</v>
      </c>
      <c r="E132" s="21" t="s">
        <v>230</v>
      </c>
      <c r="F132" s="21"/>
      <c r="G132" s="22"/>
      <c r="H132" s="22"/>
      <c r="I132" s="22"/>
      <c r="J132" s="22"/>
      <c r="K132" s="22"/>
      <c r="L132" s="22"/>
      <c r="M132" s="22"/>
      <c r="N132" s="22"/>
      <c r="O132" s="23"/>
      <c r="P132" s="19"/>
      <c r="Q132" s="24"/>
      <c r="R132" s="25"/>
      <c r="S132" s="152" t="str">
        <f t="shared" ref="S132:S197" si="2">IF($A132&lt;&gt;"",$A132,$B132)</f>
        <v>Nautakraftur Vegan</v>
      </c>
      <c r="T132" s="150">
        <f>IF($B132="","",$C132/1000*IFERROR(INDEX(Vöruskrá!$R:$R,MATCH($B132,Vöruskrá!$B:$B,0)),0))</f>
        <v>720</v>
      </c>
      <c r="U132" s="151" t="str">
        <f>IF($A132="","",IFERROR(SUMIFS($T:$T,$W:$W,$A132)/(SUMIFS($C:$C,$W:$W,$A132)/1000),""))</f>
        <v/>
      </c>
      <c r="W132" t="str">
        <f>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2"/>
        <v>Hvítlauksduft (Vitlökspulver)</v>
      </c>
      <c r="T133" s="150">
        <f>IF($B133="","",$C133/1000*IFERROR(INDEX(Vöruskrá!$R:$R,MATCH($B133,Vöruskrá!$B:$B,0)),0))</f>
        <v>1293.8999999999999</v>
      </c>
      <c r="U133" s="151" t="str">
        <f>IF($A133="","",IFERROR(SUMIFS($T:$T,$W:$W,$A133)/(SUMIFS($C:$C,$W:$W,$A133)/1000),""))</f>
        <v/>
      </c>
      <c r="W133" t="str">
        <f>IF($A133="",W132,$A133)</f>
        <v>Gúllassúpa</v>
      </c>
    </row>
    <row r="134" spans="1:23" ht="15">
      <c r="A134" s="19"/>
      <c r="B134" s="19" t="s">
        <v>1105</v>
      </c>
      <c r="C134" s="20">
        <v>1500</v>
      </c>
      <c r="D134" s="21" t="s">
        <v>1105</v>
      </c>
      <c r="E134" s="21" t="s">
        <v>121</v>
      </c>
      <c r="F134" s="21"/>
      <c r="G134" s="22"/>
      <c r="H134" s="22"/>
      <c r="I134" s="22"/>
      <c r="J134" s="22"/>
      <c r="K134" s="22"/>
      <c r="L134" s="22"/>
      <c r="M134" s="22"/>
      <c r="N134" s="22"/>
      <c r="O134" s="23"/>
      <c r="P134" s="19"/>
      <c r="Q134" s="24"/>
      <c r="R134" s="25"/>
      <c r="S134" s="152" t="str">
        <f t="shared" si="2"/>
        <v>Repjuolía</v>
      </c>
      <c r="T134" s="150">
        <f>IF($B134="","",$C134/1000*IFERROR(INDEX(Vöruskrá!$R:$R,MATCH($B134,Vöruskrá!$B:$B,0)),0))</f>
        <v>592.5</v>
      </c>
      <c r="U134" s="151" t="str">
        <f>IF($A134="","",IFERROR(SUMIFS($T:$T,$W:$W,$A134)/(SUMIFS($C:$C,$W:$W,$A134)/1000),""))</f>
        <v/>
      </c>
      <c r="W134" t="str">
        <f>IF($A134="",W133,$A134)</f>
        <v>Gúllassúpa</v>
      </c>
    </row>
    <row r="135" spans="1:23" ht="15">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2" t="str">
        <f t="shared" si="2"/>
        <v>Paprikuduft</v>
      </c>
      <c r="T135" s="150">
        <f>IF($B135="","",$C135/1000*IFERROR(INDEX(Vöruskrá!$R:$R,MATCH($B135,Vöruskrá!$B:$B,0)),0))</f>
        <v>750</v>
      </c>
      <c r="U135" s="151" t="str">
        <f>IF($A135="","",IFERROR(SUMIFS($T:$T,$W:$W,$A135)/(SUMIFS($C:$C,$W:$W,$A135)/1000),""))</f>
        <v/>
      </c>
      <c r="W135" t="str">
        <f>IF($A135="",W134,$A135)</f>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2"/>
        <v>Borðsalt</v>
      </c>
      <c r="T136" s="150">
        <f>IF($B136="","",$C136/1000*IFERROR(INDEX(Vöruskrá!$R:$R,MATCH($B136,Vöruskrá!$B:$B,0)),0))</f>
        <v>72</v>
      </c>
      <c r="U136" s="151" t="str">
        <f>IF($A136="","",IFERROR(SUMIFS($T:$T,$W:$W,$A136)/(SUMIFS($C:$C,$W:$W,$A136)/1000),""))</f>
        <v/>
      </c>
      <c r="W136" t="str">
        <f>IF($A136="",W135,$A136)</f>
        <v>Gúllassúpa</v>
      </c>
    </row>
    <row r="137" spans="1:23" ht="15">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2"/>
        <v>Piparblanda</v>
      </c>
      <c r="T137" s="150">
        <f>IF($B137="","",$C137/1000*IFERROR(INDEX(Vöruskrá!$R:$R,MATCH($B137,Vöruskrá!$B:$B,0)),0))</f>
        <v>300</v>
      </c>
      <c r="U137" s="151" t="str">
        <f>IF($A137="","",IFERROR(SUMIFS($T:$T,$W:$W,$A137)/(SUMIFS($C:$C,$W:$W,$A137)/1000),""))</f>
        <v/>
      </c>
      <c r="W137" t="str">
        <f>IF($A137="",W136,$A137)</f>
        <v>Gúllassúpa</v>
      </c>
    </row>
    <row r="138" spans="1:23" ht="15">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2"/>
        <v>Vatn</v>
      </c>
      <c r="T138" s="150">
        <f>IF($B138="","",$C138/1000*IFERROR(INDEX(Vöruskrá!$R:$R,MATCH($B138,Vöruskrá!$B:$B,0)),0))</f>
        <v>1830</v>
      </c>
      <c r="U138" s="151" t="str">
        <f>IF($A138="","",IFERROR(SUMIFS($T:$T,$W:$W,$A138)/(SUMIFS($C:$C,$W:$W,$A138)/1000),""))</f>
        <v/>
      </c>
      <c r="W138" t="str">
        <f>IF($A138="",W137,$A138)</f>
        <v>Gúllassúpa</v>
      </c>
    </row>
    <row r="139" spans="1:23" ht="48">
      <c r="A139" s="27" t="s">
        <v>1563</v>
      </c>
      <c r="B139" s="27"/>
      <c r="C139" s="28"/>
      <c r="D139" s="14" t="s">
        <v>1564</v>
      </c>
      <c r="E139" s="14" t="s">
        <v>1538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1565</v>
      </c>
      <c r="Q139" s="29" t="s">
        <v>1566</v>
      </c>
      <c r="R139" s="30" t="s">
        <v>1567</v>
      </c>
      <c r="S139" s="152" t="str">
        <f t="shared" si="2"/>
        <v>Spaghetti með kjúkling í mildri rjómasósu</v>
      </c>
      <c r="T139" s="150" t="str">
        <f>IF($B139="","",$C139/1000*IFERROR(INDEX(Vöruskrá!$R:$R,MATCH($B139,Vöruskrá!$B:$B,0)),0))</f>
        <v/>
      </c>
      <c r="U139" s="151">
        <f>IF($A139="","",IFERROR(SUMIFS($T:$T,$W:$W,$A139)/(SUMIFS($C:$C,$W:$W,$A139)/1000),""))</f>
        <v>1201.8537234042551</v>
      </c>
      <c r="W139" t="str">
        <f>IF($A139="",W138,$A139)</f>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2"/>
        <v>Kjúklingalæri úrbeinuð</v>
      </c>
      <c r="T140" s="150">
        <f>IF($B140="","",$C140/1000*IFERROR(INDEX(Vöruskrá!$R:$R,MATCH($B140,Vöruskrá!$B:$B,0)),0))</f>
        <v>60000</v>
      </c>
      <c r="U140" s="151" t="str">
        <f>IF($A140="","",IFERROR(SUMIFS($T:$T,$W:$W,$A140)/(SUMIFS($C:$C,$W:$W,$A140)/1000),""))</f>
        <v/>
      </c>
      <c r="W140" t="str">
        <f>IF($A140="",W139,$A140)</f>
        <v>Spaghetti með kjúkling í mildri rjómasósu</v>
      </c>
    </row>
    <row r="141" spans="1:23" ht="15">
      <c r="A141" s="5"/>
      <c r="B141" s="5" t="s">
        <v>922</v>
      </c>
      <c r="C141" s="26">
        <v>15000</v>
      </c>
      <c r="D141" s="21" t="s">
        <v>924</v>
      </c>
      <c r="E141" s="21" t="s">
        <v>108</v>
      </c>
      <c r="F141" s="21"/>
      <c r="G141" s="22"/>
      <c r="H141" s="22"/>
      <c r="I141" s="22"/>
      <c r="J141" s="22"/>
      <c r="K141" s="22"/>
      <c r="L141" s="22"/>
      <c r="M141" s="22"/>
      <c r="N141" s="22"/>
      <c r="O141" s="23"/>
      <c r="P141" s="5"/>
      <c r="Q141" s="26"/>
      <c r="R141" s="5"/>
      <c r="S141" s="152" t="str">
        <f t="shared" si="2"/>
        <v>Matreiðslurjómi (MS)</v>
      </c>
      <c r="T141" s="150">
        <f>IF($B141="","",$C141/1000*IFERROR(INDEX(Vöruskrá!$R:$R,MATCH($B141,Vöruskrá!$B:$B,0)),0))</f>
        <v>13500</v>
      </c>
      <c r="U141" s="151" t="str">
        <f>IF($A141="","",IFERROR(SUMIFS($T:$T,$W:$W,$A141)/(SUMIFS($C:$C,$W:$W,$A141)/1000),""))</f>
        <v/>
      </c>
      <c r="W141" t="str">
        <f>IF($A141="",W140,$A141)</f>
        <v>Spaghetti með kjúkling í mildri rjómasósu</v>
      </c>
    </row>
    <row r="142" spans="1:23" ht="15">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2"/>
        <v>Nýmjólk 1 L (MS)</v>
      </c>
      <c r="T142" s="150">
        <f>IF($B142="","",$C142/1000*IFERROR(INDEX(Vöruskrá!$R:$R,MATCH($B142,Vöruskrá!$B:$B,0)),0))</f>
        <v>2000</v>
      </c>
      <c r="U142" s="151" t="str">
        <f>IF($A142="","",IFERROR(SUMIFS($T:$T,$W:$W,$A142)/(SUMIFS($C:$C,$W:$W,$A142)/1000),""))</f>
        <v/>
      </c>
      <c r="W142" t="str">
        <f>IF($A142="",W141,$A142)</f>
        <v>Spaghetti með kjúkling í mildri rjómasósu</v>
      </c>
    </row>
    <row r="143" spans="1:23" ht="15">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2"/>
        <v>Rifinn ostur – Pizzatopping mozzarella (Ulkjær)</v>
      </c>
      <c r="T143" s="150">
        <f>IF($B143="","",$C143/1000*IFERROR(INDEX(Vöruskrá!$R:$R,MATCH($B143,Vöruskrá!$B:$B,0)),0))</f>
        <v>4500</v>
      </c>
      <c r="U143" s="151" t="str">
        <f>IF($A143="","",IFERROR(SUMIFS($T:$T,$W:$W,$A143)/(SUMIFS($C:$C,$W:$W,$A143)/1000),""))</f>
        <v/>
      </c>
      <c r="W143" t="str">
        <f>IF($A143="",W142,$A143)</f>
        <v>Spaghetti með kjúkling í mildri rjómasósu</v>
      </c>
    </row>
    <row r="144" spans="1:23" ht="15">
      <c r="A144" s="5"/>
      <c r="B144" s="5" t="s">
        <v>963</v>
      </c>
      <c r="C144" s="26">
        <v>5000</v>
      </c>
      <c r="D144" s="21" t="s">
        <v>964</v>
      </c>
      <c r="E144" s="21" t="s">
        <v>957</v>
      </c>
      <c r="F144" s="21"/>
      <c r="G144" s="22"/>
      <c r="H144" s="22"/>
      <c r="I144" s="22"/>
      <c r="J144" s="22"/>
      <c r="K144" s="22"/>
      <c r="L144" s="22"/>
      <c r="M144" s="22"/>
      <c r="N144" s="22"/>
      <c r="O144" s="23"/>
      <c r="P144" s="5"/>
      <c r="Q144" s="26"/>
      <c r="R144" s="5"/>
      <c r="S144" s="152" t="str">
        <f t="shared" si="2"/>
        <v>Brokkolí (ferskt)</v>
      </c>
      <c r="T144" s="150">
        <f>IF($B144="","",$C144/1000*IFERROR(INDEX(Vöruskrá!$R:$R,MATCH($B144,Vöruskrá!$B:$B,0)),0))</f>
        <v>3000</v>
      </c>
      <c r="U144" s="151" t="str">
        <f>IF($A144="","",IFERROR(SUMIFS($T:$T,$W:$W,$A144)/(SUMIFS($C:$C,$W:$W,$A144)/1000),""))</f>
        <v/>
      </c>
      <c r="W144" t="str">
        <f>IF($A144="",W143,$A144)</f>
        <v>Spaghetti með kjúkling í mildri rjómasósu</v>
      </c>
    </row>
    <row r="145" spans="1:23" ht="15">
      <c r="A145" s="5"/>
      <c r="B145" s="5" t="s">
        <v>968</v>
      </c>
      <c r="C145" s="26">
        <v>4000</v>
      </c>
      <c r="D145" s="21" t="s">
        <v>969</v>
      </c>
      <c r="E145" s="21" t="s">
        <v>957</v>
      </c>
      <c r="F145" s="21"/>
      <c r="G145" s="22"/>
      <c r="H145" s="22"/>
      <c r="I145" s="22"/>
      <c r="J145" s="22"/>
      <c r="K145" s="22"/>
      <c r="L145" s="22"/>
      <c r="M145" s="22"/>
      <c r="N145" s="22"/>
      <c r="O145" s="23"/>
      <c r="P145" s="5"/>
      <c r="Q145" s="26"/>
      <c r="R145" s="5"/>
      <c r="S145" s="152" t="str">
        <f t="shared" si="2"/>
        <v>Paprika (fersk)</v>
      </c>
      <c r="T145" s="150">
        <f>IF($B145="","",$C145/1000*IFERROR(INDEX(Vöruskrá!$R:$R,MATCH($B145,Vöruskrá!$B:$B,0)),0))</f>
        <v>3200</v>
      </c>
      <c r="U145" s="151" t="str">
        <f>IF($A145="","",IFERROR(SUMIFS($T:$T,$W:$W,$A145)/(SUMIFS($C:$C,$W:$W,$A145)/1000),""))</f>
        <v/>
      </c>
      <c r="W145" t="str">
        <f>IF($A145="",W144,$A145)</f>
        <v>Spaghetti með kjúkling í mildri rjómasósu</v>
      </c>
    </row>
    <row r="146" spans="1:23" ht="15">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2"/>
        <v>Gulrætur (ferskar)</v>
      </c>
      <c r="T146" s="150">
        <f>IF($B146="","",$C146/1000*IFERROR(INDEX(Vöruskrá!$R:$R,MATCH($B146,Vöruskrá!$B:$B,0)),0))</f>
        <v>750</v>
      </c>
      <c r="U146" s="151" t="str">
        <f>IF($A146="","",IFERROR(SUMIFS($T:$T,$W:$W,$A146)/(SUMIFS($C:$C,$W:$W,$A146)/1000),""))</f>
        <v/>
      </c>
      <c r="W146" t="str">
        <f>IF($A146="",W145,$A146)</f>
        <v>Spaghetti með kjúkling í mildri rjómasósu</v>
      </c>
    </row>
    <row r="147" spans="1:23" ht="15">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2"/>
        <v>Laukur (ferskur)</v>
      </c>
      <c r="T147" s="150">
        <f>IF($B147="","",$C147/1000*IFERROR(INDEX(Vöruskrá!$R:$R,MATCH($B147,Vöruskrá!$B:$B,0)),0))</f>
        <v>750</v>
      </c>
      <c r="U147" s="151" t="str">
        <f>IF($A147="","",IFERROR(SUMIFS($T:$T,$W:$W,$A147)/(SUMIFS($C:$C,$W:$W,$A147)/1000),""))</f>
        <v/>
      </c>
      <c r="W147" t="str">
        <f>IF($A147="",W146,$A147)</f>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2"/>
        <v>Maizenamjöl (majssterkja)</v>
      </c>
      <c r="T148" s="150">
        <f>IF($B148="","",$C148/1000*IFERROR(INDEX(Vöruskrá!$R:$R,MATCH($B148,Vöruskrá!$B:$B,0)),0))</f>
        <v>400</v>
      </c>
      <c r="U148" s="151" t="str">
        <f>IF($A148="","",IFERROR(SUMIFS($T:$T,$W:$W,$A148)/(SUMIFS($C:$C,$W:$W,$A148)/1000),""))</f>
        <v/>
      </c>
      <c r="W148" t="str">
        <f>IF($A148="",W147,$A148)</f>
        <v>Spaghetti með kjúkling í mildri rjómasósu</v>
      </c>
    </row>
    <row r="149" spans="1:23" ht="15">
      <c r="A149" s="19"/>
      <c r="B149" s="19" t="s">
        <v>1105</v>
      </c>
      <c r="C149" s="20">
        <v>500</v>
      </c>
      <c r="D149" s="21" t="s">
        <v>1105</v>
      </c>
      <c r="E149" s="21" t="s">
        <v>121</v>
      </c>
      <c r="F149" s="21"/>
      <c r="G149" s="22"/>
      <c r="H149" s="22"/>
      <c r="I149" s="22"/>
      <c r="J149" s="22"/>
      <c r="K149" s="22"/>
      <c r="L149" s="22"/>
      <c r="M149" s="22"/>
      <c r="N149" s="22"/>
      <c r="O149" s="23"/>
      <c r="P149" s="19"/>
      <c r="Q149" s="24"/>
      <c r="R149" s="25"/>
      <c r="S149" s="152" t="str">
        <f t="shared" si="2"/>
        <v>Repjuolía</v>
      </c>
      <c r="T149" s="150">
        <f>IF($B149="","",$C149/1000*IFERROR(INDEX(Vöruskrá!$R:$R,MATCH($B149,Vöruskrá!$B:$B,0)),0))</f>
        <v>197.5</v>
      </c>
      <c r="U149" s="151" t="str">
        <f>IF($A149="","",IFERROR(SUMIFS($T:$T,$W:$W,$A149)/(SUMIFS($C:$C,$W:$W,$A149)/1000),""))</f>
        <v/>
      </c>
      <c r="W149" t="str">
        <f>IF($A149="",W148,$A149)</f>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2"/>
        <v>Hvítlauksduft (Vitlökspulver)</v>
      </c>
      <c r="T150" s="150">
        <f>IF($B150="","",$C150/1000*IFERROR(INDEX(Vöruskrá!$R:$R,MATCH($B150,Vöruskrá!$B:$B,0)),0))</f>
        <v>1293.8999999999999</v>
      </c>
      <c r="U150" s="151" t="str">
        <f>IF($A150="","",IFERROR(SUMIFS($T:$T,$W:$W,$A150)/(SUMIFS($C:$C,$W:$W,$A150)/1000),""))</f>
        <v/>
      </c>
      <c r="W150" t="str">
        <f>IF($A150="",W149,$A150)</f>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2"/>
        <v>Borðsalt</v>
      </c>
      <c r="T151" s="150">
        <f>IF($B151="","",$C151/1000*IFERROR(INDEX(Vöruskrá!$R:$R,MATCH($B151,Vöruskrá!$B:$B,0)),0))</f>
        <v>18</v>
      </c>
      <c r="U151" s="151" t="str">
        <f>IF($A151="","",IFERROR(SUMIFS($T:$T,$W:$W,$A151)/(SUMIFS($C:$C,$W:$W,$A151)/1000),""))</f>
        <v/>
      </c>
      <c r="W151" t="str">
        <f>IF($A151="",W150,$A151)</f>
        <v>Spaghetti með kjúkling í mildri rjómasósu</v>
      </c>
    </row>
    <row r="152" spans="1:23" ht="15">
      <c r="A152" s="19"/>
      <c r="B152" s="19" t="s">
        <v>1568</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2"/>
        <v>piparblanda</v>
      </c>
      <c r="T152" s="150">
        <f>IF($B152="","",$C152/1000*IFERROR(INDEX(Vöruskrá!$R:$R,MATCH($B152,Vöruskrá!$B:$B,0)),0))</f>
        <v>150</v>
      </c>
      <c r="U152" s="151" t="str">
        <f>IF($A152="","",IFERROR(SUMIFS($T:$T,$W:$W,$A152)/(SUMIFS($C:$C,$W:$W,$A152)/1000),""))</f>
        <v/>
      </c>
      <c r="W152" t="str">
        <f>IF($A152="",W151,$A152)</f>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2" t="str">
        <f t="shared" si="2"/>
        <v>Kjúklingakraftur Vegan (Essential Cuisine)</v>
      </c>
      <c r="T153" s="150">
        <f>IF($B153="","",$C153/1000*IFERROR(INDEX(Vöruskrá!$R:$R,MATCH($B153,Vöruskrá!$B:$B,0)),0))</f>
        <v>120</v>
      </c>
      <c r="U153" s="151" t="str">
        <f>IF($A153="","",IFERROR(SUMIFS($T:$T,$W:$W,$A153)/(SUMIFS($C:$C,$W:$W,$A153)/1000),""))</f>
        <v/>
      </c>
      <c r="W153" t="str">
        <f>IF($A153="",W152,$A153)</f>
        <v>Spaghetti með kjúkling í mildri rjómasósu</v>
      </c>
    </row>
    <row r="154" spans="1:23" ht="15">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2"/>
        <v>Vatn</v>
      </c>
      <c r="T154" s="150">
        <f>IF($B154="","",$C154/1000*IFERROR(INDEX(Vöruskrá!$R:$R,MATCH($B154,Vöruskrá!$B:$B,0)),0))</f>
        <v>500</v>
      </c>
      <c r="U154" s="151" t="str">
        <f>IF($A154="","",IFERROR(SUMIFS($T:$T,$W:$W,$A154)/(SUMIFS($C:$C,$W:$W,$A154)/1000),""))</f>
        <v/>
      </c>
      <c r="W154" t="str">
        <f>IF($A154="",W153,$A154)</f>
        <v>Spaghetti með kjúkling í mildri rjómasósu</v>
      </c>
    </row>
    <row r="155" spans="1:23" ht="48">
      <c r="A155" s="27" t="s">
        <v>1569</v>
      </c>
      <c r="B155" s="27"/>
      <c r="C155" s="28"/>
      <c r="D155" s="14" t="s">
        <v>1570</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1571</v>
      </c>
      <c r="Q155" s="29" t="s">
        <v>1572</v>
      </c>
      <c r="R155" s="30" t="s">
        <v>1573</v>
      </c>
      <c r="S155" s="152" t="str">
        <f t="shared" si="2"/>
        <v>Mildur grænmetiskarrýréttur</v>
      </c>
      <c r="T155" s="150" t="str">
        <f>IF($B155="","",$C155/1000*IFERROR(INDEX(Vöruskrá!$R:$R,MATCH($B155,Vöruskrá!$B:$B,0)),0))</f>
        <v/>
      </c>
      <c r="U155" s="151">
        <f>IF($A155="","",IFERROR(SUMIFS($T:$T,$W:$W,$A155)/(SUMIFS($C:$C,$W:$W,$A155)/1000),""))</f>
        <v>482.41297468354429</v>
      </c>
      <c r="W155" t="str">
        <f>IF($A155="",W154,$A155)</f>
        <v>Mildur grænmetiskarrýréttur</v>
      </c>
    </row>
    <row r="156" spans="1:23" ht="24">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2"/>
        <v>Dehli koftas</v>
      </c>
      <c r="T156" s="150">
        <f>IF($B156="","",$C156/1000*IFERROR(INDEX(Vöruskrá!$R:$R,MATCH($B156,Vöruskrá!$B:$B,0)),0))</f>
        <v>15000</v>
      </c>
      <c r="U156" s="151" t="str">
        <f>IF($A156="","",IFERROR(SUMIFS($T:$T,$W:$W,$A156)/(SUMIFS($C:$C,$W:$W,$A156)/1000),""))</f>
        <v/>
      </c>
      <c r="W156" t="str">
        <f>IF($A156="",W155,$A156)</f>
        <v>Mildur grænmetiskarrýréttur</v>
      </c>
    </row>
    <row r="157" spans="1:23" ht="15">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1525</v>
      </c>
      <c r="S157" s="152" t="str">
        <f t="shared" si="2"/>
        <v>Karríduft (Curry powder)</v>
      </c>
      <c r="T157" s="150">
        <f>IF($B157="","",$C157/1000*IFERROR(INDEX(Vöruskrá!$R:$R,MATCH($B157,Vöruskrá!$B:$B,0)),0))</f>
        <v>1500</v>
      </c>
      <c r="U157" s="151" t="str">
        <f>IF($A157="","",IFERROR(SUMIFS($T:$T,$W:$W,$A157)/(SUMIFS($C:$C,$W:$W,$A157)/1000),""))</f>
        <v/>
      </c>
      <c r="W157" t="str">
        <f>IF($A157="",W156,$A157)</f>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2"/>
        <v>Forsteiktur laukur (Pre-fried sliced onions)</v>
      </c>
      <c r="T158" s="150">
        <f>IF($B158="","",$C158/1000*IFERROR(INDEX(Vöruskrá!$R:$R,MATCH($B158,Vöruskrá!$B:$B,0)),0))</f>
        <v>3200</v>
      </c>
      <c r="U158" s="151" t="str">
        <f>IF($A158="","",IFERROR(SUMIFS($T:$T,$W:$W,$A158)/(SUMIFS($C:$C,$W:$W,$A158)/1000),""))</f>
        <v/>
      </c>
      <c r="W158" t="str">
        <f>IF($A158="",W157,$A158)</f>
        <v>Mildur grænmetiskarrýréttur</v>
      </c>
    </row>
    <row r="159" spans="1:23" ht="15">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2"/>
        <v>Gulrætur (ferskar)</v>
      </c>
      <c r="T159" s="150">
        <f>IF($B159="","",$C159/1000*IFERROR(INDEX(Vöruskrá!$R:$R,MATCH($B159,Vöruskrá!$B:$B,0)),0))</f>
        <v>2000</v>
      </c>
      <c r="U159" s="151" t="str">
        <f>IF($A159="","",IFERROR(SUMIFS($T:$T,$W:$W,$A159)/(SUMIFS($C:$C,$W:$W,$A159)/1000),""))</f>
        <v/>
      </c>
      <c r="W159" t="str">
        <f>IF($A159="",W158,$A159)</f>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2"/>
        <v>Kókosmjólk Roland Coconut Milk</v>
      </c>
      <c r="T160" s="150">
        <f>IF($B160="","",$C160/1000*IFERROR(INDEX(Vöruskrá!$R:$R,MATCH($B160,Vöruskrá!$B:$B,0)),0))</f>
        <v>5400</v>
      </c>
      <c r="U160" s="151" t="str">
        <f>IF($A160="","",IFERROR(SUMIFS($T:$T,$W:$W,$A160)/(SUMIFS($C:$C,$W:$W,$A160)/1000),""))</f>
        <v/>
      </c>
      <c r="W160" t="str">
        <f>IF($A160="",W159,$A160)</f>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2"/>
        <v>Hvítlauksduft (Vitlökspulver)</v>
      </c>
      <c r="T161" s="150">
        <f>IF($B161="","",$C161/1000*IFERROR(INDEX(Vöruskrá!$R:$R,MATCH($B161,Vöruskrá!$B:$B,0)),0))</f>
        <v>2156.5</v>
      </c>
      <c r="U161" s="151" t="str">
        <f>IF($A161="","",IFERROR(SUMIFS($T:$T,$W:$W,$A161)/(SUMIFS($C:$C,$W:$W,$A161)/1000),""))</f>
        <v/>
      </c>
      <c r="W161" t="str">
        <f>IF($A161="",W160,$A161)</f>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2"/>
        <v>Maizenamjöl (majssterkja)</v>
      </c>
      <c r="T162" s="150">
        <f>IF($B162="","",$C162/1000*IFERROR(INDEX(Vöruskrá!$R:$R,MATCH($B162,Vöruskrá!$B:$B,0)),0))</f>
        <v>400</v>
      </c>
      <c r="U162" s="151" t="str">
        <f>IF($A162="","",IFERROR(SUMIFS($T:$T,$W:$W,$A162)/(SUMIFS($C:$C,$W:$W,$A162)/1000),""))</f>
        <v/>
      </c>
      <c r="W162" t="str">
        <f>IF($A162="",W161,$A162)</f>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2"/>
        <v>Borðsalt</v>
      </c>
      <c r="T163" s="150">
        <f>IF($B163="","",$C163/1000*IFERROR(INDEX(Vöruskrá!$R:$R,MATCH($B163,Vöruskrá!$B:$B,0)),0))</f>
        <v>72</v>
      </c>
      <c r="U163" s="151" t="str">
        <f>IF($A163="","",IFERROR(SUMIFS($T:$T,$W:$W,$A163)/(SUMIFS($C:$C,$W:$W,$A163)/1000),""))</f>
        <v/>
      </c>
      <c r="W163" t="str">
        <f>IF($A163="",W162,$A163)</f>
        <v>Mildur grænmetiskarrýréttur</v>
      </c>
    </row>
    <row r="164" spans="1:23" ht="15">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2"/>
        <v>Vatn</v>
      </c>
      <c r="T164" s="150">
        <f>IF($B164="","",$C164/1000*IFERROR(INDEX(Vöruskrá!$R:$R,MATCH($B164,Vöruskrá!$B:$B,0)),0))</f>
        <v>760</v>
      </c>
      <c r="U164" s="151" t="str">
        <f>IF($A164="","",IFERROR(SUMIFS($T:$T,$W:$W,$A164)/(SUMIFS($C:$C,$W:$W,$A164)/1000),""))</f>
        <v/>
      </c>
      <c r="W164" t="str">
        <f>IF($A164="",W163,$A164)</f>
        <v>Mildur grænmetiskarrýréttur</v>
      </c>
    </row>
    <row r="165" spans="1:23" ht="48">
      <c r="A165" s="237" t="s">
        <v>1574</v>
      </c>
      <c r="B165" s="237"/>
      <c r="C165" s="238"/>
      <c r="D165" s="237" t="s">
        <v>1575</v>
      </c>
      <c r="E165" s="237" t="s">
        <v>1576</v>
      </c>
      <c r="F165" s="237"/>
      <c r="G165" s="239">
        <v>126.33</v>
      </c>
      <c r="H165" s="239">
        <v>7.63</v>
      </c>
      <c r="I165" s="239">
        <v>2.71</v>
      </c>
      <c r="J165" s="239">
        <v>5.89</v>
      </c>
      <c r="K165" s="239"/>
      <c r="L165" s="239">
        <v>8.2899999999999991</v>
      </c>
      <c r="M165" s="239">
        <v>2.14</v>
      </c>
      <c r="N165" s="239">
        <f>IFERROR(SUM(N166:N175)/(SUM($C$166:$C$175)/100000),"")</f>
        <v>0.31683168316831684</v>
      </c>
      <c r="O165" s="240" t="str">
        <f>IF(OR(B165="",C165=""),"",IFERROR(C165/1000*IFERROR(INDEX(Vöruskrá!R:R,MATCH(B165,Vöruskrá!B:B,0)),0)/1000,""))</f>
        <v/>
      </c>
      <c r="P165" s="237" t="s">
        <v>1577</v>
      </c>
      <c r="Q165" s="24" t="s">
        <v>1578</v>
      </c>
      <c r="R165" s="25" t="s">
        <v>1579</v>
      </c>
      <c r="S165" s="152" t="str">
        <f t="shared" si="2"/>
        <v>Kjúklingur tikka masala "kennaraútgáfa"</v>
      </c>
      <c r="T165" s="150" t="str">
        <f>IF($B165="","",$C165/1000*IFERROR(INDEX(Vöruskrá!$R:$R,MATCH($B165,Vöruskrá!$B:$B,0)),0))</f>
        <v/>
      </c>
      <c r="U165" s="151">
        <f>IF($A165="","",IFERROR(SUMIFS($T:$T,$W:$W,$A165)/(SUMIFS($C:$C,$W:$W,$A165)/1000),""))</f>
        <v>1503.00198019802</v>
      </c>
      <c r="W165" t="str">
        <f>IF($A165="",W164,$A165)</f>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2"/>
        <v>Kjúklingalæri úrbeinuð</v>
      </c>
      <c r="T166" s="150">
        <f>IF($B166="","",$C166/1000*IFERROR(INDEX(Vöruskrá!$R:$R,MATCH($B166,Vöruskrá!$B:$B,0)),0))</f>
        <v>127920</v>
      </c>
      <c r="U166" s="151" t="str">
        <f>IF($A166="","",IFERROR(SUMIFS($T:$T,$W:$W,$A166)/(SUMIFS($C:$C,$W:$W,$A166)/1000),""))</f>
        <v/>
      </c>
      <c r="W166" t="str">
        <f>IF($A166="",W165,$A166)</f>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2"/>
        <v>Sauce tikka masala GT-CHEF</v>
      </c>
      <c r="T167" s="150">
        <f>IF($B167="","",$C167/1000*IFERROR(INDEX(Vöruskrá!$R:$R,MATCH($B167,Vöruskrá!$B:$B,0)),0))</f>
        <v>12000</v>
      </c>
      <c r="U167" s="151" t="str">
        <f>IF($A167="","",IFERROR(SUMIFS($T:$T,$W:$W,$A167)/(SUMIFS($C:$C,$W:$W,$A167)/1000),""))</f>
        <v/>
      </c>
      <c r="W167" t="str">
        <f>IF($A167="",W166,$A167)</f>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2"/>
        <v>Kókosmjólk Roland Coconut Milk</v>
      </c>
      <c r="T168" s="150">
        <f>IF($B168="","",$C168/1000*IFERROR(INDEX(Vöruskrá!$R:$R,MATCH($B168,Vöruskrá!$B:$B,0)),0))</f>
        <v>3600</v>
      </c>
      <c r="U168" s="151" t="str">
        <f>IF($A168="","",IFERROR(SUMIFS($T:$T,$W:$W,$A168)/(SUMIFS($C:$C,$W:$W,$A168)/1000),""))</f>
        <v/>
      </c>
      <c r="W168" t="str">
        <f>IF($A168="",W167,$A168)</f>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c r="W169" t="str">
        <f>IF($A169="",W168,$A169)</f>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c r="W170" t="str">
        <f>IF($A170="",W169,$A170)</f>
        <v>Kjúklingur tikka masala "kennaraútgáfa"</v>
      </c>
    </row>
    <row r="171" spans="1:23" ht="15">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2"/>
        <v>Hrein jógúrt 5 kg (MS)</v>
      </c>
      <c r="T171" s="150">
        <f>IF($B171="","",$C171/1000*IFERROR(INDEX(Vöruskrá!$R:$R,MATCH($B171,Vöruskrá!$B:$B,0)),0))</f>
        <v>4690</v>
      </c>
      <c r="U171" s="151" t="str">
        <f>IF($A171="","",IFERROR(SUMIFS($T:$T,$W:$W,$A171)/(SUMIFS($C:$C,$W:$W,$A171)/1000),""))</f>
        <v/>
      </c>
      <c r="W171" t="str">
        <f>IF($A171="",W170,$A171)</f>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2"/>
        <v>Tómatpuré Doppio Concentrato 800 g (Menu)</v>
      </c>
      <c r="T172" s="150">
        <f>IF($B172="","",$C172/1000*IFERROR(INDEX(Vöruskrá!$R:$R,MATCH($B172,Vöruskrá!$B:$B,0)),0))</f>
        <v>900</v>
      </c>
      <c r="U172" s="151" t="str">
        <f>IF($A172="","",IFERROR(SUMIFS($T:$T,$W:$W,$A172)/(SUMIFS($C:$C,$W:$W,$A172)/1000),""))</f>
        <v/>
      </c>
      <c r="W172" t="str">
        <f>IF($A172="",W171,$A172)</f>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2"/>
        <v>Hvítlauksduft (Vitlökspulver)</v>
      </c>
      <c r="T173" s="150">
        <f>IF($B173="","",$C173/1000*IFERROR(INDEX(Vöruskrá!$R:$R,MATCH($B173,Vöruskrá!$B:$B,0)),0))</f>
        <v>1725.2</v>
      </c>
      <c r="U173" s="151" t="str">
        <f>IF($A173="","",IFERROR(SUMIFS($T:$T,$W:$W,$A173)/(SUMIFS($C:$C,$W:$W,$A173)/1000),""))</f>
        <v/>
      </c>
      <c r="W173" t="str">
        <f>IF($A173="",W172,$A173)</f>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2"/>
        <v>Borðsalt</v>
      </c>
      <c r="T174" s="150">
        <f>IF($B174="","",$C174/1000*IFERROR(INDEX(Vöruskrá!$R:$R,MATCH($B174,Vöruskrá!$B:$B,0)),0))</f>
        <v>48</v>
      </c>
      <c r="U174" s="151" t="str">
        <f>IF($A174="","",IFERROR(SUMIFS($T:$T,$W:$W,$A174)/(SUMIFS($C:$C,$W:$W,$A174)/1000),""))</f>
        <v/>
      </c>
      <c r="W174" t="str">
        <f>IF($A174="",W173,$A174)</f>
        <v>Kjúklingur tikka masala "kennaraútgáfa"</v>
      </c>
    </row>
    <row r="175" spans="1:23" ht="15">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2"/>
        <v>Vatn</v>
      </c>
      <c r="T175" s="150">
        <f>IF($B175="","",$C175/1000*IFERROR(INDEX(Vöruskrá!$R:$R,MATCH($B175,Vöruskrá!$B:$B,0)),0))</f>
        <v>919.99999999999989</v>
      </c>
      <c r="U175" s="151" t="str">
        <f>IF($A175="","",IFERROR(SUMIFS($T:$T,$W:$W,$A175)/(SUMIFS($C:$C,$W:$W,$A175)/1000),""))</f>
        <v/>
      </c>
      <c r="W175" t="str">
        <f>IF($A175="",W174,$A175)</f>
        <v>Kjúklingur tikka masala "kennaraútgáfa"</v>
      </c>
    </row>
    <row r="176" spans="1:23" ht="48">
      <c r="A176" s="237" t="s">
        <v>1580</v>
      </c>
      <c r="B176" s="237"/>
      <c r="C176" s="238"/>
      <c r="D176" s="237" t="s">
        <v>1581</v>
      </c>
      <c r="E176" s="237" t="s">
        <v>121</v>
      </c>
      <c r="F176" s="237"/>
      <c r="G176" s="239">
        <v>91.69</v>
      </c>
      <c r="H176" s="239">
        <v>4.37</v>
      </c>
      <c r="I176" s="239">
        <v>1.21</v>
      </c>
      <c r="J176" s="239">
        <v>4.17</v>
      </c>
      <c r="K176" s="239"/>
      <c r="L176" s="239">
        <v>8.73</v>
      </c>
      <c r="M176" s="239">
        <v>0.87</v>
      </c>
      <c r="N176" s="239">
        <f>IFERROR(SUM(N177:N187)/(SUM($C$177:$C$187)/100000),"")</f>
        <v>0.23335</v>
      </c>
      <c r="O176" s="240" t="str">
        <f>IF(OR(B176="",C176=""),"",IFERROR(C176/1000*IFERROR(INDEX(Vöruskrá!R:R,MATCH(B176,Vöruskrá!B:B,0)),0)/1000,""))</f>
        <v/>
      </c>
      <c r="P176" s="237" t="s">
        <v>1582</v>
      </c>
      <c r="Q176" s="26" t="s">
        <v>1583</v>
      </c>
      <c r="R176" s="5" t="s">
        <v>1584</v>
      </c>
      <c r="S176" s="152" t="str">
        <f t="shared" si="2"/>
        <v>Hakksósa með nautahakki (fyrir spaghetti)</v>
      </c>
      <c r="T176" s="150" t="str">
        <f>IF($B176="","",$C176/1000*IFERROR(INDEX(Vöruskrá!$R:$R,MATCH($B176,Vöruskrá!$B:$B,0)),0))</f>
        <v/>
      </c>
      <c r="U176" s="151">
        <f>IF($A176="","",IFERROR(SUMIFS($T:$T,$W:$W,$A176)/(SUMIFS($C:$C,$W:$W,$A176)/1000),""))</f>
        <v>996.31880000000001</v>
      </c>
      <c r="W176" t="str">
        <f>IF($A176="",W175,$A176)</f>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2"/>
        <v>Nautgripahakk 2 kg frosið</v>
      </c>
      <c r="T177" s="150">
        <f>IF($B177="","",$C177/1000*IFERROR(INDEX(Vöruskrá!$R:$R,MATCH($B177,Vöruskrá!$B:$B,0)),0))</f>
        <v>78000</v>
      </c>
      <c r="U177" s="151" t="str">
        <f>IF($A177="","",IFERROR(SUMIFS($T:$T,$W:$W,$A177)/(SUMIFS($C:$C,$W:$W,$A177)/1000),""))</f>
        <v/>
      </c>
      <c r="W177" t="str">
        <f>IF($A177="",W176,$A177)</f>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2"/>
        <v>Maukaðir tómatar</v>
      </c>
      <c r="T178" s="150">
        <f>IF($B178="","",$C178/1000*IFERROR(INDEX(Vöruskrá!$R:$R,MATCH($B178,Vöruskrá!$B:$B,0)),0))</f>
        <v>10452</v>
      </c>
      <c r="U178" s="151" t="str">
        <f>IF($A178="","",IFERROR(SUMIFS($T:$T,$W:$W,$A178)/(SUMIFS($C:$C,$W:$W,$A178)/1000),""))</f>
        <v/>
      </c>
      <c r="W178" t="str">
        <f>IF($A178="",W177,$A178)</f>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2"/>
        <v>Tómatpuré Doppio Concentrato 800 g (Menu)</v>
      </c>
      <c r="T179" s="150">
        <f>IF($B179="","",$C179/1000*IFERROR(INDEX(Vöruskrá!$R:$R,MATCH($B179,Vöruskrá!$B:$B,0)),0))</f>
        <v>3510</v>
      </c>
      <c r="U179" s="151" t="str">
        <f>IF($A179="","",IFERROR(SUMIFS($T:$T,$W:$W,$A179)/(SUMIFS($C:$C,$W:$W,$A179)/1000),""))</f>
        <v/>
      </c>
      <c r="W179" t="str">
        <f>IF($A179="",W178,$A179)</f>
        <v>Hakksósa með nautahakki (fyrir spaghetti)</v>
      </c>
    </row>
    <row r="180" spans="1:23" ht="15">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2"/>
        <v>Laukur (ferskur)</v>
      </c>
      <c r="T180" s="150">
        <f>IF($B180="","",$C180/1000*IFERROR(INDEX(Vöruskrá!$R:$R,MATCH($B180,Vöruskrá!$B:$B,0)),0))</f>
        <v>1625</v>
      </c>
      <c r="U180" s="151" t="str">
        <f>IF($A180="","",IFERROR(SUMIFS($T:$T,$W:$W,$A180)/(SUMIFS($C:$C,$W:$W,$A180)/1000),""))</f>
        <v/>
      </c>
      <c r="W180" t="str">
        <f>IF($A180="",W179,$A180)</f>
        <v>Hakksósa með nautahakki (fyrir spaghetti)</v>
      </c>
    </row>
    <row r="181" spans="1:23" ht="15">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2"/>
        <v>Gulrætur (ferskar)</v>
      </c>
      <c r="T181" s="150">
        <f>IF($B181="","",$C181/1000*IFERROR(INDEX(Vöruskrá!$R:$R,MATCH($B181,Vöruskrá!$B:$B,0)),0))</f>
        <v>975</v>
      </c>
      <c r="U181" s="151" t="str">
        <f>IF($A181="","",IFERROR(SUMIFS($T:$T,$W:$W,$A181)/(SUMIFS($C:$C,$W:$W,$A181)/1000),""))</f>
        <v/>
      </c>
      <c r="W181" t="str">
        <f>IF($A181="",W180,$A181)</f>
        <v>Hakksósa með nautahakki (fyrir spaghetti)</v>
      </c>
    </row>
    <row r="182" spans="1:23" ht="15">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2"/>
        <v>Hvítlaukur (ferskur)</v>
      </c>
      <c r="T182" s="150">
        <f>IF($B182="","",$C182/1000*IFERROR(INDEX(Vöruskrá!$R:$R,MATCH($B182,Vöruskrá!$B:$B,0)),0))</f>
        <v>975</v>
      </c>
      <c r="U182" s="151" t="str">
        <f>IF($A182="","",IFERROR(SUMIFS($T:$T,$W:$W,$A182)/(SUMIFS($C:$C,$W:$W,$A182)/1000),""))</f>
        <v/>
      </c>
      <c r="W182" t="str">
        <f>IF($A182="",W181,$A182)</f>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2"/>
        <v>Oregano</v>
      </c>
      <c r="T183" s="150">
        <f>IF($B183="","",$C183/1000*IFERROR(INDEX(Vöruskrá!$R:$R,MATCH($B183,Vöruskrá!$B:$B,0)),0))</f>
        <v>1281.28</v>
      </c>
      <c r="U183" s="151" t="str">
        <f>IF($A183="","",IFERROR(SUMIFS($T:$T,$W:$W,$A183)/(SUMIFS($C:$C,$W:$W,$A183)/1000),""))</f>
        <v/>
      </c>
      <c r="W183" t="str">
        <f>IF($A183="",W182,$A183)</f>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2"/>
        <v>Svartur pipar, malaður</v>
      </c>
      <c r="T184" s="150">
        <f>IF($B184="","",$C184/1000*IFERROR(INDEX(Vöruskrá!$R:$R,MATCH($B184,Vöruskrá!$B:$B,0)),0))</f>
        <v>455</v>
      </c>
      <c r="U184" s="151" t="str">
        <f>IF($A184="","",IFERROR(SUMIFS($T:$T,$W:$W,$A184)/(SUMIFS($C:$C,$W:$W,$A184)/1000),""))</f>
        <v/>
      </c>
      <c r="W184" t="str">
        <f>IF($A184="",W183,$A184)</f>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2"/>
        <v>Borðsalt</v>
      </c>
      <c r="T185" s="150">
        <f>IF($B185="","",$C185/1000*IFERROR(INDEX(Vöruskrá!$R:$R,MATCH($B185,Vöruskrá!$B:$B,0)),0))</f>
        <v>93.600000000000009</v>
      </c>
      <c r="U185" s="151" t="str">
        <f>IF($A185="","",IFERROR(SUMIFS($T:$T,$W:$W,$A185)/(SUMIFS($C:$C,$W:$W,$A185)/1000),""))</f>
        <v/>
      </c>
      <c r="W185" t="str">
        <f>IF($A185="",W184,$A185)</f>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2"/>
        <v>Crystal Sugar (Sykur)</v>
      </c>
      <c r="T186" s="150">
        <f>IF($B186="","",$C186/1000*IFERROR(INDEX(Vöruskrá!$R:$R,MATCH($B186,Vöruskrá!$B:$B,0)),0))</f>
        <v>136.5</v>
      </c>
      <c r="U186" s="151" t="str">
        <f>IF($A186="","",IFERROR(SUMIFS($T:$T,$W:$W,$A186)/(SUMIFS($C:$C,$W:$W,$A186)/1000),""))</f>
        <v/>
      </c>
      <c r="W186" t="str">
        <f>IF($A186="",W185,$A186)</f>
        <v>Hakksósa með nautahakki (fyrir spaghetti)</v>
      </c>
    </row>
    <row r="187" spans="1:23" ht="15">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2"/>
        <v>Vatn</v>
      </c>
      <c r="T187" s="150">
        <f>IF($B187="","",$C187/1000*IFERROR(INDEX(Vöruskrá!$R:$R,MATCH($B187,Vöruskrá!$B:$B,0)),0))</f>
        <v>2128.5</v>
      </c>
      <c r="U187" s="151" t="str">
        <f>IF($A187="","",IFERROR(SUMIFS($T:$T,$W:$W,$A187)/(SUMIFS($C:$C,$W:$W,$A187)/1000),""))</f>
        <v/>
      </c>
      <c r="W187" t="str">
        <f>IF($A187="",W186,$A187)</f>
        <v>Hakksósa með nautahakki (fyrir spaghetti)</v>
      </c>
    </row>
    <row r="188" spans="1:23" ht="72">
      <c r="A188" s="237" t="s">
        <v>1585</v>
      </c>
      <c r="B188" s="237"/>
      <c r="C188" s="238"/>
      <c r="D188" s="237" t="s">
        <v>1586</v>
      </c>
      <c r="E188" s="237" t="s">
        <v>1587</v>
      </c>
      <c r="F188" s="237"/>
      <c r="G188" s="239">
        <v>117.95</v>
      </c>
      <c r="H188" s="239">
        <v>7</v>
      </c>
      <c r="I188" s="239">
        <v>2.99</v>
      </c>
      <c r="J188" s="239">
        <v>4.12</v>
      </c>
      <c r="K188" s="239"/>
      <c r="L188" s="239">
        <v>9.74</v>
      </c>
      <c r="M188" s="239">
        <v>1.54</v>
      </c>
      <c r="N188" s="239">
        <f>IFERROR(SUM(N189:N201)/(SUM($C$189:$C$201)/100000),"")</f>
        <v>0.46450000000000002</v>
      </c>
      <c r="O188" s="240" t="str">
        <f>IF(OR(B188="",C188=""),"",IFERROR(C188/1000*IFERROR(INDEX(Vöruskrá!R:R,MATCH(B188,Vöruskrá!B:B,0)),0)/1000,""))</f>
        <v/>
      </c>
      <c r="P188" s="237" t="s">
        <v>1588</v>
      </c>
      <c r="Q188" s="26" t="s">
        <v>1589</v>
      </c>
      <c r="R188" s="5" t="s">
        <v>1590</v>
      </c>
      <c r="S188" s="152" t="str">
        <f t="shared" si="2"/>
        <v>Hægeldað nautakjöt með rauðvínsósu og gljáðum gulrótum</v>
      </c>
      <c r="T188" s="150" t="str">
        <f>IF($B188="","",$C188/1000*IFERROR(INDEX(Vöruskrá!$R:$R,MATCH($B188,Vöruskrá!$B:$B,0)),0))</f>
        <v/>
      </c>
      <c r="U188" s="151">
        <f>IF($A188="","",IFERROR(SUMIFS($T:$T,$W:$W,$A188)/(SUMIFS($C:$C,$W:$W,$A188)/1000),""))</f>
        <v>1503.8169000000003</v>
      </c>
      <c r="W188" t="str">
        <f>IF($A188="",W187,$A188)</f>
        <v>Hægeldað nautakjöt með rauðvínsósu og gljáðum gulrótum</v>
      </c>
    </row>
    <row r="189" spans="1:23" ht="15">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2"/>
        <v>Nautabrisket (Danish Crown)</v>
      </c>
      <c r="T189" s="150">
        <f>IF($B189="","",$C189/1000*IFERROR(INDEX(Vöruskrá!$R:$R,MATCH($B189,Vöruskrá!$B:$B,0)),0))</f>
        <v>135430</v>
      </c>
      <c r="U189" s="151" t="str">
        <f>IF($A189="","",IFERROR(SUMIFS($T:$T,$W:$W,$A189)/(SUMIFS($C:$C,$W:$W,$A189)/1000),""))</f>
        <v/>
      </c>
      <c r="W189" t="str">
        <f>IF($A189="",W188,$A189)</f>
        <v>Hægeldað nautakjöt með rauðvínsósu og gljáðum gulrótum</v>
      </c>
    </row>
    <row r="190" spans="1:23" ht="15">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2"/>
        <v>Gulrætur (ferskar)</v>
      </c>
      <c r="T190" s="150">
        <f>IF($B190="","",$C190/1000*IFERROR(INDEX(Vöruskrá!$R:$R,MATCH($B190,Vöruskrá!$B:$B,0)),0))</f>
        <v>3325</v>
      </c>
      <c r="U190" s="151" t="str">
        <f>IF($A190="","",IFERROR(SUMIFS($T:$T,$W:$W,$A190)/(SUMIFS($C:$C,$W:$W,$A190)/1000),""))</f>
        <v/>
      </c>
      <c r="W190" t="str">
        <f>IF($A190="",W189,$A190)</f>
        <v>Hægeldað nautakjöt með rauðvínsósu og gljáðum gulrótum</v>
      </c>
    </row>
    <row r="191" spans="1:23" ht="15">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2"/>
        <v>Laukur (ferskur)</v>
      </c>
      <c r="T191" s="150">
        <f>IF($B191="","",$C191/1000*IFERROR(INDEX(Vöruskrá!$R:$R,MATCH($B191,Vöruskrá!$B:$B,0)),0))</f>
        <v>1325</v>
      </c>
      <c r="U191" s="151" t="str">
        <f>IF($A191="","",IFERROR(SUMIFS($T:$T,$W:$W,$A191)/(SUMIFS($C:$C,$W:$W,$A191)/1000),""))</f>
        <v/>
      </c>
      <c r="W191" t="str">
        <f>IF($A191="",W190,$A191)</f>
        <v>Hægeldað nautakjöt með rauðvínsósu og gljáðum gulrótum</v>
      </c>
    </row>
    <row r="192" spans="1:23" ht="15">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2"/>
        <v>Nautakraftur Vegan</v>
      </c>
      <c r="T192" s="150">
        <f>IF($B192="","",$C192/1000*IFERROR(INDEX(Vöruskrá!$R:$R,MATCH($B192,Vöruskrá!$B:$B,0)),0))</f>
        <v>1200</v>
      </c>
      <c r="U192" s="151" t="str">
        <f>IF($A192="","",IFERROR(SUMIFS($T:$T,$W:$W,$A192)/(SUMIFS($C:$C,$W:$W,$A192)/1000),""))</f>
        <v/>
      </c>
      <c r="W192" t="str">
        <f>IF($A192="",W191,$A192)</f>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2"/>
        <v>Tómatpuré Doppio Concentrato 800 g (Menu)</v>
      </c>
      <c r="T193" s="150">
        <f>IF($B193="","",$C193/1000*IFERROR(INDEX(Vöruskrá!$R:$R,MATCH($B193,Vöruskrá!$B:$B,0)),0))</f>
        <v>900</v>
      </c>
      <c r="U193" s="151" t="str">
        <f>IF($A193="","",IFERROR(SUMIFS($T:$T,$W:$W,$A193)/(SUMIFS($C:$C,$W:$W,$A193)/1000),""))</f>
        <v/>
      </c>
      <c r="W193" t="str">
        <f>IF($A193="",W192,$A193)</f>
        <v>Hægeldað nautakjöt með rauðvínsósu og gljáðum gulrótum</v>
      </c>
    </row>
    <row r="194" spans="1:23" ht="15">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2"/>
        <v>Púðursykur</v>
      </c>
      <c r="T194" s="150">
        <f>IF($B194="","",$C194/1000*IFERROR(INDEX(Vöruskrá!$R:$R,MATCH($B194,Vöruskrá!$B:$B,0)),0))</f>
        <v>428</v>
      </c>
      <c r="U194" s="151" t="str">
        <f>IF($A194="","",IFERROR(SUMIFS($T:$T,$W:$W,$A194)/(SUMIFS($C:$C,$W:$W,$A194)/1000),""))</f>
        <v/>
      </c>
      <c r="W194" t="str">
        <f>IF($A194="",W193,$A194)</f>
        <v>Hægeldað nautakjöt með rauðvínsósu og gljáðum gulrótum</v>
      </c>
    </row>
    <row r="195" spans="1:23" ht="15">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2"/>
        <v>Hvítvínsedik</v>
      </c>
      <c r="T195" s="150">
        <f>IF($B195="","",$C195/1000*IFERROR(INDEX(Vöruskrá!$R:$R,MATCH($B195,Vöruskrá!$B:$B,0)),0))</f>
        <v>402</v>
      </c>
      <c r="U195" s="151" t="str">
        <f>IF($A195="","",IFERROR(SUMIFS($T:$T,$W:$W,$A195)/(SUMIFS($C:$C,$W:$W,$A195)/1000),""))</f>
        <v/>
      </c>
      <c r="W195" t="str">
        <f>IF($A195="",W194,$A195)</f>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2"/>
        <v>Smjör 500 g</v>
      </c>
      <c r="T196" s="150">
        <f>IF($B196="","",$C196/1000*IFERROR(INDEX(Vöruskrá!$R:$R,MATCH($B196,Vöruskrá!$B:$B,0)),0))</f>
        <v>3059</v>
      </c>
      <c r="U196" s="151" t="str">
        <f>IF($A196="","",IFERROR(SUMIFS($T:$T,$W:$W,$A196)/(SUMIFS($C:$C,$W:$W,$A196)/1000),""))</f>
        <v/>
      </c>
      <c r="W196" t="str">
        <f>IF($A196="",W195,$A196)</f>
        <v>Hægeldað nautakjöt með rauðvínsósu og gljáðum gulrótum</v>
      </c>
    </row>
    <row r="197" spans="1:23" ht="24">
      <c r="A197" s="5"/>
      <c r="B197" s="5" t="s">
        <v>1477</v>
      </c>
      <c r="C197" s="26">
        <v>70</v>
      </c>
      <c r="D197" s="21" t="s">
        <v>1470</v>
      </c>
      <c r="E197" s="21" t="s">
        <v>1475</v>
      </c>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0.47964000000000007</v>
      </c>
      <c r="P197" s="5"/>
      <c r="Q197" s="26"/>
      <c r="R197" s="5"/>
      <c r="S197" s="152" t="str">
        <f t="shared" si="2"/>
        <v>Timían</v>
      </c>
      <c r="T197" s="150">
        <f>IF($B197="","",$C197/1000*IFERROR(INDEX(Vöruskrá!$R:$R,MATCH($B197,Vöruskrá!$B:$B,0)),0))</f>
        <v>479.64000000000004</v>
      </c>
      <c r="U197" s="151" t="str">
        <f>IF($A197="","",IFERROR(SUMIFS($T:$T,$W:$W,$A197)/(SUMIFS($C:$C,$W:$W,$A197)/1000),""))</f>
        <v/>
      </c>
      <c r="W197" t="str">
        <f>IF($A197="",W196,$A197)</f>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3">IF($A198&lt;&gt;"",$A198,$B198)</f>
        <v>Lárviðarlauf, heil</v>
      </c>
      <c r="T198" s="150">
        <f>IF($B198="","",$C198/1000*IFERROR(INDEX(Vöruskrá!$R:$R,MATCH($B198,Vöruskrá!$B:$B,0)),0))</f>
        <v>512.85</v>
      </c>
      <c r="U198" s="151" t="str">
        <f>IF($A198="","",IFERROR(SUMIFS($T:$T,$W:$W,$A198)/(SUMIFS($C:$C,$W:$W,$A198)/1000),""))</f>
        <v/>
      </c>
      <c r="W198" t="str">
        <f>IF($A198="",W197,$A198)</f>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3"/>
        <v>Svartur pipar, malaður</v>
      </c>
      <c r="T199" s="150">
        <f>IF($B199="","",$C199/1000*IFERROR(INDEX(Vöruskrá!$R:$R,MATCH($B199,Vöruskrá!$B:$B,0)),0))</f>
        <v>560</v>
      </c>
      <c r="U199" s="151" t="str">
        <f>IF($A199="","",IFERROR(SUMIFS($T:$T,$W:$W,$A199)/(SUMIFS($C:$C,$W:$W,$A199)/1000),""))</f>
        <v/>
      </c>
      <c r="W199" t="str">
        <f>IF($A199="",W198,$A199)</f>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3"/>
        <v>Borðsalt</v>
      </c>
      <c r="T200" s="150">
        <f>IF($B200="","",$C200/1000*IFERROR(INDEX(Vöruskrá!$R:$R,MATCH($B200,Vöruskrá!$B:$B,0)),0))</f>
        <v>91.2</v>
      </c>
      <c r="U200" s="151" t="str">
        <f>IF($A200="","",IFERROR(SUMIFS($T:$T,$W:$W,$A200)/(SUMIFS($C:$C,$W:$W,$A200)/1000),""))</f>
        <v/>
      </c>
      <c r="W200" t="str">
        <f>IF($A200="",W199,$A200)</f>
        <v>Hægeldað nautakjöt með rauðvínsósu og gljáðum gulrótum</v>
      </c>
    </row>
    <row r="201" spans="1:23" ht="15">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3"/>
        <v>Vatn</v>
      </c>
      <c r="T201" s="150">
        <f>IF($B201="","",$C201/1000*IFERROR(INDEX(Vöruskrá!$R:$R,MATCH($B201,Vöruskrá!$B:$B,0)),0))</f>
        <v>2669</v>
      </c>
      <c r="U201" s="151" t="str">
        <f>IF($A201="","",IFERROR(SUMIFS($T:$T,$W:$W,$A201)/(SUMIFS($C:$C,$W:$W,$A201)/1000),""))</f>
        <v/>
      </c>
      <c r="W201" t="str">
        <f>IF($A201="",W200,$A201)</f>
        <v>Hægeldað nautakjöt með rauðvínsósu og gljáðum gulrótum</v>
      </c>
    </row>
    <row r="202" spans="1:23" ht="84">
      <c r="A202" s="237" t="s">
        <v>1591</v>
      </c>
      <c r="B202" s="237"/>
      <c r="C202" s="238"/>
      <c r="D202" s="237" t="s">
        <v>1592</v>
      </c>
      <c r="E202" s="237" t="s">
        <v>1593</v>
      </c>
      <c r="F202" s="237"/>
      <c r="G202" s="239">
        <v>123.73</v>
      </c>
      <c r="H202" s="239">
        <v>7.95</v>
      </c>
      <c r="I202" s="239">
        <v>3.66</v>
      </c>
      <c r="J202" s="239">
        <v>4.21</v>
      </c>
      <c r="K202" s="239"/>
      <c r="L202" s="239">
        <v>9.82</v>
      </c>
      <c r="M202" s="239">
        <v>0.78</v>
      </c>
      <c r="N202" s="239">
        <f>IFERROR(SUM(N203:N218)/(SUM($C$203:$C$218)/100000),"")</f>
        <v>0.53019000000000005</v>
      </c>
      <c r="O202" s="240" t="str">
        <f>IF(OR(B202="",C202=""),"",IFERROR(C202/1000*IFERROR(INDEX(Vöruskrá!R:R,MATCH(B202,Vöruskrá!B:B,0)),0)/1000,""))</f>
        <v/>
      </c>
      <c r="P202" s="237" t="s">
        <v>1594</v>
      </c>
      <c r="Q202" s="24" t="s">
        <v>1595</v>
      </c>
      <c r="R202" s="25" t="s">
        <v>1596</v>
      </c>
      <c r="S202" s="152" t="str">
        <f t="shared" si="3"/>
        <v>Þorskur með kryddjurtahjúp og hvítvínsósu</v>
      </c>
      <c r="T202" s="150" t="str">
        <f>IF($B202="","",$C202/1000*IFERROR(INDEX(Vöruskrá!$R:$R,MATCH($B202,Vöruskrá!$B:$B,0)),0))</f>
        <v/>
      </c>
      <c r="U202" s="151">
        <f>IF($A202="","",IFERROR(SUMIFS($T:$T,$W:$W,$A202)/(SUMIFS($C:$C,$W:$W,$A202)/1000),""))</f>
        <v>1225.9782</v>
      </c>
      <c r="W202" t="str">
        <f>IF($A202="",W201,$A202)</f>
        <v>Þorskur með kryddjurtahjúp og hvítvínsósu</v>
      </c>
    </row>
    <row r="203" spans="1:23" ht="15">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3"/>
        <v>Þorskur</v>
      </c>
      <c r="T203" s="150">
        <f>IF($B203="","",$C203/1000*IFERROR(INDEX(Vöruskrá!$R:$R,MATCH($B203,Vöruskrá!$B:$B,0)),0))</f>
        <v>95000</v>
      </c>
      <c r="U203" s="151" t="str">
        <f>IF($A203="","",IFERROR(SUMIFS($T:$T,$W:$W,$A203)/(SUMIFS($C:$C,$W:$W,$A203)/1000),""))</f>
        <v/>
      </c>
      <c r="W203" t="str">
        <f>IF($A203="",W202,$A203)</f>
        <v>Þorskur með kryddjurtahjúp og hvítvínsósu</v>
      </c>
    </row>
    <row r="204" spans="1:23" ht="15">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3"/>
        <v>Matreiðslurjómi (MS)</v>
      </c>
      <c r="T204" s="150">
        <f>IF($B204="","",$C204/1000*IFERROR(INDEX(Vöruskrá!$R:$R,MATCH($B204,Vöruskrá!$B:$B,0)),0))</f>
        <v>9000</v>
      </c>
      <c r="U204" s="151" t="str">
        <f>IF($A204="","",IFERROR(SUMIFS($T:$T,$W:$W,$A204)/(SUMIFS($C:$C,$W:$W,$A204)/1000),""))</f>
        <v/>
      </c>
      <c r="W204" t="str">
        <f>IF($A204="",W203,$A204)</f>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3"/>
        <v>Smjör 500 g</v>
      </c>
      <c r="T205" s="150">
        <f>IF($B205="","",$C205/1000*IFERROR(INDEX(Vöruskrá!$R:$R,MATCH($B205,Vöruskrá!$B:$B,0)),0))</f>
        <v>5750</v>
      </c>
      <c r="U205" s="151" t="str">
        <f>IF($A205="","",IFERROR(SUMIFS($T:$T,$W:$W,$A205)/(SUMIFS($C:$C,$W:$W,$A205)/1000),""))</f>
        <v/>
      </c>
      <c r="W205" t="str">
        <f>IF($A205="",W204,$A205)</f>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3"/>
        <v>0</v>
      </c>
      <c r="T206" s="150" t="str">
        <f>IF($B206="","",$C206/1000*IFERROR(INDEX(Vöruskrá!$R:$R,MATCH($B206,Vöruskrá!$B:$B,0)),0))</f>
        <v/>
      </c>
      <c r="U206" s="151" t="str">
        <f>IF($A206="","",IFERROR(SUMIFS($T:$T,$W:$W,$A206)/(SUMIFS($C:$C,$W:$W,$A206)/1000),""))</f>
        <v/>
      </c>
      <c r="W206" t="str">
        <f>IF($A206="",W205,$A206)</f>
        <v>Þorskur með kryddjurtahjúp og hvítvínsósu</v>
      </c>
    </row>
    <row r="207" spans="1:23" ht="15">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3"/>
        <v>Hvítvínsedik</v>
      </c>
      <c r="T207" s="150">
        <f>IF($B207="","",$C207/1000*IFERROR(INDEX(Vöruskrá!$R:$R,MATCH($B207,Vöruskrá!$B:$B,0)),0))</f>
        <v>378</v>
      </c>
      <c r="U207" s="151" t="str">
        <f>IF($A207="","",IFERROR(SUMIFS($T:$T,$W:$W,$A207)/(SUMIFS($C:$C,$W:$W,$A207)/1000),""))</f>
        <v/>
      </c>
      <c r="W207" t="str">
        <f>IF($A207="",W206,$A207)</f>
        <v>Þorskur með kryddjurtahjúp og hvítvínsósu</v>
      </c>
    </row>
    <row r="208" spans="1:23" ht="15">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3"/>
        <v>Steinselja (þurrkuð)</v>
      </c>
      <c r="T208" s="150">
        <f>IF($B208="","",$C208/1000*IFERROR(INDEX(Vöruskrá!$R:$R,MATCH($B208,Vöruskrá!$B:$B,0)),0))</f>
        <v>390</v>
      </c>
      <c r="U208" s="151" t="str">
        <f>IF($A208="","",IFERROR(SUMIFS($T:$T,$W:$W,$A208)/(SUMIFS($C:$C,$W:$W,$A208)/1000),""))</f>
        <v/>
      </c>
      <c r="W208" t="str">
        <f>IF($A208="",W207,$A208)</f>
        <v>Þorskur með kryddjurtahjúp og hvítvínsósu</v>
      </c>
    </row>
    <row r="209" spans="1:23" ht="24">
      <c r="A209" s="19"/>
      <c r="B209" s="19" t="s">
        <v>1477</v>
      </c>
      <c r="C209" s="20">
        <v>60</v>
      </c>
      <c r="D209" s="21" t="s">
        <v>1470</v>
      </c>
      <c r="E209" s="21" t="s">
        <v>1475</v>
      </c>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0.41111999999999999</v>
      </c>
      <c r="P209" s="19"/>
      <c r="Q209" s="24"/>
      <c r="R209" s="25"/>
      <c r="S209" s="152" t="str">
        <f t="shared" si="3"/>
        <v>Timían</v>
      </c>
      <c r="T209" s="150">
        <f>IF($B209="","",$C209/1000*IFERROR(INDEX(Vöruskrá!$R:$R,MATCH($B209,Vöruskrá!$B:$B,0)),0))</f>
        <v>411.12</v>
      </c>
      <c r="U209" s="151" t="str">
        <f>IF($A209="","",IFERROR(SUMIFS($T:$T,$W:$W,$A209)/(SUMIFS($C:$C,$W:$W,$A209)/1000),""))</f>
        <v/>
      </c>
      <c r="W209" t="str">
        <f>IF($A209="",W208,$A209)</f>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3"/>
        <v>Maizenamjöl (majssterkja)</v>
      </c>
      <c r="T210" s="150">
        <f>IF($B210="","",$C210/1000*IFERROR(INDEX(Vöruskrá!$R:$R,MATCH($B210,Vöruskrá!$B:$B,0)),0))</f>
        <v>400</v>
      </c>
      <c r="U210" s="151" t="str">
        <f>IF($A210="","",IFERROR(SUMIFS($T:$T,$W:$W,$A210)/(SUMIFS($C:$C,$W:$W,$A210)/1000),""))</f>
        <v/>
      </c>
      <c r="W210" t="str">
        <f>IF($A210="",W209,$A210)</f>
        <v>Þorskur með kryddjurtahjúp og hvítvínsósu</v>
      </c>
    </row>
    <row r="211" spans="1:23" ht="15">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3"/>
        <v>Brokkolí (ferskt)</v>
      </c>
      <c r="T211" s="150">
        <f>IF($B211="","",$C211/1000*IFERROR(INDEX(Vöruskrá!$R:$R,MATCH($B211,Vöruskrá!$B:$B,0)),0))</f>
        <v>6000</v>
      </c>
      <c r="U211" s="151" t="str">
        <f>IF($A211="","",IFERROR(SUMIFS($T:$T,$W:$W,$A211)/(SUMIFS($C:$C,$W:$W,$A211)/1000),""))</f>
        <v/>
      </c>
      <c r="W211" t="str">
        <f>IF($A211="",W210,$A211)</f>
        <v>Þorskur með kryddjurtahjúp og hvítvínsósu</v>
      </c>
    </row>
    <row r="212" spans="1:23" ht="15">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3"/>
        <v>Gulrætur (ferskar)</v>
      </c>
      <c r="T212" s="150">
        <f>IF($B212="","",$C212/1000*IFERROR(INDEX(Vöruskrá!$R:$R,MATCH($B212,Vöruskrá!$B:$B,0)),0))</f>
        <v>1562.5</v>
      </c>
      <c r="U212" s="151" t="str">
        <f>IF($A212="","",IFERROR(SUMIFS($T:$T,$W:$W,$A212)/(SUMIFS($C:$C,$W:$W,$A212)/1000),""))</f>
        <v/>
      </c>
      <c r="W212" t="str">
        <f>IF($A212="",W211,$A212)</f>
        <v>Þorskur með kryddjurtahjúp og hvítvínsósu</v>
      </c>
    </row>
    <row r="213" spans="1:23" ht="15">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3"/>
        <v>Laukur (ferskur)</v>
      </c>
      <c r="T213" s="150">
        <f>IF($B213="","",$C213/1000*IFERROR(INDEX(Vöruskrá!$R:$R,MATCH($B213,Vöruskrá!$B:$B,0)),0))</f>
        <v>625</v>
      </c>
      <c r="U213" s="151" t="str">
        <f>IF($A213="","",IFERROR(SUMIFS($T:$T,$W:$W,$A213)/(SUMIFS($C:$C,$W:$W,$A213)/1000),""))</f>
        <v/>
      </c>
      <c r="W213" t="str">
        <f>IF($A213="",W212,$A213)</f>
        <v>Þorskur með kryddjurtahjúp og hvítvínsósu</v>
      </c>
    </row>
    <row r="214" spans="1:23" ht="15">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3"/>
        <v>Hvítlaukur (ferskur)</v>
      </c>
      <c r="T214" s="150">
        <f>IF($B214="","",$C214/1000*IFERROR(INDEX(Vöruskrá!$R:$R,MATCH($B214,Vöruskrá!$B:$B,0)),0))</f>
        <v>570</v>
      </c>
      <c r="U214" s="151" t="str">
        <f>IF($A214="","",IFERROR(SUMIFS($T:$T,$W:$W,$A214)/(SUMIFS($C:$C,$W:$W,$A214)/1000),""))</f>
        <v/>
      </c>
      <c r="W214" t="str">
        <f>IF($A214="",W213,$A214)</f>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3"/>
        <v>Borðsalt</v>
      </c>
      <c r="T215" s="150">
        <f>IF($B215="","",$C215/1000*IFERROR(INDEX(Vöruskrá!$R:$R,MATCH($B215,Vöruskrá!$B:$B,0)),0))</f>
        <v>75.599999999999994</v>
      </c>
      <c r="U215" s="151" t="str">
        <f>IF($A215="","",IFERROR(SUMIFS($T:$T,$W:$W,$A215)/(SUMIFS($C:$C,$W:$W,$A215)/1000),""))</f>
        <v/>
      </c>
      <c r="W215" t="str">
        <f>IF($A215="",W214,$A215)</f>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3"/>
        <v>Svartur pipar, malaður</v>
      </c>
      <c r="T216" s="150">
        <f>IF($B216="","",$C216/1000*IFERROR(INDEX(Vöruskrá!$R:$R,MATCH($B216,Vöruskrá!$B:$B,0)),0))</f>
        <v>420</v>
      </c>
      <c r="U216" s="151" t="str">
        <f>IF($A216="","",IFERROR(SUMIFS($T:$T,$W:$W,$A216)/(SUMIFS($C:$C,$W:$W,$A216)/1000),""))</f>
        <v/>
      </c>
      <c r="W216" t="str">
        <f>IF($A216="",W215,$A216)</f>
        <v>Þorskur með kryddjurtahjúp og hvítvínsósu</v>
      </c>
    </row>
    <row r="217" spans="1:23" ht="15">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3"/>
        <v>Repjuolía</v>
      </c>
      <c r="T217" s="150">
        <f>IF($B217="","",$C217/1000*IFERROR(INDEX(Vöruskrá!$R:$R,MATCH($B217,Vöruskrá!$B:$B,0)),0))</f>
        <v>742.59999999999991</v>
      </c>
      <c r="U217" s="151" t="str">
        <f>IF($A217="","",IFERROR(SUMIFS($T:$T,$W:$W,$A217)/(SUMIFS($C:$C,$W:$W,$A217)/1000),""))</f>
        <v/>
      </c>
      <c r="W217" t="str">
        <f>IF($A217="",W216,$A217)</f>
        <v>Þorskur með kryddjurtahjúp og hvítvínsósu</v>
      </c>
    </row>
    <row r="218" spans="1:23" ht="15">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3"/>
        <v>Vatn</v>
      </c>
      <c r="T218" s="150">
        <f>IF($B218="","",$C218/1000*IFERROR(INDEX(Vöruskrá!$R:$R,MATCH($B218,Vöruskrá!$B:$B,0)),0))</f>
        <v>1273</v>
      </c>
      <c r="U218" s="151" t="str">
        <f>IF($A218="","",IFERROR(SUMIFS($T:$T,$W:$W,$A218)/(SUMIFS($C:$C,$W:$W,$A218)/1000),""))</f>
        <v/>
      </c>
      <c r="W218" t="str">
        <f>IF($A218="",W217,$A218)</f>
        <v>Þorskur með kryddjurtahjúp og hvítvínsósu</v>
      </c>
    </row>
    <row r="219" spans="1:23" ht="60">
      <c r="A219" s="237" t="s">
        <v>1597</v>
      </c>
      <c r="B219" s="237"/>
      <c r="C219" s="238"/>
      <c r="D219" s="237" t="s">
        <v>1598</v>
      </c>
      <c r="E219" s="237" t="s">
        <v>1599</v>
      </c>
      <c r="F219" s="237"/>
      <c r="G219" s="239">
        <v>166.06</v>
      </c>
      <c r="H219" s="239">
        <v>12.21</v>
      </c>
      <c r="I219" s="239">
        <v>2.5299999999999998</v>
      </c>
      <c r="J219" s="239">
        <v>1.17</v>
      </c>
      <c r="K219" s="239"/>
      <c r="L219" s="239">
        <v>12.92</v>
      </c>
      <c r="M219" s="239">
        <v>1.71</v>
      </c>
      <c r="N219" s="239">
        <f>IFERROR(SUM(N220:N230)/(SUM($C$220:$C$230)/100000),"")</f>
        <v>0.2833</v>
      </c>
      <c r="O219" s="240" t="str">
        <f>IF(OR(B219="",C219=""),"",IFERROR(C219/1000*IFERROR(INDEX(Vöruskrá!R:R,MATCH(B219,Vöruskrá!B:B,0)),0)/1000,""))</f>
        <v/>
      </c>
      <c r="P219" s="237" t="s">
        <v>1600</v>
      </c>
      <c r="Q219" s="24" t="s">
        <v>1601</v>
      </c>
      <c r="R219" s="25" t="s">
        <v>1602</v>
      </c>
      <c r="S219" s="152" t="str">
        <f t="shared" si="3"/>
        <v>Grillaður kjúklingur með chimichurri</v>
      </c>
      <c r="T219" s="150" t="str">
        <f>IF($B219="","",$C219/1000*IFERROR(INDEX(Vöruskrá!$R:$R,MATCH($B219,Vöruskrá!$B:$B,0)),0))</f>
        <v/>
      </c>
      <c r="U219" s="151">
        <f>IF($A219="","",IFERROR(SUMIFS($T:$T,$W:$W,$A219)/(SUMIFS($C:$C,$W:$W,$A219)/1000),""))</f>
        <v>2277.3559999999998</v>
      </c>
      <c r="W219" t="str">
        <f>IF($A219="",W218,$A219)</f>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3"/>
        <v>Kjúklingalæri úrbeinuð</v>
      </c>
      <c r="T220" s="150">
        <f>IF($B220="","",$C220/1000*IFERROR(INDEX(Vöruskrá!$R:$R,MATCH($B220,Vöruskrá!$B:$B,0)),0))</f>
        <v>216000</v>
      </c>
      <c r="U220" s="151" t="str">
        <f>IF($A220="","",IFERROR(SUMIFS($T:$T,$W:$W,$A220)/(SUMIFS($C:$C,$W:$W,$A220)/1000),""))</f>
        <v/>
      </c>
      <c r="W220" t="str">
        <f>IF($A220="",W219,$A220)</f>
        <v>Grillaður kjúklingur með chimichurri</v>
      </c>
    </row>
    <row r="221" spans="1:23" ht="15">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3"/>
        <v>Sólblómaolía</v>
      </c>
      <c r="T221" s="150">
        <f>IF($B221="","",$C221/1000*IFERROR(INDEX(Vöruskrá!$R:$R,MATCH($B221,Vöruskrá!$B:$B,0)),0))</f>
        <v>1600</v>
      </c>
      <c r="U221" s="151" t="str">
        <f>IF($A221="","",IFERROR(SUMIFS($T:$T,$W:$W,$A221)/(SUMIFS($C:$C,$W:$W,$A221)/1000),""))</f>
        <v/>
      </c>
      <c r="W221" t="str">
        <f>IF($A221="",W220,$A221)</f>
        <v>Grillaður kjúklingur með chimichurri</v>
      </c>
    </row>
    <row r="222" spans="1:23" ht="15">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3"/>
        <v>Hvítlaukur (ferskur)</v>
      </c>
      <c r="T222" s="150">
        <f>IF($B222="","",$C222/1000*IFERROR(INDEX(Vöruskrá!$R:$R,MATCH($B222,Vöruskrá!$B:$B,0)),0))</f>
        <v>1950</v>
      </c>
      <c r="U222" s="151" t="str">
        <f>IF($A222="","",IFERROR(SUMIFS($T:$T,$W:$W,$A222)/(SUMIFS($C:$C,$W:$W,$A222)/1000),""))</f>
        <v/>
      </c>
      <c r="W222" t="str">
        <f>IF($A222="",W221,$A222)</f>
        <v>Grillaður kjúklingur með chimichurri</v>
      </c>
    </row>
    <row r="223" spans="1:23" ht="15">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3"/>
        <v>Steinselja (þurrkuð)</v>
      </c>
      <c r="T223" s="150">
        <f>IF($B223="","",$C223/1000*IFERROR(INDEX(Vöruskrá!$R:$R,MATCH($B223,Vöruskrá!$B:$B,0)),0))</f>
        <v>1500</v>
      </c>
      <c r="U223" s="151" t="str">
        <f>IF($A223="","",IFERROR(SUMIFS($T:$T,$W:$W,$A223)/(SUMIFS($C:$C,$W:$W,$A223)/1000),""))</f>
        <v/>
      </c>
      <c r="W223" t="str">
        <f>IF($A223="",W222,$A223)</f>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3"/>
        <v>Oregano</v>
      </c>
      <c r="T224" s="150">
        <f>IF($B224="","",$C224/1000*IFERROR(INDEX(Vöruskrá!$R:$R,MATCH($B224,Vöruskrá!$B:$B,0)),0))</f>
        <v>2956.7999999999997</v>
      </c>
      <c r="U224" s="151" t="str">
        <f>IF($A224="","",IFERROR(SUMIFS($T:$T,$W:$W,$A224)/(SUMIFS($C:$C,$W:$W,$A224)/1000),""))</f>
        <v/>
      </c>
      <c r="W224" t="str">
        <f>IF($A224="",W223,$A224)</f>
        <v>Grillaður kjúklingur með chimichurri</v>
      </c>
    </row>
    <row r="225" spans="1:23" ht="15">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3"/>
        <v>Hvítvínsedik</v>
      </c>
      <c r="T225" s="150">
        <f>IF($B225="","",$C225/1000*IFERROR(INDEX(Vöruskrá!$R:$R,MATCH($B225,Vöruskrá!$B:$B,0)),0))</f>
        <v>960</v>
      </c>
      <c r="U225" s="151" t="str">
        <f>IF($A225="","",IFERROR(SUMIFS($T:$T,$W:$W,$A225)/(SUMIFS($C:$C,$W:$W,$A225)/1000),""))</f>
        <v/>
      </c>
      <c r="W225" t="str">
        <f>IF($A225="",W224,$A225)</f>
        <v>Grillaður kjúklingur með chimichurri</v>
      </c>
    </row>
    <row r="226" spans="1:23" ht="24">
      <c r="A226" s="19"/>
      <c r="B226" s="19" t="s">
        <v>1478</v>
      </c>
      <c r="C226" s="20">
        <v>800</v>
      </c>
      <c r="D226" s="21" t="s">
        <v>1470</v>
      </c>
      <c r="E226" s="21" t="s">
        <v>1475</v>
      </c>
      <c r="F226" s="21"/>
      <c r="G226" s="22">
        <f>IF(OR(B226="",C226=""),"",IFERROR(IFERROR(INDEX(Vöruskrá!J:J,MATCH(B226,Vöruskrá!B:B,0)),"")*C226/100000,""))</f>
        <v>0</v>
      </c>
      <c r="H226" s="22">
        <f>IF(OR(B226="",C226=""),"",IFERROR(IFERROR(INDEX(Vöruskrá!K:K,MATCH(B226,Vöruskrá!B:B,0)),"")*C226/100000,""))</f>
        <v>0</v>
      </c>
      <c r="I226" s="22">
        <f>IF(OR(B226="",C226=""),"",IFERROR(IFERROR(INDEX(Vöruskrá!L:L,MATCH(B226,Vöruskrá!B:B,0)),"")*C226/100000,""))</f>
        <v>0</v>
      </c>
      <c r="J226" s="22">
        <f>IF(OR(B226="",C226=""),"",IFERROR(IFERROR(INDEX(Vöruskrá!M:M,MATCH(B226,Vöruskrá!B:B,0)),"")*C226/100000,""))</f>
        <v>0</v>
      </c>
      <c r="K226" s="22">
        <f>IF(OR(B226="",C226=""),"",IFERROR(IFERROR(INDEX(Vöruskrá!N:N,MATCH(B226,Vöruskrá!B:B,0)),"")*C226/100000,""))</f>
        <v>0</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2" t="str">
        <f t="shared" si="3"/>
        <v>Sítrónusafi</v>
      </c>
      <c r="T226" s="150">
        <f>IF($B226="","",$C226/1000*IFERROR(INDEX(Vöruskrá!$R:$R,MATCH($B226,Vöruskrá!$B:$B,0)),0))</f>
        <v>480</v>
      </c>
      <c r="U226" s="151" t="str">
        <f>IF($A226="","",IFERROR(SUMIFS($T:$T,$W:$W,$A226)/(SUMIFS($C:$C,$W:$W,$A226)/1000),""))</f>
        <v/>
      </c>
      <c r="W226" t="str">
        <f>IF($A226="",W225,$A226)</f>
        <v>Grillaður kjúklingur með chimichurri</v>
      </c>
    </row>
    <row r="227" spans="1:23" ht="15">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3"/>
        <v>Chiliduft mild</v>
      </c>
      <c r="T227" s="150">
        <f>IF($B227="","",$C227/1000*IFERROR(INDEX(Vöruskrá!$R:$R,MATCH($B227,Vöruskrá!$B:$B,0)),0))</f>
        <v>450</v>
      </c>
      <c r="U227" s="151" t="str">
        <f>IF($A227="","",IFERROR(SUMIFS($T:$T,$W:$W,$A227)/(SUMIFS($C:$C,$W:$W,$A227)/1000),""))</f>
        <v/>
      </c>
      <c r="W227" t="str">
        <f>IF($A227="",W226,$A227)</f>
        <v>Grillaður kjúklingur með chimichurri</v>
      </c>
    </row>
    <row r="228" spans="1:23" ht="15">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3"/>
        <v>Smoked papríka</v>
      </c>
      <c r="T228" s="150">
        <f>IF($B228="","",$C228/1000*IFERROR(INDEX(Vöruskrá!$R:$R,MATCH($B228,Vöruskrá!$B:$B,0)),0))</f>
        <v>600</v>
      </c>
      <c r="U228" s="151" t="str">
        <f>IF($A228="","",IFERROR(SUMIFS($T:$T,$W:$W,$A228)/(SUMIFS($C:$C,$W:$W,$A228)/1000),""))</f>
        <v/>
      </c>
      <c r="W228" t="str">
        <f>IF($A228="",W227,$A228)</f>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3"/>
        <v>Borðsalt</v>
      </c>
      <c r="T229" s="150">
        <f>IF($B229="","",$C229/1000*IFERROR(INDEX(Vöruskrá!$R:$R,MATCH($B229,Vöruskrá!$B:$B,0)),0))</f>
        <v>118.8</v>
      </c>
      <c r="U229" s="151" t="str">
        <f>IF($A229="","",IFERROR(SUMIFS($T:$T,$W:$W,$A229)/(SUMIFS($C:$C,$W:$W,$A229)/1000),""))</f>
        <v/>
      </c>
      <c r="W229" t="str">
        <f>IF($A229="",W228,$A229)</f>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3"/>
        <v>Svartur pipar, malaður</v>
      </c>
      <c r="T230" s="150">
        <f>IF($B230="","",$C230/1000*IFERROR(INDEX(Vöruskrá!$R:$R,MATCH($B230,Vöruskrá!$B:$B,0)),0))</f>
        <v>1120</v>
      </c>
      <c r="U230" s="151" t="str">
        <f>IF($A230="","",IFERROR(SUMIFS($T:$T,$W:$W,$A230)/(SUMIFS($C:$C,$W:$W,$A230)/1000),""))</f>
        <v/>
      </c>
      <c r="W230" t="str">
        <f>IF($A230="",W229,$A230)</f>
        <v>Grillaður kjúklingur með chimichurri</v>
      </c>
    </row>
    <row r="231" spans="1:23" ht="60">
      <c r="A231" s="237" t="s">
        <v>1603</v>
      </c>
      <c r="B231" s="237"/>
      <c r="C231" s="238"/>
      <c r="D231" s="237" t="s">
        <v>1604</v>
      </c>
      <c r="E231" s="237" t="s">
        <v>1605</v>
      </c>
      <c r="F231" s="237"/>
      <c r="G231" s="239">
        <v>38.6</v>
      </c>
      <c r="H231" s="239">
        <v>1.99</v>
      </c>
      <c r="I231" s="239">
        <v>0.14000000000000001</v>
      </c>
      <c r="J231" s="239">
        <v>5.53</v>
      </c>
      <c r="K231" s="239"/>
      <c r="L231" s="239">
        <v>0.9</v>
      </c>
      <c r="M231" s="239">
        <v>1.29</v>
      </c>
      <c r="N231" s="239">
        <f>IFERROR(SUM(N232:N248)/(SUM($C$232:$C$248)/100000),"")</f>
        <v>0.54130999999999996</v>
      </c>
      <c r="O231" s="240" t="str">
        <f>IF(OR(B231="",C231=""),"",IFERROR(C231/1000*IFERROR(INDEX(Vöruskrá!R:R,MATCH(B231,Vöruskrá!B:B,0)),0)/1000,""))</f>
        <v/>
      </c>
      <c r="P231" s="237" t="s">
        <v>1606</v>
      </c>
      <c r="Q231" s="26" t="s">
        <v>1607</v>
      </c>
      <c r="R231" s="5" t="s">
        <v>1608</v>
      </c>
      <c r="S231" s="152" t="str">
        <f t="shared" si="3"/>
        <v>Nautapottréttur að hætti Provence</v>
      </c>
      <c r="T231" s="150" t="str">
        <f>IF($B231="","",$C231/1000*IFERROR(INDEX(Vöruskrá!$R:$R,MATCH($B231,Vöruskrá!$B:$B,0)),0))</f>
        <v/>
      </c>
      <c r="U231" s="151">
        <f>IF($A231="","",IFERROR(SUMIFS($T:$T,$W:$W,$A231)/(SUMIFS($C:$C,$W:$W,$A231)/1000),""))</f>
        <v>1317.4409000000003</v>
      </c>
      <c r="W231" t="str">
        <f>IF($A231="",W230,$A231)</f>
        <v>Nautapottréttur að hætti Provence</v>
      </c>
    </row>
    <row r="232" spans="1:23" ht="24">
      <c r="A232" s="19"/>
      <c r="B232" s="19" t="s">
        <v>1479</v>
      </c>
      <c r="C232" s="20">
        <v>37500</v>
      </c>
      <c r="D232" s="21" t="s">
        <v>1470</v>
      </c>
      <c r="E232" s="21" t="s">
        <v>1475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2" t="str">
        <f t="shared" si="3"/>
        <v>Nautakjöt (almennt)</v>
      </c>
      <c r="T232" s="150">
        <f>IF($B232="","",$C232/1000*IFERROR(INDEX(Vöruskrá!$R:$R,MATCH($B232,Vöruskrá!$B:$B,0)),0))</f>
        <v>108750</v>
      </c>
      <c r="U232" s="151" t="str">
        <f>IF($A232="","",IFERROR(SUMIFS($T:$T,$W:$W,$A232)/(SUMIFS($C:$C,$W:$W,$A232)/1000),""))</f>
        <v/>
      </c>
      <c r="W232" t="str">
        <f>IF($A232="",W231,$A232)</f>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3"/>
        <v>Maukaðir tómatar</v>
      </c>
      <c r="T233" s="150">
        <f>IF($B233="","",$C233/1000*IFERROR(INDEX(Vöruskrá!$R:$R,MATCH($B233,Vöruskrá!$B:$B,0)),0))</f>
        <v>8040</v>
      </c>
      <c r="U233" s="151" t="str">
        <f>IF($A233="","",IFERROR(SUMIFS($T:$T,$W:$W,$A233)/(SUMIFS($C:$C,$W:$W,$A233)/1000),""))</f>
        <v/>
      </c>
      <c r="W233" t="str">
        <f>IF($A233="",W232,$A233)</f>
        <v>Nautapottréttur að hætti Provence</v>
      </c>
    </row>
    <row r="234" spans="1:23" ht="15">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3"/>
        <v>Gulrætur (ferskar)</v>
      </c>
      <c r="T234" s="150">
        <f>IF($B234="","",$C234/1000*IFERROR(INDEX(Vöruskrá!$R:$R,MATCH($B234,Vöruskrá!$B:$B,0)),0))</f>
        <v>2500</v>
      </c>
      <c r="U234" s="151" t="str">
        <f>IF($A234="","",IFERROR(SUMIFS($T:$T,$W:$W,$A234)/(SUMIFS($C:$C,$W:$W,$A234)/1000),""))</f>
        <v/>
      </c>
      <c r="W234" t="str">
        <f>IF($A234="",W233,$A234)</f>
        <v>Nautapottréttur að hætti Provence</v>
      </c>
    </row>
    <row r="235" spans="1:23" ht="15">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3"/>
        <v>Laukur (ferskur)</v>
      </c>
      <c r="T235" s="150">
        <f>IF($B235="","",$C235/1000*IFERROR(INDEX(Vöruskrá!$R:$R,MATCH($B235,Vöruskrá!$B:$B,0)),0))</f>
        <v>1875</v>
      </c>
      <c r="U235" s="151" t="str">
        <f>IF($A235="","",IFERROR(SUMIFS($T:$T,$W:$W,$A235)/(SUMIFS($C:$C,$W:$W,$A235)/1000),""))</f>
        <v/>
      </c>
      <c r="W235" t="str">
        <f>IF($A235="",W234,$A235)</f>
        <v>Nautapottréttur að hætti Provence</v>
      </c>
    </row>
    <row r="236" spans="1:23" ht="15">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3"/>
        <v>Blaðlaukur (ferskur)</v>
      </c>
      <c r="T236" s="150">
        <f>IF($B236="","",$C236/1000*IFERROR(INDEX(Vöruskrá!$R:$R,MATCH($B236,Vöruskrá!$B:$B,0)),0))</f>
        <v>1000</v>
      </c>
      <c r="U236" s="151" t="str">
        <f>IF($A236="","",IFERROR(SUMIFS($T:$T,$W:$W,$A236)/(SUMIFS($C:$C,$W:$W,$A236)/1000),""))</f>
        <v/>
      </c>
      <c r="W236" t="str">
        <f>IF($A236="",W235,$A236)</f>
        <v>Nautapottréttur að hætti Provence</v>
      </c>
    </row>
    <row r="237" spans="1:23" ht="15">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3"/>
        <v>Sellerí (ferskt)</v>
      </c>
      <c r="T237" s="150">
        <f>IF($B237="","",$C237/1000*IFERROR(INDEX(Vöruskrá!$R:$R,MATCH($B237,Vöruskrá!$B:$B,0)),0))</f>
        <v>1250</v>
      </c>
      <c r="U237" s="151" t="str">
        <f>IF($A237="","",IFERROR(SUMIFS($T:$T,$W:$W,$A237)/(SUMIFS($C:$C,$W:$W,$A237)/1000),""))</f>
        <v/>
      </c>
      <c r="W237" t="str">
        <f>IF($A237="",W236,$A237)</f>
        <v>Nautapottréttur að hætti Provence</v>
      </c>
    </row>
    <row r="238" spans="1:23" ht="15">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3"/>
        <v>Hvítlaukur (ferskur)</v>
      </c>
      <c r="T238" s="150">
        <f>IF($B238="","",$C238/1000*IFERROR(INDEX(Vöruskrá!$R:$R,MATCH($B238,Vöruskrá!$B:$B,0)),0))</f>
        <v>945</v>
      </c>
      <c r="U238" s="151" t="str">
        <f>IF($A238="","",IFERROR(SUMIFS($T:$T,$W:$W,$A238)/(SUMIFS($C:$C,$W:$W,$A238)/1000),""))</f>
        <v/>
      </c>
      <c r="W238" t="str">
        <f>IF($A238="",W237,$A238)</f>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3"/>
        <v>Tómatpuré Doppio Concentrato 800 g (Menu)</v>
      </c>
      <c r="T239" s="150">
        <f>IF($B239="","",$C239/1000*IFERROR(INDEX(Vöruskrá!$R:$R,MATCH($B239,Vöruskrá!$B:$B,0)),0))</f>
        <v>1125</v>
      </c>
      <c r="U239" s="151" t="str">
        <f>IF($A239="","",IFERROR(SUMIFS($T:$T,$W:$W,$A239)/(SUMIFS($C:$C,$W:$W,$A239)/1000),""))</f>
        <v/>
      </c>
      <c r="W239" t="str">
        <f>IF($A239="",W238,$A239)</f>
        <v>Nautapottréttur að hætti Provence</v>
      </c>
    </row>
    <row r="240" spans="1:23" ht="15">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3"/>
        <v>Nautakraftur Vegan</v>
      </c>
      <c r="T240" s="150">
        <f>IF($B240="","",$C240/1000*IFERROR(INDEX(Vöruskrá!$R:$R,MATCH($B240,Vöruskrá!$B:$B,0)),0))</f>
        <v>900</v>
      </c>
      <c r="U240" s="151" t="str">
        <f>IF($A240="","",IFERROR(SUMIFS($T:$T,$W:$W,$A240)/(SUMIFS($C:$C,$W:$W,$A240)/1000),""))</f>
        <v/>
      </c>
      <c r="W240" t="str">
        <f>IF($A240="",W239,$A240)</f>
        <v>Nautapottréttur að hætti Provence</v>
      </c>
    </row>
    <row r="241" spans="1:23" ht="24">
      <c r="A241" s="19"/>
      <c r="B241" s="19" t="s">
        <v>1477</v>
      </c>
      <c r="C241" s="20">
        <v>80</v>
      </c>
      <c r="D241" s="21" t="s">
        <v>1470</v>
      </c>
      <c r="E241" s="21" t="s">
        <v>1475</v>
      </c>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0.54815999999999998</v>
      </c>
      <c r="P241" s="19"/>
      <c r="Q241" s="24"/>
      <c r="R241" s="25"/>
      <c r="S241" s="152" t="str">
        <f t="shared" si="3"/>
        <v>Timían</v>
      </c>
      <c r="T241" s="150">
        <f>IF($B241="","",$C241/1000*IFERROR(INDEX(Vöruskrá!$R:$R,MATCH($B241,Vöruskrá!$B:$B,0)),0))</f>
        <v>548.16</v>
      </c>
      <c r="U241" s="151" t="str">
        <f>IF($A241="","",IFERROR(SUMIFS($T:$T,$W:$W,$A241)/(SUMIFS($C:$C,$W:$W,$A241)/1000),""))</f>
        <v/>
      </c>
      <c r="W241" t="str">
        <f>IF($A241="",W240,$A241)</f>
        <v>Nautapottréttur að hætti Provence</v>
      </c>
    </row>
    <row r="242" spans="1:23" ht="15">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3"/>
        <v>Rósmarín (þurrkað)</v>
      </c>
      <c r="T242" s="150">
        <f>IF($B242="","",$C242/1000*IFERROR(INDEX(Vöruskrá!$R:$R,MATCH($B242,Vöruskrá!$B:$B,0)),0))</f>
        <v>240</v>
      </c>
      <c r="U242" s="151" t="str">
        <f>IF($A242="","",IFERROR(SUMIFS($T:$T,$W:$W,$A242)/(SUMIFS($C:$C,$W:$W,$A242)/1000),""))</f>
        <v/>
      </c>
      <c r="W242" t="str">
        <f>IF($A242="",W241,$A242)</f>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3"/>
        <v>Oregano</v>
      </c>
      <c r="T243" s="150">
        <f>IF($B243="","",$C243/1000*IFERROR(INDEX(Vöruskrá!$R:$R,MATCH($B243,Vöruskrá!$B:$B,0)),0))</f>
        <v>788.48</v>
      </c>
      <c r="U243" s="151" t="str">
        <f>IF($A243="","",IFERROR(SUMIFS($T:$T,$W:$W,$A243)/(SUMIFS($C:$C,$W:$W,$A243)/1000),""))</f>
        <v/>
      </c>
      <c r="W243" t="str">
        <f>IF($A243="",W242,$A243)</f>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3"/>
        <v>Lárviðarlauf, heil</v>
      </c>
      <c r="T244" s="150">
        <f>IF($B244="","",$C244/1000*IFERROR(INDEX(Vöruskrá!$R:$R,MATCH($B244,Vöruskrá!$B:$B,0)),0))</f>
        <v>512.85</v>
      </c>
      <c r="U244" s="151" t="str">
        <f>IF($A244="","",IFERROR(SUMIFS($T:$T,$W:$W,$A244)/(SUMIFS($C:$C,$W:$W,$A244)/1000),""))</f>
        <v/>
      </c>
      <c r="W244" t="str">
        <f>IF($A244="",W243,$A244)</f>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3"/>
        <v>Svartur pipar, malaður</v>
      </c>
      <c r="T245" s="150">
        <f>IF($B245="","",$C245/1000*IFERROR(INDEX(Vöruskrá!$R:$R,MATCH($B245,Vöruskrá!$B:$B,0)),0))</f>
        <v>700</v>
      </c>
      <c r="U245" s="151" t="str">
        <f>IF($A245="","",IFERROR(SUMIFS($T:$T,$W:$W,$A245)/(SUMIFS($C:$C,$W:$W,$A245)/1000),""))</f>
        <v/>
      </c>
      <c r="W245" t="str">
        <f>IF($A245="",W244,$A245)</f>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3"/>
        <v>Borðsalt</v>
      </c>
      <c r="T246" s="150">
        <f>IF($B246="","",$C246/1000*IFERROR(INDEX(Vöruskrá!$R:$R,MATCH($B246,Vöruskrá!$B:$B,0)),0))</f>
        <v>90</v>
      </c>
      <c r="U246" s="151" t="str">
        <f>IF($A246="","",IFERROR(SUMIFS($T:$T,$W:$W,$A246)/(SUMIFS($C:$C,$W:$W,$A246)/1000),""))</f>
        <v/>
      </c>
      <c r="W246" t="str">
        <f>IF($A246="",W245,$A246)</f>
        <v>Nautapottréttur að hætti Provence</v>
      </c>
    </row>
    <row r="247" spans="1:23" ht="15">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3"/>
        <v>Repjuolía</v>
      </c>
      <c r="T247" s="150">
        <f>IF($B247="","",$C247/1000*IFERROR(INDEX(Vöruskrá!$R:$R,MATCH($B247,Vöruskrá!$B:$B,0)),0))</f>
        <v>742.59999999999991</v>
      </c>
      <c r="U247" s="151" t="str">
        <f>IF($A247="","",IFERROR(SUMIFS($T:$T,$W:$W,$A247)/(SUMIFS($C:$C,$W:$W,$A247)/1000),""))</f>
        <v/>
      </c>
      <c r="W247" t="str">
        <f>IF($A247="",W246,$A247)</f>
        <v>Nautapottréttur að hætti Provence</v>
      </c>
    </row>
    <row r="248" spans="1:23" ht="15">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3"/>
        <v>Vatn</v>
      </c>
      <c r="T248" s="150">
        <f>IF($B248="","",$C248/1000*IFERROR(INDEX(Vöruskrá!$R:$R,MATCH($B248,Vöruskrá!$B:$B,0)),0))</f>
        <v>1737</v>
      </c>
      <c r="U248" s="151" t="str">
        <f>IF($A248="","",IFERROR(SUMIFS($T:$T,$W:$W,$A248)/(SUMIFS($C:$C,$W:$W,$A248)/1000),""))</f>
        <v/>
      </c>
      <c r="W248" t="str">
        <f>IF($A248="",W247,$A248)</f>
        <v>Nautapottréttur að hætti Provence</v>
      </c>
    </row>
    <row r="249" spans="1:23" ht="60">
      <c r="A249" s="237" t="s">
        <v>1609</v>
      </c>
      <c r="B249" s="237"/>
      <c r="C249" s="238"/>
      <c r="D249" s="237" t="s">
        <v>1610</v>
      </c>
      <c r="E249" s="237" t="s">
        <v>1611</v>
      </c>
      <c r="F249" s="237"/>
      <c r="G249" s="239">
        <v>92.61</v>
      </c>
      <c r="H249" s="239">
        <v>3.7</v>
      </c>
      <c r="I249" s="239">
        <v>1.92</v>
      </c>
      <c r="J249" s="239">
        <v>8.0399999999999991</v>
      </c>
      <c r="K249" s="239"/>
      <c r="L249" s="239">
        <v>7.26</v>
      </c>
      <c r="M249" s="239">
        <v>1.79</v>
      </c>
      <c r="N249" s="239">
        <f>IFERROR(SUM(N250:N258)/(SUM($C$250:$C$258)/100000),"")</f>
        <v>0.8165</v>
      </c>
      <c r="O249" s="240" t="str">
        <f>IF(OR(B249="",C249=""),"",IFERROR(C249/1000*IFERROR(INDEX(Vöruskrá!R:R,MATCH(B249,Vöruskrá!B:B,0)),0)/1000,""))</f>
        <v/>
      </c>
      <c r="P249" s="237" t="s">
        <v>1612</v>
      </c>
      <c r="Q249" s="24" t="s">
        <v>1613</v>
      </c>
      <c r="R249" s="25" t="s">
        <v>1614</v>
      </c>
      <c r="S249" s="152" t="str">
        <f t="shared" si="3"/>
        <v>Plokkfiskur „kennaraútgáfa“</v>
      </c>
      <c r="T249" s="150" t="str">
        <f>IF($B249="","",$C249/1000*IFERROR(INDEX(Vöruskrá!$R:$R,MATCH($B249,Vöruskrá!$B:$B,0)),0))</f>
        <v/>
      </c>
      <c r="U249" s="151">
        <f>IF($A249="","",IFERROR(SUMIFS($T:$T,$W:$W,$A249)/(SUMIFS($C:$C,$W:$W,$A249)/1000),""))</f>
        <v>1018.2660000000001</v>
      </c>
      <c r="W249" t="str">
        <f>IF($A249="",W248,$A249)</f>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3"/>
        <v>Ýsa nætursöltuð</v>
      </c>
      <c r="T250" s="150">
        <f>IF($B250="","",$C250/1000*IFERROR(INDEX(Vöruskrá!$R:$R,MATCH($B250,Vöruskrá!$B:$B,0)),0))</f>
        <v>82650</v>
      </c>
      <c r="U250" s="151" t="str">
        <f>IF($A250="","",IFERROR(SUMIFS($T:$T,$W:$W,$A250)/(SUMIFS($C:$C,$W:$W,$A250)/1000),""))</f>
        <v/>
      </c>
      <c r="W250" t="str">
        <f>IF($A250="",W249,$A250)</f>
        <v>Plokkfiskur „kennaraútgáfa“</v>
      </c>
    </row>
    <row r="251" spans="1:23" ht="15">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3"/>
        <v>Kartöflur (ferskar)</v>
      </c>
      <c r="T251" s="150">
        <f>IF($B251="","",$C251/1000*IFERROR(INDEX(Vöruskrá!$R:$R,MATCH($B251,Vöruskrá!$B:$B,0)),0))</f>
        <v>6520</v>
      </c>
      <c r="U251" s="151" t="str">
        <f>IF($A251="","",IFERROR(SUMIFS($T:$T,$W:$W,$A251)/(SUMIFS($C:$C,$W:$W,$A251)/1000),""))</f>
        <v/>
      </c>
      <c r="W251" t="str">
        <f>IF($A251="",W250,$A251)</f>
        <v>Plokkfiskur „kennaraútgáfa“</v>
      </c>
    </row>
    <row r="252" spans="1:23" ht="15">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3"/>
        <v>Laukur (ferskur)</v>
      </c>
      <c r="T252" s="150">
        <f>IF($B252="","",$C252/1000*IFERROR(INDEX(Vöruskrá!$R:$R,MATCH($B252,Vöruskrá!$B:$B,0)),0))</f>
        <v>1225</v>
      </c>
      <c r="U252" s="151" t="str">
        <f>IF($A252="","",IFERROR(SUMIFS($T:$T,$W:$W,$A252)/(SUMIFS($C:$C,$W:$W,$A252)/1000),""))</f>
        <v/>
      </c>
      <c r="W252" t="str">
        <f>IF($A252="",W251,$A252)</f>
        <v>Plokkfiskur „kennaraútgáfa“</v>
      </c>
    </row>
    <row r="253" spans="1:23" ht="15">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3"/>
        <v>Nýmjólk 1 L (MS)</v>
      </c>
      <c r="T253" s="150">
        <f>IF($B253="","",$C253/1000*IFERROR(INDEX(Vöruskrá!$R:$R,MATCH($B253,Vöruskrá!$B:$B,0)),0))</f>
        <v>2600</v>
      </c>
      <c r="U253" s="151" t="str">
        <f>IF($A253="","",IFERROR(SUMIFS($T:$T,$W:$W,$A253)/(SUMIFS($C:$C,$W:$W,$A253)/1000),""))</f>
        <v/>
      </c>
      <c r="W253" t="str">
        <f>IF($A253="",W252,$A253)</f>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3"/>
        <v>Smjör 500 g</v>
      </c>
      <c r="T254" s="150">
        <f>IF($B254="","",$C254/1000*IFERROR(INDEX(Vöruskrá!$R:$R,MATCH($B254,Vöruskrá!$B:$B,0)),0))</f>
        <v>7590</v>
      </c>
      <c r="U254" s="151" t="str">
        <f>IF($A254="","",IFERROR(SUMIFS($T:$T,$W:$W,$A254)/(SUMIFS($C:$C,$W:$W,$A254)/1000),""))</f>
        <v/>
      </c>
      <c r="W254" t="str">
        <f>IF($A254="",W253,$A254)</f>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3"/>
        <v>Maizenamjöl (majssterkja)</v>
      </c>
      <c r="T255" s="150">
        <f>IF($B255="","",$C255/1000*IFERROR(INDEX(Vöruskrá!$R:$R,MATCH($B255,Vöruskrá!$B:$B,0)),0))</f>
        <v>640</v>
      </c>
      <c r="U255" s="151" t="str">
        <f>IF($A255="","",IFERROR(SUMIFS($T:$T,$W:$W,$A255)/(SUMIFS($C:$C,$W:$W,$A255)/1000),""))</f>
        <v/>
      </c>
      <c r="W255" t="str">
        <f>IF($A255="",W254,$A255)</f>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3"/>
        <v>Borðsalt</v>
      </c>
      <c r="T256" s="150">
        <f>IF($B256="","",$C256/1000*IFERROR(INDEX(Vöruskrá!$R:$R,MATCH($B256,Vöruskrá!$B:$B,0)),0))</f>
        <v>51.6</v>
      </c>
      <c r="U256" s="151" t="str">
        <f>IF($A256="","",IFERROR(SUMIFS($T:$T,$W:$W,$A256)/(SUMIFS($C:$C,$W:$W,$A256)/1000),""))</f>
        <v/>
      </c>
      <c r="W256" t="str">
        <f>IF($A256="",W255,$A256)</f>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3"/>
        <v>Svartur pipar, malaður</v>
      </c>
      <c r="T257" s="150">
        <f>IF($B257="","",$C257/1000*IFERROR(INDEX(Vöruskrá!$R:$R,MATCH($B257,Vöruskrá!$B:$B,0)),0))</f>
        <v>490.00000000000006</v>
      </c>
      <c r="U257" s="151" t="str">
        <f>IF($A257="","",IFERROR(SUMIFS($T:$T,$W:$W,$A257)/(SUMIFS($C:$C,$W:$W,$A257)/1000),""))</f>
        <v/>
      </c>
      <c r="W257" t="str">
        <f>IF($A257="",W256,$A257)</f>
        <v>Plokkfiskur „kennaraútgáfa“</v>
      </c>
    </row>
    <row r="258" spans="1:23" ht="15">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3"/>
        <v>Vatn</v>
      </c>
      <c r="T258" s="150">
        <f>IF($B258="","",$C258/1000*IFERROR(INDEX(Vöruskrá!$R:$R,MATCH($B258,Vöruskrá!$B:$B,0)),0))</f>
        <v>60</v>
      </c>
      <c r="U258" s="151" t="str">
        <f>IF($A258="","",IFERROR(SUMIFS($T:$T,$W:$W,$A258)/(SUMIFS($C:$C,$W:$W,$A258)/1000),""))</f>
        <v/>
      </c>
      <c r="W258" t="str">
        <f>IF($A258="",W257,$A258)</f>
        <v>Plokkfiskur „kennaraútgáfa“</v>
      </c>
    </row>
    <row r="259" spans="1:23" ht="24">
      <c r="A259" s="237" t="s">
        <v>1615</v>
      </c>
      <c r="B259" s="237"/>
      <c r="C259" s="238"/>
      <c r="D259" s="237" t="s">
        <v>1616</v>
      </c>
      <c r="E259" s="237" t="s">
        <v>1617</v>
      </c>
      <c r="F259" s="237"/>
      <c r="G259" s="239">
        <v>158.99</v>
      </c>
      <c r="H259" s="239">
        <v>6.39</v>
      </c>
      <c r="I259" s="239">
        <v>3.76</v>
      </c>
      <c r="J259" s="239">
        <v>24.03</v>
      </c>
      <c r="K259" s="239"/>
      <c r="L259" s="239">
        <v>2.39</v>
      </c>
      <c r="M259" s="239">
        <v>0.54</v>
      </c>
      <c r="N259" s="239">
        <f>IFERROR(SUM(N260:N264)/(SUM($C$260:$C$264)/100000),"")</f>
        <v>3.23</v>
      </c>
      <c r="O259" s="240" t="str">
        <f>IF(OR(B259="",C259=""),"",IFERROR(C259/1000*IFERROR(INDEX(Vöruskrá!R:R,MATCH(B259,Vöruskrá!B:B,0)),0)/1000,""))</f>
        <v/>
      </c>
      <c r="P259" s="237" t="s">
        <v>1618</v>
      </c>
      <c r="Q259" s="26" t="s">
        <v>1619</v>
      </c>
      <c r="R259" s="5" t="s">
        <v>1620</v>
      </c>
      <c r="S259" s="152" t="str">
        <f t="shared" si="3"/>
        <v>Byggotto (úr byggsalati) – meðlæti</v>
      </c>
      <c r="T259" s="150" t="str">
        <f>IF($B259="","",$C259/1000*IFERROR(INDEX(Vöruskrá!$R:$R,MATCH($B259,Vöruskrá!$B:$B,0)),0))</f>
        <v/>
      </c>
      <c r="U259" s="151">
        <f>IF($A259="","",IFERROR(SUMIFS($T:$T,$W:$W,$A259)/(SUMIFS($C:$C,$W:$W,$A259)/1000),""))</f>
        <v>501.1</v>
      </c>
      <c r="W259" t="str">
        <f>IF($A259="",W258,$A259)</f>
        <v>Byggotto (úr byggsalati) – meðlæti</v>
      </c>
    </row>
    <row r="260" spans="1:23" ht="15">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3"/>
        <v>Byggsalat</v>
      </c>
      <c r="T260" s="150">
        <f>IF($B260="","",$C260/1000*IFERROR(INDEX(Vöruskrá!$R:$R,MATCH($B260,Vöruskrá!$B:$B,0)),0))</f>
        <v>34000</v>
      </c>
      <c r="U260" s="151" t="str">
        <f>IF($A260="","",IFERROR(SUMIFS($T:$T,$W:$W,$A260)/(SUMIFS($C:$C,$W:$W,$A260)/1000),""))</f>
        <v/>
      </c>
      <c r="W260" t="str">
        <f>IF($A260="",W259,$A260)</f>
        <v>Byggotto (úr byggsalati) – meðlæti</v>
      </c>
    </row>
    <row r="261" spans="1:23" ht="15">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3"/>
        <v>Matreiðslurjómi (MS)</v>
      </c>
      <c r="T261" s="150">
        <f>IF($B261="","",$C261/1000*IFERROR(INDEX(Vöruskrá!$R:$R,MATCH($B261,Vöruskrá!$B:$B,0)),0))</f>
        <v>9000</v>
      </c>
      <c r="U261" s="151" t="str">
        <f>IF($A261="","",IFERROR(SUMIFS($T:$T,$W:$W,$A261)/(SUMIFS($C:$C,$W:$W,$A261)/1000),""))</f>
        <v/>
      </c>
      <c r="W261" t="str">
        <f>IF($A261="",W260,$A261)</f>
        <v>Byggotto (úr byggsalati) – meðlæti</v>
      </c>
    </row>
    <row r="262" spans="1:23" ht="15">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4">IF($A262&lt;&gt;"",$A262,$B262)</f>
        <v>Smjör 500 g</v>
      </c>
      <c r="T262" s="150">
        <f>IF($B262="","",$C262/1000*IFERROR(INDEX(Vöruskrá!$R:$R,MATCH($B262,Vöruskrá!$B:$B,0)),0))</f>
        <v>6900</v>
      </c>
      <c r="U262" s="151" t="str">
        <f>IF($A262="","",IFERROR(SUMIFS($T:$T,$W:$W,$A262)/(SUMIFS($C:$C,$W:$W,$A262)/1000),""))</f>
        <v/>
      </c>
      <c r="W262" t="str">
        <f>IF($A262="",W261,$A262)</f>
        <v>Byggotto (úr byggsalati) – meðlæti</v>
      </c>
    </row>
    <row r="263" spans="1:23" ht="15">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4"/>
        <v>Borðsalt</v>
      </c>
      <c r="T263" s="150">
        <f>IF($B263="","",$C263/1000*IFERROR(INDEX(Vöruskrá!$R:$R,MATCH($B263,Vöruskrá!$B:$B,0)),0))</f>
        <v>60</v>
      </c>
      <c r="U263" s="151" t="str">
        <f>IF($A263="","",IFERROR(SUMIFS($T:$T,$W:$W,$A263)/(SUMIFS($C:$C,$W:$W,$A263)/1000),""))</f>
        <v/>
      </c>
      <c r="W263" t="str">
        <f>IF($A263="",W262,$A263)</f>
        <v>Byggotto (úr byggsalati) – meðlæti</v>
      </c>
    </row>
    <row r="264" spans="1:23" ht="15">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4"/>
        <v>Vatn</v>
      </c>
      <c r="T264" s="150">
        <f>IF($B264="","",$C264/1000*IFERROR(INDEX(Vöruskrá!$R:$R,MATCH($B264,Vöruskrá!$B:$B,0)),0))</f>
        <v>150</v>
      </c>
      <c r="U264" s="151" t="str">
        <f>IF($A264="","",IFERROR(SUMIFS($T:$T,$W:$W,$A264)/(SUMIFS($C:$C,$W:$W,$A264)/1000),""))</f>
        <v/>
      </c>
      <c r="W264" t="str">
        <f>IF($A264="",W263,$A264)</f>
        <v>Byggotto (úr byggsalati) – meðlæti</v>
      </c>
    </row>
    <row r="265" spans="1:23" ht="60">
      <c r="A265" s="237" t="s">
        <v>1621</v>
      </c>
      <c r="B265" s="237"/>
      <c r="C265" s="238"/>
      <c r="D265" s="101" t="s">
        <v>1622</v>
      </c>
      <c r="E265" s="101" t="s">
        <v>1623</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1" t="s">
        <v>1624</v>
      </c>
      <c r="Q265" s="242" t="s">
        <v>1625</v>
      </c>
      <c r="R265" s="243" t="s">
        <v>1626</v>
      </c>
      <c r="S265" s="152" t="str">
        <f t="shared" si="4"/>
        <v>Ýsa í Tandoori með hrísgrjónum og rjómalagaðri hvítlaukssósu</v>
      </c>
      <c r="T265" s="150" t="str">
        <f>IF($B265="","",$C265/1000*IFERROR(INDEX(Vöruskrá!$R:$R,MATCH($B265,Vöruskrá!$B:$B,0)),0))</f>
        <v/>
      </c>
      <c r="U265" s="151">
        <f>IF($A265="","",IFERROR(SUMIFS($T:$T,$W:$W,$A265)/(SUMIFS($C:$C,$W:$W,$A265)/1000),""))</f>
        <v>1735.3969</v>
      </c>
      <c r="W265" t="str">
        <f>IF($A265="",W264,$A265)</f>
        <v>Ýsa í Tandoori með hrísgrjónum og rjómalagaðri hvítlaukssósu</v>
      </c>
    </row>
    <row r="266" spans="1:23" ht="15">
      <c r="A266" s="244"/>
      <c r="B266" s="244" t="s">
        <v>807</v>
      </c>
      <c r="C266" s="245">
        <v>82645</v>
      </c>
      <c r="D266" s="246" t="s">
        <v>807</v>
      </c>
      <c r="E266" s="246" t="s">
        <v>551</v>
      </c>
      <c r="F266" s="246"/>
      <c r="G266" s="247">
        <f>IF(OR(B266="",C266=""),"",IFERROR(INDEX(Vöruskrá!J:J,MATCH(B266,Vöruskrá!B:B,0))*C266/100000,""))</f>
        <v>82.644999999999996</v>
      </c>
      <c r="H266" s="247">
        <f>IF(OR(B266="",C266=""),"",IFERROR(INDEX(Vöruskrá!K:K,MATCH(B266,Vöruskrá!B:B,0))*C266/100000,""))</f>
        <v>0.57851499999999989</v>
      </c>
      <c r="I266" s="247">
        <f>IF(OR(B266="",C266=""),"",IFERROR(INDEX(Vöruskrá!L:L,MATCH(B266,Vöruskrá!B:B,0))*C266/100000,""))</f>
        <v>8.2644999999999996E-2</v>
      </c>
      <c r="J266" s="247">
        <f>IF(OR(B266="",C266=""),"",IFERROR(INDEX(Vöruskrá!M:M,MATCH(B266,Vöruskrá!B:B,0))*C266/100000,""))</f>
        <v>0</v>
      </c>
      <c r="K266" s="247">
        <f>IF(OR(B266="",C266=""),"",IFERROR(INDEX(Vöruskrá!N:N,MATCH(B266,Vöruskrá!B:B,0))*C266/100000,""))</f>
        <v>0</v>
      </c>
      <c r="L266" s="247">
        <f>IF(OR(B266="",C266=""),"",IFERROR(INDEX(Vöruskrá!O:O,MATCH(B266,Vöruskrá!B:B,0))*C266/100000,""))</f>
        <v>19.00835</v>
      </c>
      <c r="M266" s="247">
        <f>IF(OR(B266="",C266=""),"",IFERROR(INDEX(Vöruskrá!P:P,MATCH(B266,Vöruskrá!B:B,0))*C266/100000,""))</f>
        <v>0.24793499999999999</v>
      </c>
      <c r="N266" s="247">
        <f>IF(OR(B266="",C266=""),"",IFERROR(INDEX(Vöruskrá!Q:Q,MATCH(B266,Vöruskrá!B:B,0))*C266/100000,""))</f>
        <v>0</v>
      </c>
      <c r="O266" s="248">
        <f>IF(OR(B266="",C266=""),"",IFERROR(C266/1000*INDEX(Vöruskrá!R:R,MATCH(B266,Vöruskrá!B:B,0))/1000,""))</f>
        <v>157.02549999999999</v>
      </c>
      <c r="P266" s="244"/>
      <c r="Q266" s="109"/>
      <c r="R266" s="100"/>
      <c r="S266" s="152" t="str">
        <f t="shared" si="4"/>
        <v>Ýsa</v>
      </c>
      <c r="T266" s="150">
        <f>IF($B266="","",$C266/1000*IFERROR(INDEX(Vöruskrá!$R:$R,MATCH($B266,Vöruskrá!$B:$B,0)),0))</f>
        <v>157025.5</v>
      </c>
      <c r="U266" s="151" t="str">
        <f>IF($A266="","",IFERROR(SUMIFS($T:$T,$W:$W,$A266)/(SUMIFS($C:$C,$W:$W,$A266)/1000),""))</f>
        <v/>
      </c>
      <c r="W266" t="str">
        <f>IF($A266="",W265,$A266)</f>
        <v>Ýsa í Tandoori með hrísgrjónum og rjómalagaðri hvítlaukssósu</v>
      </c>
    </row>
    <row r="267" spans="1:23" ht="15">
      <c r="A267" s="249"/>
      <c r="B267" s="249" t="s">
        <v>726</v>
      </c>
      <c r="C267" s="250">
        <v>2066</v>
      </c>
      <c r="D267" s="246" t="s">
        <v>729</v>
      </c>
      <c r="E267" s="246"/>
      <c r="F267" s="246"/>
      <c r="G267" s="247">
        <f>IF(OR(B267="",C267=""),"",IFERROR(INDEX(Vöruskrá!J:J,MATCH(B267,Vöruskrá!B:B,0))*C267/100000,""))</f>
        <v>6.4872399999999999</v>
      </c>
      <c r="H267" s="247">
        <f>IF(OR(B267="",C267=""),"",IFERROR(INDEX(Vöruskrá!K:K,MATCH(B267,Vöruskrá!B:B,0))*C267/100000,""))</f>
        <v>0.61980000000000002</v>
      </c>
      <c r="I267" s="247">
        <f>IF(OR(B267="",C267=""),"",IFERROR(INDEX(Vöruskrá!L:L,MATCH(B267,Vöruskrá!B:B,0))*C267/100000,""))</f>
        <v>5.1650000000000001E-2</v>
      </c>
      <c r="J267" s="247">
        <f>IF(OR(B267="",C267=""),"",IFERROR(INDEX(Vöruskrá!M:M,MATCH(B267,Vöruskrá!B:B,0))*C267/100000,""))</f>
        <v>0.20660000000000001</v>
      </c>
      <c r="K267" s="247">
        <f>IF(OR(B267="",C267=""),"",IFERROR(INDEX(Vöruskrá!N:N,MATCH(B267,Vöruskrá!B:B,0))*C267/100000,""))</f>
        <v>0.109498</v>
      </c>
      <c r="L267" s="247">
        <f>IF(OR(B267="",C267=""),"",IFERROR(INDEX(Vöruskrá!O:O,MATCH(B267,Vöruskrá!B:B,0))*C267/100000,""))</f>
        <v>3.099E-2</v>
      </c>
      <c r="M267" s="247">
        <f>IF(OR(B267="",C267=""),"",IFERROR(INDEX(Vöruskrá!P:P,MATCH(B267,Vöruskrá!B:B,0))*C267/100000,""))</f>
        <v>0.16734599999999999</v>
      </c>
      <c r="N267" s="247">
        <f>IF(OR(B267="",C267=""),"",IFERROR(INDEX(Vöruskrá!Q:Q,MATCH(B267,Vöruskrá!B:B,0))*C267/100000,""))</f>
        <v>5.1650000000000001E-2</v>
      </c>
      <c r="O267" s="248">
        <f>IF(OR(B267="",C267=""),"",IFERROR(C267/1000*INDEX(Vöruskrá!R:R,MATCH(B267,Vöruskrá!B:B,0))/1000,""))</f>
        <v>6.1979999999999995</v>
      </c>
      <c r="P267" s="249"/>
      <c r="Q267" s="97"/>
      <c r="R267" s="25"/>
      <c r="S267" s="152" t="str">
        <f t="shared" si="4"/>
        <v>Tandoori marineringarkrydd (Marinox)</v>
      </c>
      <c r="T267" s="150">
        <f>IF($B267="","",$C267/1000*IFERROR(INDEX(Vöruskrá!$R:$R,MATCH($B267,Vöruskrá!$B:$B,0)),0))</f>
        <v>6197.9999999999991</v>
      </c>
      <c r="U267" s="151" t="str">
        <f>IF($A267="","",IFERROR(SUMIFS($T:$T,$W:$W,$A267)/(SUMIFS($C:$C,$W:$W,$A267)/1000),""))</f>
        <v/>
      </c>
      <c r="W267" t="str">
        <f>IF($A267="",W266,$A267)</f>
        <v>Ýsa í Tandoori með hrísgrjónum og rjómalagaðri hvítlaukssósu</v>
      </c>
    </row>
    <row r="268" spans="1:23" ht="15">
      <c r="A268" s="244"/>
      <c r="B268" s="244" t="s">
        <v>761</v>
      </c>
      <c r="C268" s="245">
        <v>10331</v>
      </c>
      <c r="D268" s="246" t="s">
        <v>762</v>
      </c>
      <c r="E268" s="246" t="s">
        <v>108</v>
      </c>
      <c r="F268" s="246"/>
      <c r="G268" s="247">
        <f>IF(OR(B268="",C268=""),"",IFERROR(INDEX(Vöruskrá!J:J,MATCH(B268,Vöruskrá!B:B,0))*C268/100000,""))</f>
        <v>6.6118399999999999</v>
      </c>
      <c r="H268" s="247">
        <f>IF(OR(B268="",C268=""),"",IFERROR(INDEX(Vöruskrá!K:K,MATCH(B268,Vöruskrá!B:B,0))*C268/100000,""))</f>
        <v>0.40290900000000002</v>
      </c>
      <c r="I268" s="247">
        <f>IF(OR(B268="",C268=""),"",IFERROR(INDEX(Vöruskrá!L:L,MATCH(B268,Vöruskrá!B:B,0))*C268/100000,""))</f>
        <v>0.23761299999999999</v>
      </c>
      <c r="J268" s="247">
        <f>IF(OR(B268="",C268=""),"",IFERROR(INDEX(Vöruskrá!M:M,MATCH(B268,Vöruskrá!B:B,0))*C268/100000,""))</f>
        <v>0.38224700000000006</v>
      </c>
      <c r="K268" s="247">
        <f>IF(OR(B268="",C268=""),"",IFERROR(INDEX(Vöruskrá!N:N,MATCH(B268,Vöruskrá!B:B,0))*C268/100000,""))</f>
        <v>0.38224700000000006</v>
      </c>
      <c r="L268" s="247">
        <f>IF(OR(B268="",C268=""),"",IFERROR(INDEX(Vöruskrá!O:O,MATCH(B268,Vöruskrá!B:B,0))*C268/100000,""))</f>
        <v>0.35125400000000001</v>
      </c>
      <c r="M268" s="247">
        <f>IF(OR(B268="",C268=""),"",IFERROR(INDEX(Vöruskrá!P:P,MATCH(B268,Vöruskrá!B:B,0))*C268/100000,""))</f>
        <v>1.0331000000000002E-2</v>
      </c>
      <c r="N268" s="247">
        <f>IF(OR(B268="",C268=""),"",IFERROR(INDEX(Vöruskrá!Q:Q,MATCH(B268,Vöruskrá!B:B,0))*C268/100000,""))</f>
        <v>0</v>
      </c>
      <c r="O268" s="248">
        <f>IF(OR(B268="",C268=""),"",IFERROR(C268/1000*INDEX(Vöruskrá!R:R,MATCH(B268,Vöruskrá!B:B,0))/1000,""))</f>
        <v>7.2317</v>
      </c>
      <c r="P268" s="244"/>
      <c r="Q268" s="98"/>
      <c r="R268" s="5"/>
      <c r="S268" s="152" t="str">
        <f t="shared" si="4"/>
        <v>Hrein jógúrt 5 kg (MS)</v>
      </c>
      <c r="T268" s="150">
        <f>IF($B268="","",$C268/1000*IFERROR(INDEX(Vöruskrá!$R:$R,MATCH($B268,Vöruskrá!$B:$B,0)),0))</f>
        <v>7231.7</v>
      </c>
      <c r="U268" s="151" t="str">
        <f>IF($A268="","",IFERROR(SUMIFS($T:$T,$W:$W,$A268)/(SUMIFS($C:$C,$W:$W,$A268)/1000),""))</f>
        <v/>
      </c>
      <c r="W268" t="str">
        <f>IF($A268="",W267,$A268)</f>
        <v>Ýsa í Tandoori með hrísgrjónum og rjómalagaðri hvítlaukssósu</v>
      </c>
    </row>
    <row r="269" spans="1:23" ht="15">
      <c r="A269" s="249"/>
      <c r="B269" s="249" t="s">
        <v>889</v>
      </c>
      <c r="C269" s="250">
        <v>1033</v>
      </c>
      <c r="D269" s="246" t="s">
        <v>890</v>
      </c>
      <c r="E269" s="246" t="s">
        <v>121</v>
      </c>
      <c r="F269" s="246"/>
      <c r="G269" s="247">
        <f>IF(OR(B269="",C269=""),"",IFERROR(INDEX(Vöruskrá!J:J,MATCH(B269,Vöruskrá!B:B,0))*C269/100000,""))</f>
        <v>1.5391699999999999</v>
      </c>
      <c r="H269" s="247">
        <f>IF(OR(B269="",C269=""),"",IFERROR(INDEX(Vöruskrá!K:K,MATCH(B269,Vöruskrá!B:B,0))*C269/100000,""))</f>
        <v>5.1650000000000003E-3</v>
      </c>
      <c r="I269" s="247">
        <f>IF(OR(B269="",C269=""),"",IFERROR(INDEX(Vöruskrá!L:L,MATCH(B269,Vöruskrá!B:B,0))*C269/100000,""))</f>
        <v>1.0330000000000001E-3</v>
      </c>
      <c r="J269" s="247">
        <f>IF(OR(B269="",C269=""),"",IFERROR(INDEX(Vöruskrá!M:M,MATCH(B269,Vöruskrá!B:B,0))*C269/100000,""))</f>
        <v>0.34192300000000003</v>
      </c>
      <c r="K269" s="247">
        <f>IF(OR(B269="",C269=""),"",IFERROR(INDEX(Vöruskrá!N:N,MATCH(B269,Vöruskrá!B:B,0))*C269/100000,""))</f>
        <v>1.0330000000000001E-2</v>
      </c>
      <c r="L269" s="247">
        <f>IF(OR(B269="",C269=""),"",IFERROR(INDEX(Vöruskrá!O:O,MATCH(B269,Vöruskrá!B:B,0))*C269/100000,""))</f>
        <v>6.6112000000000004E-2</v>
      </c>
      <c r="M269" s="247">
        <f>IF(OR(B269="",C269=""),"",IFERROR(INDEX(Vöruskrá!P:P,MATCH(B269,Vöruskrá!B:B,0))*C269/100000,""))</f>
        <v>0</v>
      </c>
      <c r="N269" s="247">
        <f>IF(OR(B269="",C269=""),"",IFERROR(INDEX(Vöruskrá!Q:Q,MATCH(B269,Vöruskrá!B:B,0))*C269/100000,""))</f>
        <v>2.1693E-2</v>
      </c>
      <c r="O269" s="248">
        <f>IF(OR(B269="",C269=""),"",IFERROR(C269/1000*INDEX(Vöruskrá!R:R,MATCH(B269,Vöruskrá!B:B,0))/1000,""))</f>
        <v>1.5494999999999999</v>
      </c>
      <c r="P269" s="249"/>
      <c r="Q269" s="97"/>
      <c r="R269" s="25"/>
      <c r="S269" s="152" t="str">
        <f t="shared" si="4"/>
        <v>Hvítlaukur (ferskur)</v>
      </c>
      <c r="T269" s="150">
        <f>IF($B269="","",$C269/1000*IFERROR(INDEX(Vöruskrá!$R:$R,MATCH($B269,Vöruskrá!$B:$B,0)),0))</f>
        <v>1549.4999999999998</v>
      </c>
      <c r="U269" s="151" t="str">
        <f>IF($A269="","",IFERROR(SUMIFS($T:$T,$W:$W,$A269)/(SUMIFS($C:$C,$W:$W,$A269)/1000),""))</f>
        <v/>
      </c>
      <c r="W269" t="str">
        <f>IF($A269="",W268,$A269)</f>
        <v>Ýsa í Tandoori með hrísgrjónum og rjómalagaðri hvítlaukssósu</v>
      </c>
    </row>
    <row r="270" spans="1:23" ht="24">
      <c r="A270" s="244"/>
      <c r="B270" s="244" t="s">
        <v>1478</v>
      </c>
      <c r="C270" s="245">
        <v>1033</v>
      </c>
      <c r="D270" s="246" t="s">
        <v>1470</v>
      </c>
      <c r="E270" s="246" t="s">
        <v>1475</v>
      </c>
      <c r="F270" s="246"/>
      <c r="G270" s="247">
        <f>IF(OR(B270="",C270=""),"",IFERROR(INDEX(Vöruskrá!J:J,MATCH(B270,Vöruskrá!B:B,0))*C270/100000,""))</f>
        <v>0</v>
      </c>
      <c r="H270" s="247">
        <f>IF(OR(B270="",C270=""),"",IFERROR(INDEX(Vöruskrá!K:K,MATCH(B270,Vöruskrá!B:B,0))*C270/100000,""))</f>
        <v>0</v>
      </c>
      <c r="I270" s="247">
        <f>IF(OR(B270="",C270=""),"",IFERROR(INDEX(Vöruskrá!L:L,MATCH(B270,Vöruskrá!B:B,0))*C270/100000,""))</f>
        <v>0</v>
      </c>
      <c r="J270" s="247">
        <f>IF(OR(B270="",C270=""),"",IFERROR(INDEX(Vöruskrá!M:M,MATCH(B270,Vöruskrá!B:B,0))*C270/100000,""))</f>
        <v>0</v>
      </c>
      <c r="K270" s="247">
        <f>IF(OR(B270="",C270=""),"",IFERROR(INDEX(Vöruskrá!N:N,MATCH(B270,Vöruskrá!B:B,0))*C270/100000,""))</f>
        <v>0</v>
      </c>
      <c r="L270" s="247">
        <f>IF(OR(B270="",C270=""),"",IFERROR(INDEX(Vöruskrá!O:O,MATCH(B270,Vöruskrá!B:B,0))*C270/100000,""))</f>
        <v>0</v>
      </c>
      <c r="M270" s="247">
        <f>IF(OR(B270="",C270=""),"",IFERROR(INDEX(Vöruskrá!P:P,MATCH(B270,Vöruskrá!B:B,0))*C270/100000,""))</f>
        <v>0</v>
      </c>
      <c r="N270" s="247">
        <f>IF(OR(B270="",C270=""),"",IFERROR(INDEX(Vöruskrá!Q:Q,MATCH(B270,Vöruskrá!B:B,0))*C270/100000,""))</f>
        <v>0</v>
      </c>
      <c r="O270" s="248">
        <f>IF(OR(B270="",C270=""),"",IFERROR(C270/1000*INDEX(Vöruskrá!R:R,MATCH(B270,Vöruskrá!B:B,0))/1000,""))</f>
        <v>0.61979999999999991</v>
      </c>
      <c r="P270" s="244"/>
      <c r="Q270" s="98"/>
      <c r="R270" s="5"/>
      <c r="S270" s="152" t="str">
        <f t="shared" si="4"/>
        <v>Sítrónusafi</v>
      </c>
      <c r="T270" s="150">
        <f>IF($B270="","",$C270/1000*IFERROR(INDEX(Vöruskrá!$R:$R,MATCH($B270,Vöruskrá!$B:$B,0)),0))</f>
        <v>619.79999999999995</v>
      </c>
      <c r="U270" s="151" t="str">
        <f>IF($A270="","",IFERROR(SUMIFS($T:$T,$W:$W,$A270)/(SUMIFS($C:$C,$W:$W,$A270)/1000),""))</f>
        <v/>
      </c>
      <c r="W270" t="str">
        <f>IF($A270="",W269,$A270)</f>
        <v>Ýsa í Tandoori með hrísgrjónum og rjómalagaðri hvítlaukssósu</v>
      </c>
    </row>
    <row r="271" spans="1:23" ht="15">
      <c r="A271" s="249"/>
      <c r="B271" s="249" t="s">
        <v>269</v>
      </c>
      <c r="C271" s="250">
        <v>826</v>
      </c>
      <c r="D271" s="246" t="s">
        <v>272</v>
      </c>
      <c r="E271" s="246" t="s">
        <v>121</v>
      </c>
      <c r="F271" s="246" t="s">
        <v>273</v>
      </c>
      <c r="G271" s="247">
        <f>IF(OR(B271="",C271=""),"",IFERROR(INDEX(Vöruskrá!J:J,MATCH(B271,Vöruskrá!B:B,0))*C271/100000,""))</f>
        <v>0</v>
      </c>
      <c r="H271" s="247">
        <f>IF(OR(B271="",C271=""),"",IFERROR(INDEX(Vöruskrá!K:K,MATCH(B271,Vöruskrá!B:B,0))*C271/100000,""))</f>
        <v>0</v>
      </c>
      <c r="I271" s="247">
        <f>IF(OR(B271="",C271=""),"",IFERROR(INDEX(Vöruskrá!L:L,MATCH(B271,Vöruskrá!B:B,0))*C271/100000,""))</f>
        <v>0</v>
      </c>
      <c r="J271" s="247">
        <f>IF(OR(B271="",C271=""),"",IFERROR(INDEX(Vöruskrá!M:M,MATCH(B271,Vöruskrá!B:B,0))*C271/100000,""))</f>
        <v>0</v>
      </c>
      <c r="K271" s="247">
        <f>IF(OR(B271="",C271=""),"",IFERROR(INDEX(Vöruskrá!N:N,MATCH(B271,Vöruskrá!B:B,0))*C271/100000,""))</f>
        <v>0</v>
      </c>
      <c r="L271" s="247">
        <f>IF(OR(B271="",C271=""),"",IFERROR(INDEX(Vöruskrá!O:O,MATCH(B271,Vöruskrá!B:B,0))*C271/100000,""))</f>
        <v>0</v>
      </c>
      <c r="M271" s="247">
        <f>IF(OR(B271="",C271=""),"",IFERROR(INDEX(Vöruskrá!P:P,MATCH(B271,Vöruskrá!B:B,0))*C271/100000,""))</f>
        <v>0.82599999999999996</v>
      </c>
      <c r="N271" s="247">
        <f>IF(OR(B271="",C271=""),"",IFERROR(INDEX(Vöruskrá!Q:Q,MATCH(B271,Vöruskrá!B:B,0))*C271/100000,""))</f>
        <v>0</v>
      </c>
      <c r="O271" s="248">
        <f>IF(OR(B271="",C271=""),"",IFERROR(C271/1000*INDEX(Vöruskrá!R:R,MATCH(B271,Vöruskrá!B:B,0))/1000,""))</f>
        <v>9.9119999999999986E-2</v>
      </c>
      <c r="P271" s="249"/>
      <c r="Q271" s="97"/>
      <c r="R271" s="25"/>
      <c r="S271" s="152" t="str">
        <f t="shared" si="4"/>
        <v>Borðsalt</v>
      </c>
      <c r="T271" s="150">
        <f>IF($B271="","",$C271/1000*IFERROR(INDEX(Vöruskrá!$R:$R,MATCH($B271,Vöruskrá!$B:$B,0)),0))</f>
        <v>99.11999999999999</v>
      </c>
      <c r="U271" s="151" t="str">
        <f>IF($A271="","",IFERROR(SUMIFS($T:$T,$W:$W,$A271)/(SUMIFS($C:$C,$W:$W,$A271)/1000),""))</f>
        <v/>
      </c>
      <c r="W271" t="str">
        <f>IF($A271="",W270,$A271)</f>
        <v>Ýsa í Tandoori með hrísgrjónum og rjómalagaðri hvítlaukssósu</v>
      </c>
    </row>
    <row r="272" spans="1:23" ht="15">
      <c r="A272" s="244"/>
      <c r="B272" s="244" t="s">
        <v>1105</v>
      </c>
      <c r="C272" s="245">
        <v>2066</v>
      </c>
      <c r="D272" s="246" t="s">
        <v>1105</v>
      </c>
      <c r="E272" s="246" t="s">
        <v>121</v>
      </c>
      <c r="F272" s="246"/>
      <c r="G272" s="247">
        <f>IF(OR(B272="",C272=""),"",IFERROR(INDEX(Vöruskrá!J:J,MATCH(B272,Vöruskrá!B:B,0))*C272/100000,""))</f>
        <v>18.594000000000001</v>
      </c>
      <c r="H272" s="247">
        <f>IF(OR(B272="",C272=""),"",IFERROR(INDEX(Vöruskrá!K:K,MATCH(B272,Vöruskrá!B:B,0))*C272/100000,""))</f>
        <v>2.0659999999999998</v>
      </c>
      <c r="I272" s="247">
        <f>IF(OR(B272="",C272=""),"",IFERROR(INDEX(Vöruskrá!L:L,MATCH(B272,Vöruskrá!B:B,0))*C272/100000,""))</f>
        <v>0.14462</v>
      </c>
      <c r="J272" s="247">
        <f>IF(OR(B272="",C272=""),"",IFERROR(INDEX(Vöruskrá!M:M,MATCH(B272,Vöruskrá!B:B,0))*C272/100000,""))</f>
        <v>1.3429</v>
      </c>
      <c r="K272" s="247">
        <f>IF(OR(B272="",C272=""),"",IFERROR(INDEX(Vöruskrá!N:N,MATCH(B272,Vöruskrá!B:B,0))*C272/100000,""))</f>
        <v>0.56815000000000004</v>
      </c>
      <c r="L272" s="247">
        <f>IF(OR(B272="",C272=""),"",IFERROR(INDEX(Vöruskrá!O:O,MATCH(B272,Vöruskrá!B:B,0))*C272/100000,""))</f>
        <v>0</v>
      </c>
      <c r="M272" s="247">
        <f>IF(OR(B272="",C272=""),"",IFERROR(INDEX(Vöruskrá!P:P,MATCH(B272,Vöruskrá!B:B,0))*C272/100000,""))</f>
        <v>0</v>
      </c>
      <c r="N272" s="247">
        <f>IF(OR(B272="",C272=""),"",IFERROR(INDEX(Vöruskrá!Q:Q,MATCH(B272,Vöruskrá!B:B,0))*C272/100000,""))</f>
        <v>0</v>
      </c>
      <c r="O272" s="248">
        <f>IF(OR(B272="",C272=""),"",IFERROR(C272/1000*INDEX(Vöruskrá!R:R,MATCH(B272,Vöruskrá!B:B,0))/1000,""))</f>
        <v>0.81606999999999996</v>
      </c>
      <c r="P272" s="244"/>
      <c r="Q272" s="110"/>
      <c r="R272" s="99"/>
      <c r="S272" s="152" t="str">
        <f t="shared" si="4"/>
        <v>Repjuolía</v>
      </c>
      <c r="T272" s="150">
        <f>IF($B272="","",$C272/1000*IFERROR(INDEX(Vöruskrá!$R:$R,MATCH($B272,Vöruskrá!$B:$B,0)),0))</f>
        <v>816.06999999999994</v>
      </c>
      <c r="U272" s="151" t="str">
        <f>IF($A272="","",IFERROR(SUMIFS($T:$T,$W:$W,$A272)/(SUMIFS($C:$C,$W:$W,$A272)/1000),""))</f>
        <v/>
      </c>
      <c r="W272" t="str">
        <f>IF($A272="",W271,$A272)</f>
        <v>Ýsa í Tandoori með hrísgrjónum og rjómalagaðri hvítlaukssósu</v>
      </c>
    </row>
    <row r="273" spans="1:23" ht="48">
      <c r="A273" s="237" t="s">
        <v>1627</v>
      </c>
      <c r="B273" s="237"/>
      <c r="C273" s="238"/>
      <c r="D273" s="101" t="s">
        <v>1628</v>
      </c>
      <c r="E273" s="101" t="s">
        <v>1629</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1" t="s">
        <v>1630</v>
      </c>
      <c r="Q273" s="242" t="s">
        <v>1631</v>
      </c>
      <c r="R273" s="243" t="s">
        <v>1632</v>
      </c>
      <c r="S273" s="152" t="str">
        <f t="shared" si="4"/>
        <v>Ýsa í mildri hvítlauksmarineringu með kartöflum og rjómasósu</v>
      </c>
      <c r="T273" s="150" t="str">
        <f>IF($B273="","",$C273/1000*IFERROR(INDEX(Vöruskrá!$R:$R,MATCH($B273,Vöruskrá!$B:$B,0)),0))</f>
        <v/>
      </c>
      <c r="U273" s="151">
        <f>IF($A273="","",IFERROR(SUMIFS($T:$T,$W:$W,$A273)/(SUMIFS($C:$C,$W:$W,$A273)/1000),""))</f>
        <v>1838.0806000000002</v>
      </c>
      <c r="W273" t="str">
        <f>IF($A273="",W272,$A273)</f>
        <v>Ýsa í mildri hvítlauksmarineringu með kartöflum og rjómasósu</v>
      </c>
    </row>
    <row r="274" spans="1:23" ht="15">
      <c r="A274" s="244"/>
      <c r="B274" s="244" t="s">
        <v>807</v>
      </c>
      <c r="C274" s="245">
        <v>91324</v>
      </c>
      <c r="D274" s="246" t="s">
        <v>807</v>
      </c>
      <c r="E274" s="246" t="s">
        <v>551</v>
      </c>
      <c r="F274" s="246"/>
      <c r="G274" s="247">
        <f>IF(OR(B274="",C274=""),"",IFERROR(INDEX(Vöruskrá!J:J,MATCH(B274,Vöruskrá!B:B,0))*C274/100000,""))</f>
        <v>91.323999999999998</v>
      </c>
      <c r="H274" s="247">
        <f>IF(OR(B274="",C274=""),"",IFERROR(INDEX(Vöruskrá!K:K,MATCH(B274,Vöruskrá!B:B,0))*C274/100000,""))</f>
        <v>0.63926799999999995</v>
      </c>
      <c r="I274" s="247">
        <f>IF(OR(B274="",C274=""),"",IFERROR(INDEX(Vöruskrá!L:L,MATCH(B274,Vöruskrá!B:B,0))*C274/100000,""))</f>
        <v>9.1324000000000002E-2</v>
      </c>
      <c r="J274" s="247">
        <f>IF(OR(B274="",C274=""),"",IFERROR(INDEX(Vöruskrá!M:M,MATCH(B274,Vöruskrá!B:B,0))*C274/100000,""))</f>
        <v>0</v>
      </c>
      <c r="K274" s="247">
        <f>IF(OR(B274="",C274=""),"",IFERROR(INDEX(Vöruskrá!N:N,MATCH(B274,Vöruskrá!B:B,0))*C274/100000,""))</f>
        <v>0</v>
      </c>
      <c r="L274" s="247">
        <f>IF(OR(B274="",C274=""),"",IFERROR(INDEX(Vöruskrá!O:O,MATCH(B274,Vöruskrá!B:B,0))*C274/100000,""))</f>
        <v>21.004519999999999</v>
      </c>
      <c r="M274" s="247">
        <f>IF(OR(B274="",C274=""),"",IFERROR(INDEX(Vöruskrá!P:P,MATCH(B274,Vöruskrá!B:B,0))*C274/100000,""))</f>
        <v>0.27397199999999999</v>
      </c>
      <c r="N274" s="247">
        <f>IF(OR(B274="",C274=""),"",IFERROR(INDEX(Vöruskrá!Q:Q,MATCH(B274,Vöruskrá!B:B,0))*C274/100000,""))</f>
        <v>0</v>
      </c>
      <c r="O274" s="248">
        <f>IF(OR(B274="",C274=""),"",IFERROR(C274/1000*INDEX(Vöruskrá!R:R,MATCH(B274,Vöruskrá!B:B,0))/1000,""))</f>
        <v>173.51560000000001</v>
      </c>
      <c r="P274" s="244"/>
      <c r="Q274" s="113"/>
      <c r="R274" s="114"/>
      <c r="S274" s="152" t="str">
        <f t="shared" si="4"/>
        <v>Ýsa</v>
      </c>
      <c r="T274" s="150">
        <f>IF($B274="","",$C274/1000*IFERROR(INDEX(Vöruskrá!$R:$R,MATCH($B274,Vöruskrá!$B:$B,0)),0))</f>
        <v>173515.6</v>
      </c>
      <c r="U274" s="151" t="str">
        <f>IF($A274="","",IFERROR(SUMIFS($T:$T,$W:$W,$A274)/(SUMIFS($C:$C,$W:$W,$A274)/1000),""))</f>
        <v/>
      </c>
      <c r="W274" t="str">
        <f>IF($A274="",W273,$A274)</f>
        <v>Ýsa í mildri hvítlauksmarineringu með kartöflum og rjómasósu</v>
      </c>
    </row>
    <row r="275" spans="1:23" ht="15">
      <c r="A275" s="249"/>
      <c r="B275" s="249" t="s">
        <v>889</v>
      </c>
      <c r="C275" s="250">
        <v>1712</v>
      </c>
      <c r="D275" s="246" t="s">
        <v>890</v>
      </c>
      <c r="E275" s="246" t="s">
        <v>121</v>
      </c>
      <c r="F275" s="246"/>
      <c r="G275" s="247">
        <f>IF(OR(B275="",C275=""),"",IFERROR(INDEX(Vöruskrá!J:J,MATCH(B275,Vöruskrá!B:B,0))*C275/100000,""))</f>
        <v>2.5508799999999998</v>
      </c>
      <c r="H275" s="247">
        <f>IF(OR(B275="",C275=""),"",IFERROR(INDEX(Vöruskrá!K:K,MATCH(B275,Vöruskrá!B:B,0))*C275/100000,""))</f>
        <v>8.5599999999999999E-3</v>
      </c>
      <c r="I275" s="247">
        <f>IF(OR(B275="",C275=""),"",IFERROR(INDEX(Vöruskrá!L:L,MATCH(B275,Vöruskrá!B:B,0))*C275/100000,""))</f>
        <v>1.7120000000000002E-3</v>
      </c>
      <c r="J275" s="247">
        <f>IF(OR(B275="",C275=""),"",IFERROR(INDEX(Vöruskrá!M:M,MATCH(B275,Vöruskrá!B:B,0))*C275/100000,""))</f>
        <v>0.56667200000000006</v>
      </c>
      <c r="K275" s="247">
        <f>IF(OR(B275="",C275=""),"",IFERROR(INDEX(Vöruskrá!N:N,MATCH(B275,Vöruskrá!B:B,0))*C275/100000,""))</f>
        <v>1.712E-2</v>
      </c>
      <c r="L275" s="247">
        <f>IF(OR(B275="",C275=""),"",IFERROR(INDEX(Vöruskrá!O:O,MATCH(B275,Vöruskrá!B:B,0))*C275/100000,""))</f>
        <v>0.10956800000000001</v>
      </c>
      <c r="M275" s="247">
        <f>IF(OR(B275="",C275=""),"",IFERROR(INDEX(Vöruskrá!P:P,MATCH(B275,Vöruskrá!B:B,0))*C275/100000,""))</f>
        <v>0</v>
      </c>
      <c r="N275" s="247">
        <f>IF(OR(B275="",C275=""),"",IFERROR(INDEX(Vöruskrá!Q:Q,MATCH(B275,Vöruskrá!B:B,0))*C275/100000,""))</f>
        <v>3.5952000000000005E-2</v>
      </c>
      <c r="O275" s="248">
        <f>IF(OR(B275="",C275=""),"",IFERROR(C275/1000*INDEX(Vöruskrá!R:R,MATCH(B275,Vöruskrá!B:B,0))/1000,""))</f>
        <v>2.5680000000000001</v>
      </c>
      <c r="P275" s="249"/>
      <c r="Q275" s="98"/>
      <c r="R275" s="5"/>
      <c r="S275" s="152" t="str">
        <f t="shared" si="4"/>
        <v>Hvítlaukur (ferskur)</v>
      </c>
      <c r="T275" s="150">
        <f>IF($B275="","",$C275/1000*IFERROR(INDEX(Vöruskrá!$R:$R,MATCH($B275,Vöruskrá!$B:$B,0)),0))</f>
        <v>2568</v>
      </c>
      <c r="U275" s="151" t="str">
        <f>IF($A275="","",IFERROR(SUMIFS($T:$T,$W:$W,$A275)/(SUMIFS($C:$C,$W:$W,$A275)/1000),""))</f>
        <v/>
      </c>
      <c r="W275" t="str">
        <f>IF($A275="",W274,$A275)</f>
        <v>Ýsa í mildri hvítlauksmarineringu með kartöflum og rjómasósu</v>
      </c>
    </row>
    <row r="276" spans="1:23" ht="15">
      <c r="A276" s="244"/>
      <c r="B276" s="244" t="s">
        <v>1282</v>
      </c>
      <c r="C276" s="245">
        <v>3425</v>
      </c>
      <c r="D276" s="246" t="s">
        <v>1285</v>
      </c>
      <c r="E276" s="246"/>
      <c r="F276" s="246"/>
      <c r="G276" s="247">
        <f>IF(OR(B276="",C276=""),"",IFERROR(INDEX(Vöruskrá!J:J,MATCH(B276,Vöruskrá!B:B,0))*C276/100000,""))</f>
        <v>30.824999999999999</v>
      </c>
      <c r="H276" s="247">
        <f>IF(OR(B276="",C276=""),"",IFERROR(INDEX(Vöruskrá!K:K,MATCH(B276,Vöruskrá!B:B,0))*C276/100000,""))</f>
        <v>3.4249999999999998</v>
      </c>
      <c r="I276" s="247">
        <f>IF(OR(B276="",C276=""),"",IFERROR(INDEX(Vöruskrá!L:L,MATCH(B276,Vöruskrá!B:B,0))*C276/100000,""))</f>
        <v>0.51375000000000004</v>
      </c>
      <c r="J276" s="247">
        <f>IF(OR(B276="",C276=""),"",IFERROR(INDEX(Vöruskrá!M:M,MATCH(B276,Vöruskrá!B:B,0))*C276/100000,""))</f>
        <v>0</v>
      </c>
      <c r="K276" s="247">
        <f>IF(OR(B276="",C276=""),"",IFERROR(INDEX(Vöruskrá!N:N,MATCH(B276,Vöruskrá!B:B,0))*C276/100000,""))</f>
        <v>0</v>
      </c>
      <c r="L276" s="247">
        <f>IF(OR(B276="",C276=""),"",IFERROR(INDEX(Vöruskrá!O:O,MATCH(B276,Vöruskrá!B:B,0))*C276/100000,""))</f>
        <v>0</v>
      </c>
      <c r="M276" s="247">
        <f>IF(OR(B276="",C276=""),"",IFERROR(INDEX(Vöruskrá!P:P,MATCH(B276,Vöruskrá!B:B,0))*C276/100000,""))</f>
        <v>0</v>
      </c>
      <c r="N276" s="247">
        <f>IF(OR(B276="",C276=""),"",IFERROR(INDEX(Vöruskrá!Q:Q,MATCH(B276,Vöruskrá!B:B,0))*C276/100000,""))</f>
        <v>0</v>
      </c>
      <c r="O276" s="248">
        <f>IF(OR(B276="",C276=""),"",IFERROR(C276/1000*INDEX(Vöruskrá!R:R,MATCH(B276,Vöruskrá!B:B,0))/1000,""))</f>
        <v>1.1097000000000001</v>
      </c>
      <c r="P276" s="244"/>
      <c r="Q276" s="97"/>
      <c r="R276" s="25"/>
      <c r="S276" s="152" t="str">
        <f t="shared" si="4"/>
        <v>Ólífuolía</v>
      </c>
      <c r="T276" s="150">
        <f>IF($B276="","",$C276/1000*IFERROR(INDEX(Vöruskrá!$R:$R,MATCH($B276,Vöruskrá!$B:$B,0)),0))</f>
        <v>1109.7</v>
      </c>
      <c r="U276" s="151" t="str">
        <f>IF($A276="","",IFERROR(SUMIFS($T:$T,$W:$W,$A276)/(SUMIFS($C:$C,$W:$W,$A276)/1000),""))</f>
        <v/>
      </c>
      <c r="W276" t="str">
        <f>IF($A276="",W275,$A276)</f>
        <v>Ýsa í mildri hvítlauksmarineringu með kartöflum og rjómasósu</v>
      </c>
    </row>
    <row r="277" spans="1:23" ht="24">
      <c r="A277" s="249"/>
      <c r="B277" s="249" t="s">
        <v>1478</v>
      </c>
      <c r="C277" s="250">
        <v>1142</v>
      </c>
      <c r="D277" s="246" t="s">
        <v>1470</v>
      </c>
      <c r="E277" s="246" t="s">
        <v>1475</v>
      </c>
      <c r="F277" s="246"/>
      <c r="G277" s="247">
        <f>IF(OR(B277="",C277=""),"",IFERROR(INDEX(Vöruskrá!J:J,MATCH(B277,Vöruskrá!B:B,0))*C277/100000,""))</f>
        <v>0</v>
      </c>
      <c r="H277" s="247">
        <f>IF(OR(B277="",C277=""),"",IFERROR(INDEX(Vöruskrá!K:K,MATCH(B277,Vöruskrá!B:B,0))*C277/100000,""))</f>
        <v>0</v>
      </c>
      <c r="I277" s="247">
        <f>IF(OR(B277="",C277=""),"",IFERROR(INDEX(Vöruskrá!L:L,MATCH(B277,Vöruskrá!B:B,0))*C277/100000,""))</f>
        <v>0</v>
      </c>
      <c r="J277" s="247">
        <f>IF(OR(B277="",C277=""),"",IFERROR(INDEX(Vöruskrá!M:M,MATCH(B277,Vöruskrá!B:B,0))*C277/100000,""))</f>
        <v>0</v>
      </c>
      <c r="K277" s="247">
        <f>IF(OR(B277="",C277=""),"",IFERROR(INDEX(Vöruskrá!N:N,MATCH(B277,Vöruskrá!B:B,0))*C277/100000,""))</f>
        <v>0</v>
      </c>
      <c r="L277" s="247">
        <f>IF(OR(B277="",C277=""),"",IFERROR(INDEX(Vöruskrá!O:O,MATCH(B277,Vöruskrá!B:B,0))*C277/100000,""))</f>
        <v>0</v>
      </c>
      <c r="M277" s="247">
        <f>IF(OR(B277="",C277=""),"",IFERROR(INDEX(Vöruskrá!P:P,MATCH(B277,Vöruskrá!B:B,0))*C277/100000,""))</f>
        <v>0</v>
      </c>
      <c r="N277" s="247">
        <f>IF(OR(B277="",C277=""),"",IFERROR(INDEX(Vöruskrá!Q:Q,MATCH(B277,Vöruskrá!B:B,0))*C277/100000,""))</f>
        <v>0</v>
      </c>
      <c r="O277" s="248">
        <f>IF(OR(B277="",C277=""),"",IFERROR(C277/1000*INDEX(Vöruskrá!R:R,MATCH(B277,Vöruskrá!B:B,0))/1000,""))</f>
        <v>0.68519999999999992</v>
      </c>
      <c r="P277" s="249"/>
      <c r="Q277" s="98"/>
      <c r="R277" s="5"/>
      <c r="S277" s="152" t="str">
        <f t="shared" si="4"/>
        <v>Sítrónusafi</v>
      </c>
      <c r="T277" s="150">
        <f>IF($B277="","",$C277/1000*IFERROR(INDEX(Vöruskrá!$R:$R,MATCH($B277,Vöruskrá!$B:$B,0)),0))</f>
        <v>685.19999999999993</v>
      </c>
      <c r="U277" s="151" t="str">
        <f>IF($A277="","",IFERROR(SUMIFS($T:$T,$W:$W,$A277)/(SUMIFS($C:$C,$W:$W,$A277)/1000),""))</f>
        <v/>
      </c>
      <c r="W277" t="str">
        <f>IF($A277="",W276,$A277)</f>
        <v>Ýsa í mildri hvítlauksmarineringu með kartöflum og rjómasósu</v>
      </c>
    </row>
    <row r="278" spans="1:23" ht="15">
      <c r="A278" s="244"/>
      <c r="B278" s="244" t="s">
        <v>900</v>
      </c>
      <c r="C278" s="245">
        <v>1142</v>
      </c>
      <c r="D278" s="246" t="s">
        <v>902</v>
      </c>
      <c r="E278" s="246" t="s">
        <v>121</v>
      </c>
      <c r="F278" s="246" t="s">
        <v>895</v>
      </c>
      <c r="G278" s="247">
        <f>IF(OR(B278="",C278=""),"",IFERROR(INDEX(Vöruskrá!J:J,MATCH(B278,Vöruskrá!B:B,0))*C278/100000,""))</f>
        <v>3.3346399999999998</v>
      </c>
      <c r="H278" s="247">
        <f>IF(OR(B278="",C278=""),"",IFERROR(INDEX(Vöruskrá!K:K,MATCH(B278,Vöruskrá!B:B,0))*C278/100000,""))</f>
        <v>6.2810000000000005E-2</v>
      </c>
      <c r="I278" s="247">
        <f>IF(OR(B278="",C278=""),"",IFERROR(INDEX(Vöruskrá!L:L,MATCH(B278,Vöruskrá!B:B,0))*C278/100000,""))</f>
        <v>1.0277999999999999E-2</v>
      </c>
      <c r="J278" s="247">
        <f>IF(OR(B278="",C278=""),"",IFERROR(INDEX(Vöruskrá!M:M,MATCH(B278,Vöruskrá!B:B,0))*C278/100000,""))</f>
        <v>0.57099999999999995</v>
      </c>
      <c r="K278" s="247">
        <f>IF(OR(B278="",C278=""),"",IFERROR(INDEX(Vöruskrá!N:N,MATCH(B278,Vöruskrá!B:B,0))*C278/100000,""))</f>
        <v>4.5679999999999998E-2</v>
      </c>
      <c r="L278" s="247">
        <f>IF(OR(B278="",C278=""),"",IFERROR(INDEX(Vöruskrá!O:O,MATCH(B278,Vöruskrá!B:B,0))*C278/100000,""))</f>
        <v>0.30377199999999999</v>
      </c>
      <c r="M278" s="247">
        <f>IF(OR(B278="",C278=""),"",IFERROR(INDEX(Vöruskrá!P:P,MATCH(B278,Vöruskrá!B:B,0))*C278/100000,""))</f>
        <v>1.142E-3</v>
      </c>
      <c r="N278" s="247">
        <f>IF(OR(B278="",C278=""),"",IFERROR(INDEX(Vöruskrá!Q:Q,MATCH(B278,Vöruskrá!B:B,0))*C278/100000,""))</f>
        <v>0.30491399999999996</v>
      </c>
      <c r="O278" s="248">
        <f>IF(OR(B278="",C278=""),"",IFERROR(C278/1000*INDEX(Vöruskrá!R:R,MATCH(B278,Vöruskrá!B:B,0))/1000,""))</f>
        <v>3.4259999999999997</v>
      </c>
      <c r="P278" s="244"/>
      <c r="Q278" s="97"/>
      <c r="R278" s="25"/>
      <c r="S278" s="152" t="str">
        <f t="shared" si="4"/>
        <v>Steinselja (þurrkuð)</v>
      </c>
      <c r="T278" s="150">
        <f>IF($B278="","",$C278/1000*IFERROR(INDEX(Vöruskrá!$R:$R,MATCH($B278,Vöruskrá!$B:$B,0)),0))</f>
        <v>3425.9999999999995</v>
      </c>
      <c r="U278" s="151" t="str">
        <f>IF($A278="","",IFERROR(SUMIFS($T:$T,$W:$W,$A278)/(SUMIFS($C:$C,$W:$W,$A278)/1000),""))</f>
        <v/>
      </c>
      <c r="W278" t="str">
        <f>IF($A278="",W277,$A278)</f>
        <v>Ýsa í mildri hvítlauksmarineringu með kartöflum og rjómasósu</v>
      </c>
    </row>
    <row r="279" spans="1:23" ht="15">
      <c r="A279" s="249"/>
      <c r="B279" s="249" t="s">
        <v>269</v>
      </c>
      <c r="C279" s="250">
        <v>913</v>
      </c>
      <c r="D279" s="246" t="s">
        <v>272</v>
      </c>
      <c r="E279" s="246" t="s">
        <v>121</v>
      </c>
      <c r="F279" s="246" t="s">
        <v>273</v>
      </c>
      <c r="G279" s="247">
        <f>IF(OR(B279="",C279=""),"",IFERROR(INDEX(Vöruskrá!J:J,MATCH(B279,Vöruskrá!B:B,0))*C279/100000,""))</f>
        <v>0</v>
      </c>
      <c r="H279" s="247">
        <f>IF(OR(B279="",C279=""),"",IFERROR(INDEX(Vöruskrá!K:K,MATCH(B279,Vöruskrá!B:B,0))*C279/100000,""))</f>
        <v>0</v>
      </c>
      <c r="I279" s="247">
        <f>IF(OR(B279="",C279=""),"",IFERROR(INDEX(Vöruskrá!L:L,MATCH(B279,Vöruskrá!B:B,0))*C279/100000,""))</f>
        <v>0</v>
      </c>
      <c r="J279" s="247">
        <f>IF(OR(B279="",C279=""),"",IFERROR(INDEX(Vöruskrá!M:M,MATCH(B279,Vöruskrá!B:B,0))*C279/100000,""))</f>
        <v>0</v>
      </c>
      <c r="K279" s="247">
        <f>IF(OR(B279="",C279=""),"",IFERROR(INDEX(Vöruskrá!N:N,MATCH(B279,Vöruskrá!B:B,0))*C279/100000,""))</f>
        <v>0</v>
      </c>
      <c r="L279" s="247">
        <f>IF(OR(B279="",C279=""),"",IFERROR(INDEX(Vöruskrá!O:O,MATCH(B279,Vöruskrá!B:B,0))*C279/100000,""))</f>
        <v>0</v>
      </c>
      <c r="M279" s="247">
        <f>IF(OR(B279="",C279=""),"",IFERROR(INDEX(Vöruskrá!P:P,MATCH(B279,Vöruskrá!B:B,0))*C279/100000,""))</f>
        <v>0.91300000000000003</v>
      </c>
      <c r="N279" s="247">
        <f>IF(OR(B279="",C279=""),"",IFERROR(INDEX(Vöruskrá!Q:Q,MATCH(B279,Vöruskrá!B:B,0))*C279/100000,""))</f>
        <v>0</v>
      </c>
      <c r="O279" s="248">
        <f>IF(OR(B279="",C279=""),"",IFERROR(C279/1000*INDEX(Vöruskrá!R:R,MATCH(B279,Vöruskrá!B:B,0))/1000,""))</f>
        <v>0.10956</v>
      </c>
      <c r="P279" s="249"/>
      <c r="Q279" s="98"/>
      <c r="R279" s="5"/>
      <c r="S279" s="152" t="str">
        <f t="shared" si="4"/>
        <v>Borðsalt</v>
      </c>
      <c r="T279" s="150">
        <f>IF($B279="","",$C279/1000*IFERROR(INDEX(Vöruskrá!$R:$R,MATCH($B279,Vöruskrá!$B:$B,0)),0))</f>
        <v>109.56</v>
      </c>
      <c r="U279" s="151" t="str">
        <f>IF($A279="","",IFERROR(SUMIFS($T:$T,$W:$W,$A279)/(SUMIFS($C:$C,$W:$W,$A279)/1000),""))</f>
        <v/>
      </c>
      <c r="W279" t="str">
        <f>IF($A279="",W278,$A279)</f>
        <v>Ýsa í mildri hvítlauksmarineringu með kartöflum og rjómasósu</v>
      </c>
    </row>
    <row r="280" spans="1:23" ht="15">
      <c r="A280" s="244"/>
      <c r="B280" s="244" t="s">
        <v>720</v>
      </c>
      <c r="C280" s="245">
        <v>342</v>
      </c>
      <c r="D280" s="246" t="s">
        <v>721</v>
      </c>
      <c r="E280" s="246"/>
      <c r="F280" s="246" t="s">
        <v>280</v>
      </c>
      <c r="G280" s="247">
        <f>IF(OR(B280="",C280=""),"",IFERROR(INDEX(Vöruskrá!J:J,MATCH(B280,Vöruskrá!B:B,0))*C280/100000,""))</f>
        <v>1.32012</v>
      </c>
      <c r="H280" s="247">
        <f>IF(OR(B280="",C280=""),"",IFERROR(INDEX(Vöruskrá!K:K,MATCH(B280,Vöruskrá!B:B,0))*C280/100000,""))</f>
        <v>1.1285999999999999E-2</v>
      </c>
      <c r="I280" s="247">
        <f>IF(OR(B280="",C280=""),"",IFERROR(INDEX(Vöruskrá!L:L,MATCH(B280,Vöruskrá!B:B,0))*C280/100000,""))</f>
        <v>3.4199999999999999E-3</v>
      </c>
      <c r="J280" s="247">
        <f>IF(OR(B280="",C280=""),"",IFERROR(INDEX(Vöruskrá!M:M,MATCH(B280,Vöruskrá!B:B,0))*C280/100000,""))</f>
        <v>0.2223</v>
      </c>
      <c r="K280" s="247">
        <f>IF(OR(B280="",C280=""),"",IFERROR(INDEX(Vöruskrá!N:N,MATCH(B280,Vöruskrá!B:B,0))*C280/100000,""))</f>
        <v>2.052E-3</v>
      </c>
      <c r="L280" s="247">
        <f>IF(OR(B280="",C280=""),"",IFERROR(INDEX(Vöruskrá!O:O,MATCH(B280,Vöruskrá!B:B,0))*C280/100000,""))</f>
        <v>3.7620000000000001E-2</v>
      </c>
      <c r="M280" s="247">
        <f>IF(OR(B280="",C280=""),"",IFERROR(INDEX(Vöruskrá!P:P,MATCH(B280,Vöruskrá!B:B,0))*C280/100000,""))</f>
        <v>3.4200000000000002E-4</v>
      </c>
      <c r="N280" s="247">
        <f>IF(OR(B280="",C280=""),"",IFERROR(INDEX(Vöruskrá!Q:Q,MATCH(B280,Vöruskrá!B:B,0))*C280/100000,""))</f>
        <v>0</v>
      </c>
      <c r="O280" s="248">
        <f>IF(OR(B280="",C280=""),"",IFERROR(C280/1000*INDEX(Vöruskrá!R:R,MATCH(B280,Vöruskrá!B:B,0))/1000,""))</f>
        <v>2.3940000000000001</v>
      </c>
      <c r="P280" s="244"/>
      <c r="Q280" s="111"/>
      <c r="R280" s="112"/>
      <c r="S280" s="152" t="str">
        <f t="shared" si="4"/>
        <v>Svartur pipar, malaður</v>
      </c>
      <c r="T280" s="150">
        <f>IF($B280="","",$C280/1000*IFERROR(INDEX(Vöruskrá!$R:$R,MATCH($B280,Vöruskrá!$B:$B,0)),0))</f>
        <v>2394</v>
      </c>
      <c r="U280" s="151" t="str">
        <f>IF($A280="","",IFERROR(SUMIFS($T:$T,$W:$W,$A280)/(SUMIFS($C:$C,$W:$W,$A280)/1000),""))</f>
        <v/>
      </c>
      <c r="W280" t="str">
        <f>IF($A280="",W279,$A280)</f>
        <v>Ýsa í mildri hvítlauksmarineringu með kartöflum og rjómasósu</v>
      </c>
    </row>
    <row r="281" spans="1:23" ht="48">
      <c r="A281" s="237" t="s">
        <v>1633</v>
      </c>
      <c r="B281" s="237"/>
      <c r="C281" s="238"/>
      <c r="D281" s="101" t="s">
        <v>1634</v>
      </c>
      <c r="E281" s="101" t="s">
        <v>1629</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1" t="s">
        <v>1635</v>
      </c>
      <c r="Q281" s="242" t="s">
        <v>1636</v>
      </c>
      <c r="R281" s="243" t="s">
        <v>1637</v>
      </c>
      <c r="S281" s="152" t="str">
        <f t="shared" si="4"/>
        <v>Ýsa í kryddmarineringu með grænmeti og hvítlaukssósu</v>
      </c>
      <c r="T281" s="150" t="str">
        <f>IF($B281="","",$C281/1000*IFERROR(INDEX(Vöruskrá!$R:$R,MATCH($B281,Vöruskrá!$B:$B,0)),0))</f>
        <v/>
      </c>
      <c r="U281" s="151">
        <f>IF($A281="","",IFERROR(SUMIFS($T:$T,$W:$W,$A281)/(SUMIFS($C:$C,$W:$W,$A281)/1000),""))</f>
        <v>1846.6421335786645</v>
      </c>
      <c r="W281" t="str">
        <f>IF($A281="",W280,$A281)</f>
        <v>Ýsa í kryddmarineringu með grænmeti og hvítlaukssósu</v>
      </c>
    </row>
    <row r="282" spans="1:23" ht="15">
      <c r="A282" s="244"/>
      <c r="B282" s="244" t="s">
        <v>807</v>
      </c>
      <c r="C282" s="245">
        <v>91324</v>
      </c>
      <c r="D282" s="246" t="s">
        <v>807</v>
      </c>
      <c r="E282" s="246" t="s">
        <v>551</v>
      </c>
      <c r="F282" s="246"/>
      <c r="G282" s="247">
        <f>IF(OR(B282="",C282=""),"",IFERROR(INDEX(Vöruskrá!J:J,MATCH(B282,Vöruskrá!B:B,0))*C282/100000,""))</f>
        <v>91.323999999999998</v>
      </c>
      <c r="H282" s="247">
        <f>IF(OR(B282="",C282=""),"",IFERROR(INDEX(Vöruskrá!K:K,MATCH(B282,Vöruskrá!B:B,0))*C282/100000,""))</f>
        <v>0.63926799999999995</v>
      </c>
      <c r="I282" s="247">
        <f>IF(OR(B282="",C282=""),"",IFERROR(INDEX(Vöruskrá!L:L,MATCH(B282,Vöruskrá!B:B,0))*C282/100000,""))</f>
        <v>9.1324000000000002E-2</v>
      </c>
      <c r="J282" s="247">
        <f>IF(OR(B282="",C282=""),"",IFERROR(INDEX(Vöruskrá!M:M,MATCH(B282,Vöruskrá!B:B,0))*C282/100000,""))</f>
        <v>0</v>
      </c>
      <c r="K282" s="247">
        <f>IF(OR(B282="",C282=""),"",IFERROR(INDEX(Vöruskrá!N:N,MATCH(B282,Vöruskrá!B:B,0))*C282/100000,""))</f>
        <v>0</v>
      </c>
      <c r="L282" s="247">
        <f>IF(OR(B282="",C282=""),"",IFERROR(INDEX(Vöruskrá!O:O,MATCH(B282,Vöruskrá!B:B,0))*C282/100000,""))</f>
        <v>21.004519999999999</v>
      </c>
      <c r="M282" s="247">
        <f>IF(OR(B282="",C282=""),"",IFERROR(INDEX(Vöruskrá!P:P,MATCH(B282,Vöruskrá!B:B,0))*C282/100000,""))</f>
        <v>0.27397199999999999</v>
      </c>
      <c r="N282" s="247">
        <f>IF(OR(B282="",C282=""),"",IFERROR(INDEX(Vöruskrá!Q:Q,MATCH(B282,Vöruskrá!B:B,0))*C282/100000,""))</f>
        <v>0</v>
      </c>
      <c r="O282" s="248">
        <f>IF(OR(B282="",C282=""),"",IFERROR(C282/1000*INDEX(Vöruskrá!R:R,MATCH(B282,Vöruskrá!B:B,0))/1000,""))</f>
        <v>173.51560000000001</v>
      </c>
      <c r="P282" s="244"/>
      <c r="Q282" s="113"/>
      <c r="R282" s="114"/>
      <c r="S282" s="152" t="str">
        <f t="shared" si="4"/>
        <v>Ýsa</v>
      </c>
      <c r="T282" s="150">
        <f>IF($B282="","",$C282/1000*IFERROR(INDEX(Vöruskrá!$R:$R,MATCH($B282,Vöruskrá!$B:$B,0)),0))</f>
        <v>173515.6</v>
      </c>
      <c r="U282" s="151" t="str">
        <f>IF($A282="","",IFERROR(SUMIFS($T:$T,$W:$W,$A282)/(SUMIFS($C:$C,$W:$W,$A282)/1000),""))</f>
        <v/>
      </c>
      <c r="W282" t="str">
        <f>IF($A282="",W281,$A282)</f>
        <v>Ýsa í kryddmarineringu með grænmeti og hvítlaukssósu</v>
      </c>
    </row>
    <row r="283" spans="1:23" ht="15">
      <c r="A283" s="249"/>
      <c r="B283" s="249" t="s">
        <v>897</v>
      </c>
      <c r="C283" s="250">
        <v>1142</v>
      </c>
      <c r="D283" s="246" t="s">
        <v>898</v>
      </c>
      <c r="E283" s="246" t="s">
        <v>121</v>
      </c>
      <c r="F283" s="246" t="s">
        <v>895</v>
      </c>
      <c r="G283" s="247">
        <f>IF(OR(B283="",C283=""),"",IFERROR(INDEX(Vöruskrá!J:J,MATCH(B283,Vöruskrá!B:B,0))*C283/100000,""))</f>
        <v>3.22044</v>
      </c>
      <c r="H283" s="247">
        <f>IF(OR(B283="",C283=""),"",IFERROR(INDEX(Vöruskrá!K:K,MATCH(B283,Vöruskrá!B:B,0))*C283/100000,""))</f>
        <v>0.14846000000000001</v>
      </c>
      <c r="I283" s="247">
        <f>IF(OR(B283="",C283=""),"",IFERROR(INDEX(Vöruskrá!L:L,MATCH(B283,Vöruskrá!B:B,0))*C283/100000,""))</f>
        <v>2.2839999999999999E-2</v>
      </c>
      <c r="J283" s="247">
        <f>IF(OR(B283="",C283=""),"",IFERROR(INDEX(Vöruskrá!M:M,MATCH(B283,Vöruskrá!B:B,0))*C283/100000,""))</f>
        <v>0.61668000000000001</v>
      </c>
      <c r="K283" s="247">
        <f>IF(OR(B283="",C283=""),"",IFERROR(INDEX(Vöruskrá!N:N,MATCH(B283,Vöruskrá!B:B,0))*C283/100000,""))</f>
        <v>0.1142</v>
      </c>
      <c r="L283" s="247">
        <f>IF(OR(B283="",C283=""),"",IFERROR(INDEX(Vöruskrá!O:O,MATCH(B283,Vöruskrá!B:B,0))*C283/100000,""))</f>
        <v>0.15987999999999999</v>
      </c>
      <c r="M283" s="247">
        <f>IF(OR(B283="",C283=""),"",IFERROR(INDEX(Vöruskrá!P:P,MATCH(B283,Vöruskrá!B:B,0))*C283/100000,""))</f>
        <v>1.142E-3</v>
      </c>
      <c r="N283" s="247">
        <f>IF(OR(B283="",C283=""),"",IFERROR(INDEX(Vöruskrá!Q:Q,MATCH(B283,Vöruskrá!B:B,0))*C283/100000,""))</f>
        <v>0.3997</v>
      </c>
      <c r="O283" s="248">
        <f>IF(OR(B283="",C283=""),"",IFERROR(C283/1000*INDEX(Vöruskrá!R:R,MATCH(B283,Vöruskrá!B:B,0))/1000,""))</f>
        <v>3.4259999999999997</v>
      </c>
      <c r="P283" s="249"/>
      <c r="Q283" s="98"/>
      <c r="R283" s="5"/>
      <c r="S283" s="152" t="str">
        <f t="shared" si="4"/>
        <v>Paprikuduft</v>
      </c>
      <c r="T283" s="150">
        <f>IF($B283="","",$C283/1000*IFERROR(INDEX(Vöruskrá!$R:$R,MATCH($B283,Vöruskrá!$B:$B,0)),0))</f>
        <v>3425.9999999999995</v>
      </c>
      <c r="U283" s="151" t="str">
        <f>IF($A283="","",IFERROR(SUMIFS($T:$T,$W:$W,$A283)/(SUMIFS($C:$C,$W:$W,$A283)/1000),""))</f>
        <v/>
      </c>
      <c r="W283" t="str">
        <f>IF($A283="",W282,$A283)</f>
        <v>Ýsa í kryddmarineringu með grænmeti og hvítlaukssósu</v>
      </c>
    </row>
    <row r="284" spans="1:23" ht="15">
      <c r="A284" s="244"/>
      <c r="B284" s="244" t="s">
        <v>926</v>
      </c>
      <c r="C284" s="245">
        <v>571</v>
      </c>
      <c r="D284" s="246" t="s">
        <v>927</v>
      </c>
      <c r="E284" s="246" t="s">
        <v>121</v>
      </c>
      <c r="F284" s="246" t="s">
        <v>895</v>
      </c>
      <c r="G284" s="247">
        <f>IF(OR(B284="",C284=""),"",IFERROR(INDEX(Vöruskrá!J:J,MATCH(B284,Vöruskrá!B:B,0))*C284/100000,""))</f>
        <v>2.1412499999999999</v>
      </c>
      <c r="H284" s="247">
        <f>IF(OR(B284="",C284=""),"",IFERROR(INDEX(Vöruskrá!K:K,MATCH(B284,Vöruskrá!B:B,0))*C284/100000,""))</f>
        <v>0.127333</v>
      </c>
      <c r="I284" s="247">
        <f>IF(OR(B284="",C284=""),"",IFERROR(INDEX(Vöruskrá!L:L,MATCH(B284,Vöruskrá!B:B,0))*C284/100000,""))</f>
        <v>7.4230000000000008E-3</v>
      </c>
      <c r="J284" s="247">
        <f>IF(OR(B284="",C284=""),"",IFERROR(INDEX(Vöruskrá!M:M,MATCH(B284,Vöruskrá!B:B,0))*C284/100000,""))</f>
        <v>0.252382</v>
      </c>
      <c r="K284" s="247">
        <f>IF(OR(B284="",C284=""),"",IFERROR(INDEX(Vöruskrá!N:N,MATCH(B284,Vöruskrá!B:B,0))*C284/100000,""))</f>
        <v>1.3132999999999999E-2</v>
      </c>
      <c r="L284" s="247">
        <f>IF(OR(B284="",C284=""),"",IFERROR(INDEX(Vöruskrá!O:O,MATCH(B284,Vöruskrá!B:B,0))*C284/100000,""))</f>
        <v>0.10163800000000001</v>
      </c>
      <c r="M284" s="247">
        <f>IF(OR(B284="",C284=""),"",IFERROR(INDEX(Vöruskrá!P:P,MATCH(B284,Vöruskrá!B:B,0))*C284/100000,""))</f>
        <v>1.142E-3</v>
      </c>
      <c r="N284" s="247">
        <f>IF(OR(B284="",C284=""),"",IFERROR(INDEX(Vöruskrá!Q:Q,MATCH(B284,Vöruskrá!B:B,0))*C284/100000,""))</f>
        <v>5.9955000000000001E-2</v>
      </c>
      <c r="O284" s="248">
        <f>IF(OR(B284="",C284=""),"",IFERROR(C284/1000*INDEX(Vöruskrá!R:R,MATCH(B284,Vöruskrá!B:B,0))/1000,""))</f>
        <v>1.7129999999999999</v>
      </c>
      <c r="P284" s="244"/>
      <c r="Q284" s="97"/>
      <c r="R284" s="25"/>
      <c r="S284" s="152" t="str">
        <f t="shared" si="4"/>
        <v>Kúmen (cumin)</v>
      </c>
      <c r="T284" s="150">
        <f>IF($B284="","",$C284/1000*IFERROR(INDEX(Vöruskrá!$R:$R,MATCH($B284,Vöruskrá!$B:$B,0)),0))</f>
        <v>1712.9999999999998</v>
      </c>
      <c r="U284" s="151" t="str">
        <f>IF($A284="","",IFERROR(SUMIFS($T:$T,$W:$W,$A284)/(SUMIFS($C:$C,$W:$W,$A284)/1000),""))</f>
        <v/>
      </c>
      <c r="W284" t="str">
        <f>IF($A284="",W283,$A284)</f>
        <v>Ýsa í kryddmarineringu með grænmeti og hvítlaukssósu</v>
      </c>
    </row>
    <row r="285" spans="1:23" ht="15">
      <c r="A285" s="249"/>
      <c r="B285" s="249" t="s">
        <v>889</v>
      </c>
      <c r="C285" s="250">
        <v>1142</v>
      </c>
      <c r="D285" s="246" t="s">
        <v>890</v>
      </c>
      <c r="E285" s="246" t="s">
        <v>121</v>
      </c>
      <c r="F285" s="246"/>
      <c r="G285" s="247">
        <f>IF(OR(B285="",C285=""),"",IFERROR(INDEX(Vöruskrá!J:J,MATCH(B285,Vöruskrá!B:B,0))*C285/100000,""))</f>
        <v>1.7015800000000001</v>
      </c>
      <c r="H285" s="247">
        <f>IF(OR(B285="",C285=""),"",IFERROR(INDEX(Vöruskrá!K:K,MATCH(B285,Vöruskrá!B:B,0))*C285/100000,""))</f>
        <v>5.7099999999999998E-3</v>
      </c>
      <c r="I285" s="247">
        <f>IF(OR(B285="",C285=""),"",IFERROR(INDEX(Vöruskrá!L:L,MATCH(B285,Vöruskrá!B:B,0))*C285/100000,""))</f>
        <v>1.142E-3</v>
      </c>
      <c r="J285" s="247">
        <f>IF(OR(B285="",C285=""),"",IFERROR(INDEX(Vöruskrá!M:M,MATCH(B285,Vöruskrá!B:B,0))*C285/100000,""))</f>
        <v>0.37800200000000006</v>
      </c>
      <c r="K285" s="247">
        <f>IF(OR(B285="",C285=""),"",IFERROR(INDEX(Vöruskrá!N:N,MATCH(B285,Vöruskrá!B:B,0))*C285/100000,""))</f>
        <v>1.142E-2</v>
      </c>
      <c r="L285" s="247">
        <f>IF(OR(B285="",C285=""),"",IFERROR(INDEX(Vöruskrá!O:O,MATCH(B285,Vöruskrá!B:B,0))*C285/100000,""))</f>
        <v>7.3088E-2</v>
      </c>
      <c r="M285" s="247">
        <f>IF(OR(B285="",C285=""),"",IFERROR(INDEX(Vöruskrá!P:P,MATCH(B285,Vöruskrá!B:B,0))*C285/100000,""))</f>
        <v>0</v>
      </c>
      <c r="N285" s="247">
        <f>IF(OR(B285="",C285=""),"",IFERROR(INDEX(Vöruskrá!Q:Q,MATCH(B285,Vöruskrá!B:B,0))*C285/100000,""))</f>
        <v>2.3982000000000003E-2</v>
      </c>
      <c r="O285" s="248">
        <f>IF(OR(B285="",C285=""),"",IFERROR(C285/1000*INDEX(Vöruskrá!R:R,MATCH(B285,Vöruskrá!B:B,0))/1000,""))</f>
        <v>1.7129999999999999</v>
      </c>
      <c r="P285" s="249"/>
      <c r="Q285" s="98"/>
      <c r="R285" s="5"/>
      <c r="S285" s="152" t="str">
        <f t="shared" si="4"/>
        <v>Hvítlaukur (ferskur)</v>
      </c>
      <c r="T285" s="150">
        <f>IF($B285="","",$C285/1000*IFERROR(INDEX(Vöruskrá!$R:$R,MATCH($B285,Vöruskrá!$B:$B,0)),0))</f>
        <v>1712.9999999999998</v>
      </c>
      <c r="U285" s="151" t="str">
        <f>IF($A285="","",IFERROR(SUMIFS($T:$T,$W:$W,$A285)/(SUMIFS($C:$C,$W:$W,$A285)/1000),""))</f>
        <v/>
      </c>
      <c r="W285" t="str">
        <f>IF($A285="",W284,$A285)</f>
        <v>Ýsa í kryddmarineringu með grænmeti og hvítlaukssósu</v>
      </c>
    </row>
    <row r="286" spans="1:23" ht="15">
      <c r="A286" s="244"/>
      <c r="B286" s="244" t="s">
        <v>1282</v>
      </c>
      <c r="C286" s="245">
        <v>3425</v>
      </c>
      <c r="D286" s="246" t="s">
        <v>1285</v>
      </c>
      <c r="E286" s="246"/>
      <c r="F286" s="246"/>
      <c r="G286" s="247">
        <f>IF(OR(B286="",C286=""),"",IFERROR(INDEX(Vöruskrá!J:J,MATCH(B286,Vöruskrá!B:B,0))*C286/100000,""))</f>
        <v>30.824999999999999</v>
      </c>
      <c r="H286" s="247">
        <f>IF(OR(B286="",C286=""),"",IFERROR(INDEX(Vöruskrá!K:K,MATCH(B286,Vöruskrá!B:B,0))*C286/100000,""))</f>
        <v>3.4249999999999998</v>
      </c>
      <c r="I286" s="247">
        <f>IF(OR(B286="",C286=""),"",IFERROR(INDEX(Vöruskrá!L:L,MATCH(B286,Vöruskrá!B:B,0))*C286/100000,""))</f>
        <v>0.51375000000000004</v>
      </c>
      <c r="J286" s="247">
        <f>IF(OR(B286="",C286=""),"",IFERROR(INDEX(Vöruskrá!M:M,MATCH(B286,Vöruskrá!B:B,0))*C286/100000,""))</f>
        <v>0</v>
      </c>
      <c r="K286" s="247">
        <f>IF(OR(B286="",C286=""),"",IFERROR(INDEX(Vöruskrá!N:N,MATCH(B286,Vöruskrá!B:B,0))*C286/100000,""))</f>
        <v>0</v>
      </c>
      <c r="L286" s="247">
        <f>IF(OR(B286="",C286=""),"",IFERROR(INDEX(Vöruskrá!O:O,MATCH(B286,Vöruskrá!B:B,0))*C286/100000,""))</f>
        <v>0</v>
      </c>
      <c r="M286" s="247">
        <f>IF(OR(B286="",C286=""),"",IFERROR(INDEX(Vöruskrá!P:P,MATCH(B286,Vöruskrá!B:B,0))*C286/100000,""))</f>
        <v>0</v>
      </c>
      <c r="N286" s="247">
        <f>IF(OR(B286="",C286=""),"",IFERROR(INDEX(Vöruskrá!Q:Q,MATCH(B286,Vöruskrá!B:B,0))*C286/100000,""))</f>
        <v>0</v>
      </c>
      <c r="O286" s="248">
        <f>IF(OR(B286="",C286=""),"",IFERROR(C286/1000*INDEX(Vöruskrá!R:R,MATCH(B286,Vöruskrá!B:B,0))/1000,""))</f>
        <v>1.1097000000000001</v>
      </c>
      <c r="P286" s="244"/>
      <c r="Q286" s="97"/>
      <c r="R286" s="25"/>
      <c r="S286" s="152" t="str">
        <f t="shared" si="4"/>
        <v>Ólífuolía</v>
      </c>
      <c r="T286" s="150">
        <f>IF($B286="","",$C286/1000*IFERROR(INDEX(Vöruskrá!$R:$R,MATCH($B286,Vöruskrá!$B:$B,0)),0))</f>
        <v>1109.7</v>
      </c>
      <c r="U286" s="151" t="str">
        <f>IF($A286="","",IFERROR(SUMIFS($T:$T,$W:$W,$A286)/(SUMIFS($C:$C,$W:$W,$A286)/1000),""))</f>
        <v/>
      </c>
      <c r="W286" t="str">
        <f>IF($A286="",W285,$A286)</f>
        <v>Ýsa í kryddmarineringu með grænmeti og hvítlaukssósu</v>
      </c>
    </row>
    <row r="287" spans="1:23" ht="24">
      <c r="A287" s="249"/>
      <c r="B287" s="249" t="s">
        <v>1478</v>
      </c>
      <c r="C287" s="250">
        <v>1142</v>
      </c>
      <c r="D287" s="246" t="s">
        <v>1470</v>
      </c>
      <c r="E287" s="246" t="s">
        <v>1475</v>
      </c>
      <c r="F287" s="246"/>
      <c r="G287" s="247">
        <f>IF(OR(B287="",C287=""),"",IFERROR(INDEX(Vöruskrá!J:J,MATCH(B287,Vöruskrá!B:B,0))*C287/100000,""))</f>
        <v>0</v>
      </c>
      <c r="H287" s="247">
        <f>IF(OR(B287="",C287=""),"",IFERROR(INDEX(Vöruskrá!K:K,MATCH(B287,Vöruskrá!B:B,0))*C287/100000,""))</f>
        <v>0</v>
      </c>
      <c r="I287" s="247">
        <f>IF(OR(B287="",C287=""),"",IFERROR(INDEX(Vöruskrá!L:L,MATCH(B287,Vöruskrá!B:B,0))*C287/100000,""))</f>
        <v>0</v>
      </c>
      <c r="J287" s="247">
        <f>IF(OR(B287="",C287=""),"",IFERROR(INDEX(Vöruskrá!M:M,MATCH(B287,Vöruskrá!B:B,0))*C287/100000,""))</f>
        <v>0</v>
      </c>
      <c r="K287" s="247">
        <f>IF(OR(B287="",C287=""),"",IFERROR(INDEX(Vöruskrá!N:N,MATCH(B287,Vöruskrá!B:B,0))*C287/100000,""))</f>
        <v>0</v>
      </c>
      <c r="L287" s="247">
        <f>IF(OR(B287="",C287=""),"",IFERROR(INDEX(Vöruskrá!O:O,MATCH(B287,Vöruskrá!B:B,0))*C287/100000,""))</f>
        <v>0</v>
      </c>
      <c r="M287" s="247">
        <f>IF(OR(B287="",C287=""),"",IFERROR(INDEX(Vöruskrá!P:P,MATCH(B287,Vöruskrá!B:B,0))*C287/100000,""))</f>
        <v>0</v>
      </c>
      <c r="N287" s="247">
        <f>IF(OR(B287="",C287=""),"",IFERROR(INDEX(Vöruskrá!Q:Q,MATCH(B287,Vöruskrá!B:B,0))*C287/100000,""))</f>
        <v>0</v>
      </c>
      <c r="O287" s="248">
        <f>IF(OR(B287="",C287=""),"",IFERROR(C287/1000*INDEX(Vöruskrá!R:R,MATCH(B287,Vöruskrá!B:B,0))/1000,""))</f>
        <v>0.68519999999999992</v>
      </c>
      <c r="P287" s="249"/>
      <c r="Q287" s="98"/>
      <c r="R287" s="5"/>
      <c r="S287" s="152" t="str">
        <f t="shared" si="4"/>
        <v>Sítrónusafi</v>
      </c>
      <c r="T287" s="150">
        <f>IF($B287="","",$C287/1000*IFERROR(INDEX(Vöruskrá!$R:$R,MATCH($B287,Vöruskrá!$B:$B,0)),0))</f>
        <v>685.19999999999993</v>
      </c>
      <c r="U287" s="151" t="str">
        <f>IF($A287="","",IFERROR(SUMIFS($T:$T,$W:$W,$A287)/(SUMIFS($C:$C,$W:$W,$A287)/1000),""))</f>
        <v/>
      </c>
      <c r="W287" t="str">
        <f>IF($A287="",W286,$A287)</f>
        <v>Ýsa í kryddmarineringu með grænmeti og hvítlaukssósu</v>
      </c>
    </row>
    <row r="288" spans="1:23" ht="15">
      <c r="A288" s="244"/>
      <c r="B288" s="244" t="s">
        <v>269</v>
      </c>
      <c r="C288" s="245">
        <v>913</v>
      </c>
      <c r="D288" s="246" t="s">
        <v>272</v>
      </c>
      <c r="E288" s="246" t="s">
        <v>121</v>
      </c>
      <c r="F288" s="246" t="s">
        <v>273</v>
      </c>
      <c r="G288" s="247">
        <f>IF(OR(B288="",C288=""),"",IFERROR(INDEX(Vöruskrá!J:J,MATCH(B288,Vöruskrá!B:B,0))*C288/100000,""))</f>
        <v>0</v>
      </c>
      <c r="H288" s="247">
        <f>IF(OR(B288="",C288=""),"",IFERROR(INDEX(Vöruskrá!K:K,MATCH(B288,Vöruskrá!B:B,0))*C288/100000,""))</f>
        <v>0</v>
      </c>
      <c r="I288" s="247">
        <f>IF(OR(B288="",C288=""),"",IFERROR(INDEX(Vöruskrá!L:L,MATCH(B288,Vöruskrá!B:B,0))*C288/100000,""))</f>
        <v>0</v>
      </c>
      <c r="J288" s="247">
        <f>IF(OR(B288="",C288=""),"",IFERROR(INDEX(Vöruskrá!M:M,MATCH(B288,Vöruskrá!B:B,0))*C288/100000,""))</f>
        <v>0</v>
      </c>
      <c r="K288" s="247">
        <f>IF(OR(B288="",C288=""),"",IFERROR(INDEX(Vöruskrá!N:N,MATCH(B288,Vöruskrá!B:B,0))*C288/100000,""))</f>
        <v>0</v>
      </c>
      <c r="L288" s="247">
        <f>IF(OR(B288="",C288=""),"",IFERROR(INDEX(Vöruskrá!O:O,MATCH(B288,Vöruskrá!B:B,0))*C288/100000,""))</f>
        <v>0</v>
      </c>
      <c r="M288" s="247">
        <f>IF(OR(B288="",C288=""),"",IFERROR(INDEX(Vöruskrá!P:P,MATCH(B288,Vöruskrá!B:B,0))*C288/100000,""))</f>
        <v>0.91300000000000003</v>
      </c>
      <c r="N288" s="247">
        <f>IF(OR(B288="",C288=""),"",IFERROR(INDEX(Vöruskrá!Q:Q,MATCH(B288,Vöruskrá!B:B,0))*C288/100000,""))</f>
        <v>0</v>
      </c>
      <c r="O288" s="248">
        <f>IF(OR(B288="",C288=""),"",IFERROR(C288/1000*INDEX(Vöruskrá!R:R,MATCH(B288,Vöruskrá!B:B,0))/1000,""))</f>
        <v>0.10956</v>
      </c>
      <c r="P288" s="244"/>
      <c r="Q288" s="97"/>
      <c r="R288" s="25"/>
      <c r="S288" s="152" t="str">
        <f t="shared" si="4"/>
        <v>Borðsalt</v>
      </c>
      <c r="T288" s="150">
        <f>IF($B288="","",$C288/1000*IFERROR(INDEX(Vöruskrá!$R:$R,MATCH($B288,Vöruskrá!$B:$B,0)),0))</f>
        <v>109.56</v>
      </c>
      <c r="U288" s="151" t="str">
        <f>IF($A288="","",IFERROR(SUMIFS($T:$T,$W:$W,$A288)/(SUMIFS($C:$C,$W:$W,$A288)/1000),""))</f>
        <v/>
      </c>
      <c r="W288" t="str">
        <f>IF($A288="",W287,$A288)</f>
        <v>Ýsa í kryddmarineringu með grænmeti og hvítlaukssósu</v>
      </c>
    </row>
    <row r="289" spans="1:23" ht="15">
      <c r="A289" s="249"/>
      <c r="B289" s="249" t="s">
        <v>720</v>
      </c>
      <c r="C289" s="250">
        <v>342</v>
      </c>
      <c r="D289" s="246" t="s">
        <v>721</v>
      </c>
      <c r="E289" s="246"/>
      <c r="F289" s="246" t="s">
        <v>280</v>
      </c>
      <c r="G289" s="247">
        <f>IF(OR(B289="",C289=""),"",IFERROR(INDEX(Vöruskrá!J:J,MATCH(B289,Vöruskrá!B:B,0))*C289/100000,""))</f>
        <v>1.32012</v>
      </c>
      <c r="H289" s="247">
        <f>IF(OR(B289="",C289=""),"",IFERROR(INDEX(Vöruskrá!K:K,MATCH(B289,Vöruskrá!B:B,0))*C289/100000,""))</f>
        <v>1.1285999999999999E-2</v>
      </c>
      <c r="I289" s="247">
        <f>IF(OR(B289="",C289=""),"",IFERROR(INDEX(Vöruskrá!L:L,MATCH(B289,Vöruskrá!B:B,0))*C289/100000,""))</f>
        <v>3.4199999999999999E-3</v>
      </c>
      <c r="J289" s="247">
        <f>IF(OR(B289="",C289=""),"",IFERROR(INDEX(Vöruskrá!M:M,MATCH(B289,Vöruskrá!B:B,0))*C289/100000,""))</f>
        <v>0.2223</v>
      </c>
      <c r="K289" s="247">
        <f>IF(OR(B289="",C289=""),"",IFERROR(INDEX(Vöruskrá!N:N,MATCH(B289,Vöruskrá!B:B,0))*C289/100000,""))</f>
        <v>2.052E-3</v>
      </c>
      <c r="L289" s="247">
        <f>IF(OR(B289="",C289=""),"",IFERROR(INDEX(Vöruskrá!O:O,MATCH(B289,Vöruskrá!B:B,0))*C289/100000,""))</f>
        <v>3.7620000000000001E-2</v>
      </c>
      <c r="M289" s="247">
        <f>IF(OR(B289="",C289=""),"",IFERROR(INDEX(Vöruskrá!P:P,MATCH(B289,Vöruskrá!B:B,0))*C289/100000,""))</f>
        <v>3.4200000000000002E-4</v>
      </c>
      <c r="N289" s="247">
        <f>IF(OR(B289="",C289=""),"",IFERROR(INDEX(Vöruskrá!Q:Q,MATCH(B289,Vöruskrá!B:B,0))*C289/100000,""))</f>
        <v>0</v>
      </c>
      <c r="O289" s="248">
        <f>IF(OR(B289="",C289=""),"",IFERROR(C289/1000*INDEX(Vöruskrá!R:R,MATCH(B289,Vöruskrá!B:B,0))/1000,""))</f>
        <v>2.3940000000000001</v>
      </c>
      <c r="P289" s="249"/>
      <c r="Q289" s="110"/>
      <c r="R289" s="99"/>
      <c r="S289" s="152" t="str">
        <f t="shared" si="4"/>
        <v>Svartur pipar, malaður</v>
      </c>
      <c r="T289" s="150">
        <f>IF($B289="","",$C289/1000*IFERROR(INDEX(Vöruskrá!$R:$R,MATCH($B289,Vöruskrá!$B:$B,0)),0))</f>
        <v>2394</v>
      </c>
      <c r="U289" s="151" t="str">
        <f>IF($A289="","",IFERROR(SUMIFS($T:$T,$W:$W,$A289)/(SUMIFS($C:$C,$W:$W,$A289)/1000),""))</f>
        <v/>
      </c>
      <c r="W289" t="str">
        <f>IF($A289="",W288,$A289)</f>
        <v>Ýsa í kryddmarineringu með grænmeti og hvítlaukssósu</v>
      </c>
    </row>
    <row r="290" spans="1:23" ht="48">
      <c r="A290" s="237" t="s">
        <v>1638</v>
      </c>
      <c r="B290" s="237"/>
      <c r="C290" s="238"/>
      <c r="D290" s="101" t="s">
        <v>1639</v>
      </c>
      <c r="E290" s="101" t="s">
        <v>1629</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1" t="s">
        <v>1630</v>
      </c>
      <c r="Q290" s="251" t="s">
        <v>1640</v>
      </c>
      <c r="R290" s="252" t="s">
        <v>1641</v>
      </c>
      <c r="S290" s="152" t="str">
        <f t="shared" si="4"/>
        <v>Paprikukrydduð ýsa með kartöflum og rjómasósu</v>
      </c>
      <c r="T290" s="150" t="str">
        <f>IF($B290="","",$C290/1000*IFERROR(INDEX(Vöruskrá!$R:$R,MATCH($B290,Vöruskrá!$B:$B,0)),0))</f>
        <v/>
      </c>
      <c r="U290" s="151">
        <f>IF($A290="","",IFERROR(SUMIFS($T:$T,$W:$W,$A290)/(SUMIFS($C:$C,$W:$W,$A290)/1000),""))</f>
        <v>1841.9219792197925</v>
      </c>
      <c r="W290" t="str">
        <f>IF($A290="",W289,$A290)</f>
        <v>Paprikukrydduð ýsa með kartöflum og rjómasósu</v>
      </c>
    </row>
    <row r="291" spans="1:23" ht="15">
      <c r="A291" s="244"/>
      <c r="B291" s="244" t="s">
        <v>807</v>
      </c>
      <c r="C291" s="245">
        <v>91013</v>
      </c>
      <c r="D291" s="246" t="s">
        <v>807</v>
      </c>
      <c r="E291" s="246" t="s">
        <v>551</v>
      </c>
      <c r="F291" s="246"/>
      <c r="G291" s="247">
        <f>IF(OR(B291="",C291=""),"",IFERROR(INDEX(Vöruskrá!J:J,MATCH(B291,Vöruskrá!B:B,0))*C291/100000,""))</f>
        <v>91.013000000000005</v>
      </c>
      <c r="H291" s="247">
        <f>IF(OR(B291="",C291=""),"",IFERROR(INDEX(Vöruskrá!K:K,MATCH(B291,Vöruskrá!B:B,0))*C291/100000,""))</f>
        <v>0.63709099999999996</v>
      </c>
      <c r="I291" s="247">
        <f>IF(OR(B291="",C291=""),"",IFERROR(INDEX(Vöruskrá!L:L,MATCH(B291,Vöruskrá!B:B,0))*C291/100000,""))</f>
        <v>9.1013000000000011E-2</v>
      </c>
      <c r="J291" s="247">
        <f>IF(OR(B291="",C291=""),"",IFERROR(INDEX(Vöruskrá!M:M,MATCH(B291,Vöruskrá!B:B,0))*C291/100000,""))</f>
        <v>0</v>
      </c>
      <c r="K291" s="247">
        <f>IF(OR(B291="",C291=""),"",IFERROR(INDEX(Vöruskrá!N:N,MATCH(B291,Vöruskrá!B:B,0))*C291/100000,""))</f>
        <v>0</v>
      </c>
      <c r="L291" s="247">
        <f>IF(OR(B291="",C291=""),"",IFERROR(INDEX(Vöruskrá!O:O,MATCH(B291,Vöruskrá!B:B,0))*C291/100000,""))</f>
        <v>20.93299</v>
      </c>
      <c r="M291" s="247">
        <f>IF(OR(B291="",C291=""),"",IFERROR(INDEX(Vöruskrá!P:P,MATCH(B291,Vöruskrá!B:B,0))*C291/100000,""))</f>
        <v>0.27303899999999998</v>
      </c>
      <c r="N291" s="247">
        <f>IF(OR(B291="",C291=""),"",IFERROR(INDEX(Vöruskrá!Q:Q,MATCH(B291,Vöruskrá!B:B,0))*C291/100000,""))</f>
        <v>0</v>
      </c>
      <c r="O291" s="248">
        <f>IF(OR(B291="",C291=""),"",IFERROR(C291/1000*INDEX(Vöruskrá!R:R,MATCH(B291,Vöruskrá!B:B,0))/1000,""))</f>
        <v>172.9247</v>
      </c>
      <c r="P291" s="244"/>
      <c r="Q291" s="109"/>
      <c r="R291" s="100"/>
      <c r="S291" s="152" t="str">
        <f t="shared" si="4"/>
        <v>Ýsa</v>
      </c>
      <c r="T291" s="150">
        <f>IF($B291="","",$C291/1000*IFERROR(INDEX(Vöruskrá!$R:$R,MATCH($B291,Vöruskrá!$B:$B,0)),0))</f>
        <v>172924.7</v>
      </c>
      <c r="U291" s="151" t="str">
        <f>IF($A291="","",IFERROR(SUMIFS($T:$T,$W:$W,$A291)/(SUMIFS($C:$C,$W:$W,$A291)/1000),""))</f>
        <v/>
      </c>
      <c r="W291" t="str">
        <f>IF($A291="",W290,$A291)</f>
        <v>Paprikukrydduð ýsa með kartöflum og rjómasósu</v>
      </c>
    </row>
    <row r="292" spans="1:23" ht="15">
      <c r="A292" s="249"/>
      <c r="B292" s="249" t="s">
        <v>897</v>
      </c>
      <c r="C292" s="250">
        <v>1706</v>
      </c>
      <c r="D292" s="246" t="s">
        <v>898</v>
      </c>
      <c r="E292" s="246" t="s">
        <v>121</v>
      </c>
      <c r="F292" s="246" t="s">
        <v>895</v>
      </c>
      <c r="G292" s="247">
        <f>IF(OR(B292="",C292=""),"",IFERROR(INDEX(Vöruskrá!J:J,MATCH(B292,Vöruskrá!B:B,0))*C292/100000,""))</f>
        <v>4.8109200000000003</v>
      </c>
      <c r="H292" s="247">
        <f>IF(OR(B292="",C292=""),"",IFERROR(INDEX(Vöruskrá!K:K,MATCH(B292,Vöruskrá!B:B,0))*C292/100000,""))</f>
        <v>0.22178</v>
      </c>
      <c r="I292" s="247">
        <f>IF(OR(B292="",C292=""),"",IFERROR(INDEX(Vöruskrá!L:L,MATCH(B292,Vöruskrá!B:B,0))*C292/100000,""))</f>
        <v>3.4119999999999998E-2</v>
      </c>
      <c r="J292" s="247">
        <f>IF(OR(B292="",C292=""),"",IFERROR(INDEX(Vöruskrá!M:M,MATCH(B292,Vöruskrá!B:B,0))*C292/100000,""))</f>
        <v>0.92123999999999995</v>
      </c>
      <c r="K292" s="247">
        <f>IF(OR(B292="",C292=""),"",IFERROR(INDEX(Vöruskrá!N:N,MATCH(B292,Vöruskrá!B:B,0))*C292/100000,""))</f>
        <v>0.1706</v>
      </c>
      <c r="L292" s="247">
        <f>IF(OR(B292="",C292=""),"",IFERROR(INDEX(Vöruskrá!O:O,MATCH(B292,Vöruskrá!B:B,0))*C292/100000,""))</f>
        <v>0.23884</v>
      </c>
      <c r="M292" s="247">
        <f>IF(OR(B292="",C292=""),"",IFERROR(INDEX(Vöruskrá!P:P,MATCH(B292,Vöruskrá!B:B,0))*C292/100000,""))</f>
        <v>1.7060000000000003E-3</v>
      </c>
      <c r="N292" s="247">
        <f>IF(OR(B292="",C292=""),"",IFERROR(INDEX(Vöruskrá!Q:Q,MATCH(B292,Vöruskrá!B:B,0))*C292/100000,""))</f>
        <v>0.59709999999999996</v>
      </c>
      <c r="O292" s="248">
        <f>IF(OR(B292="",C292=""),"",IFERROR(C292/1000*INDEX(Vöruskrá!R:R,MATCH(B292,Vöruskrá!B:B,0))/1000,""))</f>
        <v>5.1180000000000003</v>
      </c>
      <c r="P292" s="249"/>
      <c r="Q292" s="97"/>
      <c r="R292" s="25"/>
      <c r="S292" s="152" t="str">
        <f t="shared" si="4"/>
        <v>Paprikuduft</v>
      </c>
      <c r="T292" s="150">
        <f>IF($B292="","",$C292/1000*IFERROR(INDEX(Vöruskrá!$R:$R,MATCH($B292,Vöruskrá!$B:$B,0)),0))</f>
        <v>5118</v>
      </c>
      <c r="U292" s="151" t="str">
        <f>IF($A292="","",IFERROR(SUMIFS($T:$T,$W:$W,$A292)/(SUMIFS($C:$C,$W:$W,$A292)/1000),""))</f>
        <v/>
      </c>
      <c r="W292" t="str">
        <f>IF($A292="",W291,$A292)</f>
        <v>Paprikukrydduð ýsa með kartöflum og rjómasósu</v>
      </c>
    </row>
    <row r="293" spans="1:23" ht="15">
      <c r="A293" s="244"/>
      <c r="B293" s="244" t="s">
        <v>889</v>
      </c>
      <c r="C293" s="245">
        <v>910</v>
      </c>
      <c r="D293" s="246" t="s">
        <v>890</v>
      </c>
      <c r="E293" s="246" t="s">
        <v>121</v>
      </c>
      <c r="F293" s="246"/>
      <c r="G293" s="247">
        <f>IF(OR(B293="",C293=""),"",IFERROR(INDEX(Vöruskrá!J:J,MATCH(B293,Vöruskrá!B:B,0))*C293/100000,""))</f>
        <v>1.3559000000000001</v>
      </c>
      <c r="H293" s="247">
        <f>IF(OR(B293="",C293=""),"",IFERROR(INDEX(Vöruskrá!K:K,MATCH(B293,Vöruskrá!B:B,0))*C293/100000,""))</f>
        <v>4.5500000000000002E-3</v>
      </c>
      <c r="I293" s="247">
        <f>IF(OR(B293="",C293=""),"",IFERROR(INDEX(Vöruskrá!L:L,MATCH(B293,Vöruskrá!B:B,0))*C293/100000,""))</f>
        <v>9.1E-4</v>
      </c>
      <c r="J293" s="247">
        <f>IF(OR(B293="",C293=""),"",IFERROR(INDEX(Vöruskrá!M:M,MATCH(B293,Vöruskrá!B:B,0))*C293/100000,""))</f>
        <v>0.30120999999999998</v>
      </c>
      <c r="K293" s="247">
        <f>IF(OR(B293="",C293=""),"",IFERROR(INDEX(Vöruskrá!N:N,MATCH(B293,Vöruskrá!B:B,0))*C293/100000,""))</f>
        <v>9.1000000000000004E-3</v>
      </c>
      <c r="L293" s="247">
        <f>IF(OR(B293="",C293=""),"",IFERROR(INDEX(Vöruskrá!O:O,MATCH(B293,Vöruskrá!B:B,0))*C293/100000,""))</f>
        <v>5.824E-2</v>
      </c>
      <c r="M293" s="247">
        <f>IF(OR(B293="",C293=""),"",IFERROR(INDEX(Vöruskrá!P:P,MATCH(B293,Vöruskrá!B:B,0))*C293/100000,""))</f>
        <v>0</v>
      </c>
      <c r="N293" s="247">
        <f>IF(OR(B293="",C293=""),"",IFERROR(INDEX(Vöruskrá!Q:Q,MATCH(B293,Vöruskrá!B:B,0))*C293/100000,""))</f>
        <v>1.9109999999999999E-2</v>
      </c>
      <c r="O293" s="248">
        <f>IF(OR(B293="",C293=""),"",IFERROR(C293/1000*INDEX(Vöruskrá!R:R,MATCH(B293,Vöruskrá!B:B,0))/1000,""))</f>
        <v>1.365</v>
      </c>
      <c r="P293" s="244"/>
      <c r="Q293" s="98"/>
      <c r="R293" s="5"/>
      <c r="S293" s="152" t="str">
        <f t="shared" si="4"/>
        <v>Hvítlaukur (ferskur)</v>
      </c>
      <c r="T293" s="150">
        <f>IF($B293="","",$C293/1000*IFERROR(INDEX(Vöruskrá!$R:$R,MATCH($B293,Vöruskrá!$B:$B,0)),0))</f>
        <v>1365</v>
      </c>
      <c r="U293" s="151" t="str">
        <f>IF($A293="","",IFERROR(SUMIFS($T:$T,$W:$W,$A293)/(SUMIFS($C:$C,$W:$W,$A293)/1000),""))</f>
        <v/>
      </c>
      <c r="W293" t="str">
        <f>IF($A293="",W292,$A293)</f>
        <v>Paprikukrydduð ýsa með kartöflum og rjómasósu</v>
      </c>
    </row>
    <row r="294" spans="1:23" ht="15">
      <c r="A294" s="249"/>
      <c r="B294" s="249" t="s">
        <v>1282</v>
      </c>
      <c r="C294" s="250">
        <v>2844</v>
      </c>
      <c r="D294" s="246" t="s">
        <v>1285</v>
      </c>
      <c r="E294" s="246"/>
      <c r="F294" s="246"/>
      <c r="G294" s="247">
        <f>IF(OR(B294="",C294=""),"",IFERROR(INDEX(Vöruskrá!J:J,MATCH(B294,Vöruskrá!B:B,0))*C294/100000,""))</f>
        <v>25.596</v>
      </c>
      <c r="H294" s="247">
        <f>IF(OR(B294="",C294=""),"",IFERROR(INDEX(Vöruskrá!K:K,MATCH(B294,Vöruskrá!B:B,0))*C294/100000,""))</f>
        <v>2.8439999999999999</v>
      </c>
      <c r="I294" s="247">
        <f>IF(OR(B294="",C294=""),"",IFERROR(INDEX(Vöruskrá!L:L,MATCH(B294,Vöruskrá!B:B,0))*C294/100000,""))</f>
        <v>0.42659999999999998</v>
      </c>
      <c r="J294" s="247">
        <f>IF(OR(B294="",C294=""),"",IFERROR(INDEX(Vöruskrá!M:M,MATCH(B294,Vöruskrá!B:B,0))*C294/100000,""))</f>
        <v>0</v>
      </c>
      <c r="K294" s="247">
        <f>IF(OR(B294="",C294=""),"",IFERROR(INDEX(Vöruskrá!N:N,MATCH(B294,Vöruskrá!B:B,0))*C294/100000,""))</f>
        <v>0</v>
      </c>
      <c r="L294" s="247">
        <f>IF(OR(B294="",C294=""),"",IFERROR(INDEX(Vöruskrá!O:O,MATCH(B294,Vöruskrá!B:B,0))*C294/100000,""))</f>
        <v>0</v>
      </c>
      <c r="M294" s="247">
        <f>IF(OR(B294="",C294=""),"",IFERROR(INDEX(Vöruskrá!P:P,MATCH(B294,Vöruskrá!B:B,0))*C294/100000,""))</f>
        <v>0</v>
      </c>
      <c r="N294" s="247">
        <f>IF(OR(B294="",C294=""),"",IFERROR(INDEX(Vöruskrá!Q:Q,MATCH(B294,Vöruskrá!B:B,0))*C294/100000,""))</f>
        <v>0</v>
      </c>
      <c r="O294" s="248">
        <f>IF(OR(B294="",C294=""),"",IFERROR(C294/1000*INDEX(Vöruskrá!R:R,MATCH(B294,Vöruskrá!B:B,0))/1000,""))</f>
        <v>0.92145599999999994</v>
      </c>
      <c r="P294" s="249"/>
      <c r="Q294" s="97"/>
      <c r="R294" s="25"/>
      <c r="S294" s="152" t="str">
        <f t="shared" si="4"/>
        <v>Ólífuolía</v>
      </c>
      <c r="T294" s="150">
        <f>IF($B294="","",$C294/1000*IFERROR(INDEX(Vöruskrá!$R:$R,MATCH($B294,Vöruskrá!$B:$B,0)),0))</f>
        <v>921.4559999999999</v>
      </c>
      <c r="U294" s="151" t="str">
        <f>IF($A294="","",IFERROR(SUMIFS($T:$T,$W:$W,$A294)/(SUMIFS($C:$C,$W:$W,$A294)/1000),""))</f>
        <v/>
      </c>
      <c r="W294" t="str">
        <f>IF($A294="",W293,$A294)</f>
        <v>Paprikukrydduð ýsa með kartöflum og rjómasósu</v>
      </c>
    </row>
    <row r="295" spans="1:23" ht="15">
      <c r="A295" s="244"/>
      <c r="B295" s="244" t="s">
        <v>269</v>
      </c>
      <c r="C295" s="245">
        <v>910</v>
      </c>
      <c r="D295" s="246" t="s">
        <v>272</v>
      </c>
      <c r="E295" s="246" t="s">
        <v>121</v>
      </c>
      <c r="F295" s="246" t="s">
        <v>273</v>
      </c>
      <c r="G295" s="247">
        <f>IF(OR(B295="",C295=""),"",IFERROR(INDEX(Vöruskrá!J:J,MATCH(B295,Vöruskrá!B:B,0))*C295/100000,""))</f>
        <v>0</v>
      </c>
      <c r="H295" s="247">
        <f>IF(OR(B295="",C295=""),"",IFERROR(INDEX(Vöruskrá!K:K,MATCH(B295,Vöruskrá!B:B,0))*C295/100000,""))</f>
        <v>0</v>
      </c>
      <c r="I295" s="247">
        <f>IF(OR(B295="",C295=""),"",IFERROR(INDEX(Vöruskrá!L:L,MATCH(B295,Vöruskrá!B:B,0))*C295/100000,""))</f>
        <v>0</v>
      </c>
      <c r="J295" s="247">
        <f>IF(OR(B295="",C295=""),"",IFERROR(INDEX(Vöruskrá!M:M,MATCH(B295,Vöruskrá!B:B,0))*C295/100000,""))</f>
        <v>0</v>
      </c>
      <c r="K295" s="247">
        <f>IF(OR(B295="",C295=""),"",IFERROR(INDEX(Vöruskrá!N:N,MATCH(B295,Vöruskrá!B:B,0))*C295/100000,""))</f>
        <v>0</v>
      </c>
      <c r="L295" s="247">
        <f>IF(OR(B295="",C295=""),"",IFERROR(INDEX(Vöruskrá!O:O,MATCH(B295,Vöruskrá!B:B,0))*C295/100000,""))</f>
        <v>0</v>
      </c>
      <c r="M295" s="247">
        <f>IF(OR(B295="",C295=""),"",IFERROR(INDEX(Vöruskrá!P:P,MATCH(B295,Vöruskrá!B:B,0))*C295/100000,""))</f>
        <v>0.91</v>
      </c>
      <c r="N295" s="247">
        <f>IF(OR(B295="",C295=""),"",IFERROR(INDEX(Vöruskrá!Q:Q,MATCH(B295,Vöruskrá!B:B,0))*C295/100000,""))</f>
        <v>0</v>
      </c>
      <c r="O295" s="248">
        <f>IF(OR(B295="",C295=""),"",IFERROR(C295/1000*INDEX(Vöruskrá!R:R,MATCH(B295,Vöruskrá!B:B,0))/1000,""))</f>
        <v>0.10920000000000001</v>
      </c>
      <c r="P295" s="244"/>
      <c r="Q295" s="98"/>
      <c r="R295" s="5"/>
      <c r="S295" s="152" t="str">
        <f t="shared" si="4"/>
        <v>Borðsalt</v>
      </c>
      <c r="T295" s="150">
        <f>IF($B295="","",$C295/1000*IFERROR(INDEX(Vöruskrá!$R:$R,MATCH($B295,Vöruskrá!$B:$B,0)),0))</f>
        <v>109.2</v>
      </c>
      <c r="U295" s="151" t="str">
        <f>IF($A295="","",IFERROR(SUMIFS($T:$T,$W:$W,$A295)/(SUMIFS($C:$C,$W:$W,$A295)/1000),""))</f>
        <v/>
      </c>
      <c r="W295" t="str">
        <f>IF($A295="",W294,$A295)</f>
        <v>Paprikukrydduð ýsa með kartöflum og rjómasósu</v>
      </c>
    </row>
    <row r="296" spans="1:23" ht="15">
      <c r="A296" s="249"/>
      <c r="B296" s="249" t="s">
        <v>720</v>
      </c>
      <c r="C296" s="250">
        <v>341</v>
      </c>
      <c r="D296" s="246" t="s">
        <v>721</v>
      </c>
      <c r="E296" s="246"/>
      <c r="F296" s="246" t="s">
        <v>280</v>
      </c>
      <c r="G296" s="247">
        <f>IF(OR(B296="",C296=""),"",IFERROR(INDEX(Vöruskrá!J:J,MATCH(B296,Vöruskrá!B:B,0))*C296/100000,""))</f>
        <v>1.31626</v>
      </c>
      <c r="H296" s="247">
        <f>IF(OR(B296="",C296=""),"",IFERROR(INDEX(Vöruskrá!K:K,MATCH(B296,Vöruskrá!B:B,0))*C296/100000,""))</f>
        <v>1.1252999999999999E-2</v>
      </c>
      <c r="I296" s="247">
        <f>IF(OR(B296="",C296=""),"",IFERROR(INDEX(Vöruskrá!L:L,MATCH(B296,Vöruskrá!B:B,0))*C296/100000,""))</f>
        <v>3.4099999999999998E-3</v>
      </c>
      <c r="J296" s="247">
        <f>IF(OR(B296="",C296=""),"",IFERROR(INDEX(Vöruskrá!M:M,MATCH(B296,Vöruskrá!B:B,0))*C296/100000,""))</f>
        <v>0.22165000000000001</v>
      </c>
      <c r="K296" s="247">
        <f>IF(OR(B296="",C296=""),"",IFERROR(INDEX(Vöruskrá!N:N,MATCH(B296,Vöruskrá!B:B,0))*C296/100000,""))</f>
        <v>2.0460000000000001E-3</v>
      </c>
      <c r="L296" s="247">
        <f>IF(OR(B296="",C296=""),"",IFERROR(INDEX(Vöruskrá!O:O,MATCH(B296,Vöruskrá!B:B,0))*C296/100000,""))</f>
        <v>3.7510000000000002E-2</v>
      </c>
      <c r="M296" s="247">
        <f>IF(OR(B296="",C296=""),"",IFERROR(INDEX(Vöruskrá!P:P,MATCH(B296,Vöruskrá!B:B,0))*C296/100000,""))</f>
        <v>3.4099999999999999E-4</v>
      </c>
      <c r="N296" s="247">
        <f>IF(OR(B296="",C296=""),"",IFERROR(INDEX(Vöruskrá!Q:Q,MATCH(B296,Vöruskrá!B:B,0))*C296/100000,""))</f>
        <v>0</v>
      </c>
      <c r="O296" s="248">
        <f>IF(OR(B296="",C296=""),"",IFERROR(C296/1000*INDEX(Vöruskrá!R:R,MATCH(B296,Vöruskrá!B:B,0))/1000,""))</f>
        <v>2.387</v>
      </c>
      <c r="P296" s="249"/>
      <c r="Q296" s="97"/>
      <c r="R296" s="25"/>
      <c r="S296" s="152" t="str">
        <f t="shared" si="4"/>
        <v>Svartur pipar, malaður</v>
      </c>
      <c r="T296" s="150">
        <f>IF($B296="","",$C296/1000*IFERROR(INDEX(Vöruskrá!$R:$R,MATCH($B296,Vöruskrá!$B:$B,0)),0))</f>
        <v>2387</v>
      </c>
      <c r="U296" s="151" t="str">
        <f>IF($A296="","",IFERROR(SUMIFS($T:$T,$W:$W,$A296)/(SUMIFS($C:$C,$W:$W,$A296)/1000),""))</f>
        <v/>
      </c>
      <c r="W296" t="str">
        <f>IF($A296="",W295,$A296)</f>
        <v>Paprikukrydduð ýsa með kartöflum og rjómasósu</v>
      </c>
    </row>
    <row r="297" spans="1:23" ht="24">
      <c r="A297" s="244"/>
      <c r="B297" s="244" t="s">
        <v>1478</v>
      </c>
      <c r="C297" s="245">
        <v>2275</v>
      </c>
      <c r="D297" s="246" t="s">
        <v>1470</v>
      </c>
      <c r="E297" s="246" t="s">
        <v>1475</v>
      </c>
      <c r="F297" s="246"/>
      <c r="G297" s="247">
        <f>IF(OR(B297="",C297=""),"",IFERROR(INDEX(Vöruskrá!J:J,MATCH(B297,Vöruskrá!B:B,0))*C297/100000,""))</f>
        <v>0</v>
      </c>
      <c r="H297" s="247">
        <f>IF(OR(B297="",C297=""),"",IFERROR(INDEX(Vöruskrá!K:K,MATCH(B297,Vöruskrá!B:B,0))*C297/100000,""))</f>
        <v>0</v>
      </c>
      <c r="I297" s="247">
        <f>IF(OR(B297="",C297=""),"",IFERROR(INDEX(Vöruskrá!L:L,MATCH(B297,Vöruskrá!B:B,0))*C297/100000,""))</f>
        <v>0</v>
      </c>
      <c r="J297" s="247">
        <f>IF(OR(B297="",C297=""),"",IFERROR(INDEX(Vöruskrá!M:M,MATCH(B297,Vöruskrá!B:B,0))*C297/100000,""))</f>
        <v>0</v>
      </c>
      <c r="K297" s="247">
        <f>IF(OR(B297="",C297=""),"",IFERROR(INDEX(Vöruskrá!N:N,MATCH(B297,Vöruskrá!B:B,0))*C297/100000,""))</f>
        <v>0</v>
      </c>
      <c r="L297" s="247">
        <f>IF(OR(B297="",C297=""),"",IFERROR(INDEX(Vöruskrá!O:O,MATCH(B297,Vöruskrá!B:B,0))*C297/100000,""))</f>
        <v>0</v>
      </c>
      <c r="M297" s="247">
        <f>IF(OR(B297="",C297=""),"",IFERROR(INDEX(Vöruskrá!P:P,MATCH(B297,Vöruskrá!B:B,0))*C297/100000,""))</f>
        <v>0</v>
      </c>
      <c r="N297" s="247">
        <f>IF(OR(B297="",C297=""),"",IFERROR(INDEX(Vöruskrá!Q:Q,MATCH(B297,Vöruskrá!B:B,0))*C297/100000,""))</f>
        <v>0</v>
      </c>
      <c r="O297" s="248">
        <f>IF(OR(B297="",C297=""),"",IFERROR(C297/1000*INDEX(Vöruskrá!R:R,MATCH(B297,Vöruskrá!B:B,0))/1000,""))</f>
        <v>1.365</v>
      </c>
      <c r="P297" s="244"/>
      <c r="Q297" s="110"/>
      <c r="R297" s="99"/>
      <c r="S297" s="152" t="str">
        <f t="shared" si="4"/>
        <v>Sítrónusafi</v>
      </c>
      <c r="T297" s="150">
        <f>IF($B297="","",$C297/1000*IFERROR(INDEX(Vöruskrá!$R:$R,MATCH($B297,Vöruskrá!$B:$B,0)),0))</f>
        <v>1365</v>
      </c>
      <c r="U297" s="151" t="str">
        <f>IF($A297="","",IFERROR(SUMIFS($T:$T,$W:$W,$A297)/(SUMIFS($C:$C,$W:$W,$A297)/1000),""))</f>
        <v/>
      </c>
      <c r="W297" t="str">
        <f>IF($A297="",W296,$A297)</f>
        <v>Paprikukrydduð ýsa með kartöflum og rjómasósu</v>
      </c>
    </row>
    <row r="298" spans="1:23" ht="60">
      <c r="A298" s="237" t="s">
        <v>1139</v>
      </c>
      <c r="B298" s="237"/>
      <c r="C298" s="238"/>
      <c r="D298" s="101" t="s">
        <v>1642</v>
      </c>
      <c r="E298" s="101" t="s">
        <v>1611</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1" t="s">
        <v>1643</v>
      </c>
      <c r="Q298" s="242" t="s">
        <v>1644</v>
      </c>
      <c r="R298" s="243" t="s">
        <v>1645</v>
      </c>
      <c r="S298" s="152" t="str">
        <f t="shared" si="4"/>
        <v>Plokkfiskur</v>
      </c>
      <c r="T298" s="150" t="str">
        <f>IF($B298="","",$C298/1000*IFERROR(INDEX(Vöruskrá!$R:$R,MATCH($B298,Vöruskrá!$B:$B,0)),0))</f>
        <v/>
      </c>
      <c r="U298" s="151">
        <f>IF($A298="","",IFERROR(SUMIFS($T:$T,$W:$W,$A298)/(SUMIFS($C:$C,$W:$W,$A298)/1000),""))</f>
        <v>842.77709999999979</v>
      </c>
      <c r="W298" t="str">
        <f>IF($A298="",W297,$A298)</f>
        <v>Plokkfiskur</v>
      </c>
    </row>
    <row r="299" spans="1:23" ht="15">
      <c r="A299" s="244"/>
      <c r="B299" s="244" t="s">
        <v>807</v>
      </c>
      <c r="C299" s="245">
        <v>31364</v>
      </c>
      <c r="D299" s="246" t="s">
        <v>807</v>
      </c>
      <c r="E299" s="246" t="s">
        <v>551</v>
      </c>
      <c r="F299" s="246"/>
      <c r="G299" s="247">
        <f>IF(OR(B299="",C299=""),"",IFERROR(INDEX(Vöruskrá!J:J,MATCH(B299,Vöruskrá!B:B,0))*C299/100000,""))</f>
        <v>31.364000000000001</v>
      </c>
      <c r="H299" s="247">
        <f>IF(OR(B299="",C299=""),"",IFERROR(INDEX(Vöruskrá!K:K,MATCH(B299,Vöruskrá!B:B,0))*C299/100000,""))</f>
        <v>0.21954799999999999</v>
      </c>
      <c r="I299" s="247">
        <f>IF(OR(B299="",C299=""),"",IFERROR(INDEX(Vöruskrá!L:L,MATCH(B299,Vöruskrá!B:B,0))*C299/100000,""))</f>
        <v>3.1364000000000003E-2</v>
      </c>
      <c r="J299" s="247">
        <f>IF(OR(B299="",C299=""),"",IFERROR(INDEX(Vöruskrá!M:M,MATCH(B299,Vöruskrá!B:B,0))*C299/100000,""))</f>
        <v>0</v>
      </c>
      <c r="K299" s="247">
        <f>IF(OR(B299="",C299=""),"",IFERROR(INDEX(Vöruskrá!N:N,MATCH(B299,Vöruskrá!B:B,0))*C299/100000,""))</f>
        <v>0</v>
      </c>
      <c r="L299" s="247">
        <f>IF(OR(B299="",C299=""),"",IFERROR(INDEX(Vöruskrá!O:O,MATCH(B299,Vöruskrá!B:B,0))*C299/100000,""))</f>
        <v>7.2137200000000004</v>
      </c>
      <c r="M299" s="247">
        <f>IF(OR(B299="",C299=""),"",IFERROR(INDEX(Vöruskrá!P:P,MATCH(B299,Vöruskrá!B:B,0))*C299/100000,""))</f>
        <v>9.4091999999999995E-2</v>
      </c>
      <c r="N299" s="247">
        <f>IF(OR(B299="",C299=""),"",IFERROR(INDEX(Vöruskrá!Q:Q,MATCH(B299,Vöruskrá!B:B,0))*C299/100000,""))</f>
        <v>0</v>
      </c>
      <c r="O299" s="248">
        <f>IF(OR(B299="",C299=""),"",IFERROR(C299/1000*INDEX(Vöruskrá!R:R,MATCH(B299,Vöruskrá!B:B,0))/1000,""))</f>
        <v>59.5916</v>
      </c>
      <c r="P299" s="244"/>
      <c r="Q299" s="109"/>
      <c r="R299" s="100"/>
      <c r="S299" s="152" t="str">
        <f t="shared" si="4"/>
        <v>Ýsa</v>
      </c>
      <c r="T299" s="150">
        <f>IF($B299="","",$C299/1000*IFERROR(INDEX(Vöruskrá!$R:$R,MATCH($B299,Vöruskrá!$B:$B,0)),0))</f>
        <v>59591.6</v>
      </c>
      <c r="U299" s="151" t="str">
        <f>IF($A299="","",IFERROR(SUMIFS($T:$T,$W:$W,$A299)/(SUMIFS($C:$C,$W:$W,$A299)/1000),""))</f>
        <v/>
      </c>
      <c r="W299" t="str">
        <f>IF($A299="",W298,$A299)</f>
        <v>Plokkfiskur</v>
      </c>
    </row>
    <row r="300" spans="1:23" ht="15">
      <c r="A300" s="249"/>
      <c r="B300" s="249" t="s">
        <v>881</v>
      </c>
      <c r="C300" s="250">
        <v>41819</v>
      </c>
      <c r="D300" s="246" t="s">
        <v>562</v>
      </c>
      <c r="E300" s="246" t="s">
        <v>121</v>
      </c>
      <c r="F300" s="246"/>
      <c r="G300" s="247">
        <f>IF(OR(B300="",C300=""),"",IFERROR(INDEX(Vöruskrá!J:J,MATCH(B300,Vöruskrá!B:B,0))*C300/100000,""))</f>
        <v>32.200629999999997</v>
      </c>
      <c r="H300" s="247">
        <f>IF(OR(B300="",C300=""),"",IFERROR(INDEX(Vöruskrá!K:K,MATCH(B300,Vöruskrá!B:B,0))*C300/100000,""))</f>
        <v>4.1819000000000002E-2</v>
      </c>
      <c r="I300" s="247">
        <f>IF(OR(B300="",C300=""),"",IFERROR(INDEX(Vöruskrá!L:L,MATCH(B300,Vöruskrá!B:B,0))*C300/100000,""))</f>
        <v>0</v>
      </c>
      <c r="J300" s="247">
        <f>IF(OR(B300="",C300=""),"",IFERROR(INDEX(Vöruskrá!M:M,MATCH(B300,Vöruskrá!B:B,0))*C300/100000,""))</f>
        <v>7.1092300000000002</v>
      </c>
      <c r="K300" s="247">
        <f>IF(OR(B300="",C300=""),"",IFERROR(INDEX(Vöruskrá!N:N,MATCH(B300,Vöruskrá!B:B,0))*C300/100000,""))</f>
        <v>0.33455200000000002</v>
      </c>
      <c r="L300" s="247">
        <f>IF(OR(B300="",C300=""),"",IFERROR(INDEX(Vöruskrá!O:O,MATCH(B300,Vöruskrá!B:B,0))*C300/100000,""))</f>
        <v>0.83638000000000001</v>
      </c>
      <c r="M300" s="247">
        <f>IF(OR(B300="",C300=""),"",IFERROR(INDEX(Vöruskrá!P:P,MATCH(B300,Vöruskrá!B:B,0))*C300/100000,""))</f>
        <v>0</v>
      </c>
      <c r="N300" s="247">
        <f>IF(OR(B300="",C300=""),"",IFERROR(INDEX(Vöruskrá!Q:Q,MATCH(B300,Vöruskrá!B:B,0))*C300/100000,""))</f>
        <v>0.920018</v>
      </c>
      <c r="O300" s="248">
        <f>IF(OR(B300="",C300=""),"",IFERROR(C300/1000*INDEX(Vöruskrá!R:R,MATCH(B300,Vöruskrá!B:B,0))/1000,""))</f>
        <v>8.3638000000000012</v>
      </c>
      <c r="P300" s="249"/>
      <c r="Q300" s="97"/>
      <c r="R300" s="25"/>
      <c r="S300" s="152" t="str">
        <f t="shared" si="4"/>
        <v>Kartöflur (ferskar)</v>
      </c>
      <c r="T300" s="150">
        <f>IF($B300="","",$C300/1000*IFERROR(INDEX(Vöruskrá!$R:$R,MATCH($B300,Vöruskrá!$B:$B,0)),0))</f>
        <v>8363.8000000000011</v>
      </c>
      <c r="U300" s="151" t="str">
        <f>IF($A300="","",IFERROR(SUMIFS($T:$T,$W:$W,$A300)/(SUMIFS($C:$C,$W:$W,$A300)/1000),""))</f>
        <v/>
      </c>
      <c r="W300" t="str">
        <f>IF($A300="",W299,$A300)</f>
        <v>Plokkfiskur</v>
      </c>
    </row>
    <row r="301" spans="1:23" ht="15">
      <c r="A301" s="244"/>
      <c r="B301" s="244" t="s">
        <v>882</v>
      </c>
      <c r="C301" s="245">
        <v>5227</v>
      </c>
      <c r="D301" s="246" t="s">
        <v>883</v>
      </c>
      <c r="E301" s="246" t="s">
        <v>121</v>
      </c>
      <c r="F301" s="246"/>
      <c r="G301" s="247">
        <f>IF(OR(B301="",C301=""),"",IFERROR(INDEX(Vöruskrá!J:J,MATCH(B301,Vöruskrá!B:B,0))*C301/100000,""))</f>
        <v>2.0908000000000002</v>
      </c>
      <c r="H301" s="247">
        <f>IF(OR(B301="",C301=""),"",IFERROR(INDEX(Vöruskrá!K:K,MATCH(B301,Vöruskrá!B:B,0))*C301/100000,""))</f>
        <v>5.2270000000000007E-3</v>
      </c>
      <c r="I301" s="247">
        <f>IF(OR(B301="",C301=""),"",IFERROR(INDEX(Vöruskrá!L:L,MATCH(B301,Vöruskrá!B:B,0))*C301/100000,""))</f>
        <v>0</v>
      </c>
      <c r="J301" s="247">
        <f>IF(OR(B301="",C301=""),"",IFERROR(INDEX(Vöruskrá!M:M,MATCH(B301,Vöruskrá!B:B,0))*C301/100000,""))</f>
        <v>0.48611100000000007</v>
      </c>
      <c r="K301" s="247">
        <f>IF(OR(B301="",C301=""),"",IFERROR(INDEX(Vöruskrá!N:N,MATCH(B301,Vöruskrá!B:B,0))*C301/100000,""))</f>
        <v>0.21953400000000001</v>
      </c>
      <c r="L301" s="247">
        <f>IF(OR(B301="",C301=""),"",IFERROR(INDEX(Vöruskrá!O:O,MATCH(B301,Vöruskrá!B:B,0))*C301/100000,""))</f>
        <v>5.7497000000000006E-2</v>
      </c>
      <c r="M301" s="247">
        <f>IF(OR(B301="",C301=""),"",IFERROR(INDEX(Vöruskrá!P:P,MATCH(B301,Vöruskrá!B:B,0))*C301/100000,""))</f>
        <v>0</v>
      </c>
      <c r="N301" s="247">
        <f>IF(OR(B301="",C301=""),"",IFERROR(INDEX(Vöruskrá!Q:Q,MATCH(B301,Vöruskrá!B:B,0))*C301/100000,""))</f>
        <v>8.8858999999999994E-2</v>
      </c>
      <c r="O301" s="248">
        <f>IF(OR(B301="",C301=""),"",IFERROR(C301/1000*INDEX(Vöruskrá!R:R,MATCH(B301,Vöruskrá!B:B,0))/1000,""))</f>
        <v>1.3067500000000001</v>
      </c>
      <c r="P301" s="244"/>
      <c r="Q301" s="98"/>
      <c r="R301" s="5"/>
      <c r="S301" s="152" t="str">
        <f t="shared" si="4"/>
        <v>Laukur (ferskur)</v>
      </c>
      <c r="T301" s="150">
        <f>IF($B301="","",$C301/1000*IFERROR(INDEX(Vöruskrá!$R:$R,MATCH($B301,Vöruskrá!$B:$B,0)),0))</f>
        <v>1306.75</v>
      </c>
      <c r="U301" s="151" t="str">
        <f>IF($A301="","",IFERROR(SUMIFS($T:$T,$W:$W,$A301)/(SUMIFS($C:$C,$W:$W,$A301)/1000),""))</f>
        <v/>
      </c>
      <c r="W301" t="str">
        <f>IF($A301="",W300,$A301)</f>
        <v>Plokkfiskur</v>
      </c>
    </row>
    <row r="302" spans="1:23" ht="15">
      <c r="A302" s="249"/>
      <c r="B302" s="249" t="s">
        <v>392</v>
      </c>
      <c r="C302" s="250">
        <v>2614</v>
      </c>
      <c r="D302" s="246" t="s">
        <v>394</v>
      </c>
      <c r="E302" s="246" t="s">
        <v>108</v>
      </c>
      <c r="F302" s="246"/>
      <c r="G302" s="247">
        <f>IF(OR(B302="",C302=""),"",IFERROR(INDEX(Vöruskrá!J:J,MATCH(B302,Vöruskrá!B:B,0))*C302/100000,""))</f>
        <v>19.291319999999999</v>
      </c>
      <c r="H302" s="247">
        <f>IF(OR(B302="",C302=""),"",IFERROR(INDEX(Vöruskrá!K:K,MATCH(B302,Vöruskrá!B:B,0))*C302/100000,""))</f>
        <v>2.1434799999999998</v>
      </c>
      <c r="I302" s="247">
        <f>IF(OR(B302="",C302=""),"",IFERROR(INDEX(Vöruskrá!L:L,MATCH(B302,Vöruskrá!B:B,0))*C302/100000,""))</f>
        <v>1.2808600000000001</v>
      </c>
      <c r="J302" s="247">
        <f>IF(OR(B302="",C302=""),"",IFERROR(INDEX(Vöruskrá!M:M,MATCH(B302,Vöruskrá!B:B,0))*C302/100000,""))</f>
        <v>1.0456000000000002E-2</v>
      </c>
      <c r="K302" s="247">
        <f>IF(OR(B302="",C302=""),"",IFERROR(INDEX(Vöruskrá!N:N,MATCH(B302,Vöruskrá!B:B,0))*C302/100000,""))</f>
        <v>1.0456000000000002E-2</v>
      </c>
      <c r="L302" s="247">
        <f>IF(OR(B302="",C302=""),"",IFERROR(INDEX(Vöruskrá!O:O,MATCH(B302,Vöruskrá!B:B,0))*C302/100000,""))</f>
        <v>1.5684E-2</v>
      </c>
      <c r="M302" s="247">
        <f>IF(OR(B302="",C302=""),"",IFERROR(INDEX(Vöruskrá!P:P,MATCH(B302,Vöruskrá!B:B,0))*C302/100000,""))</f>
        <v>3.1368E-2</v>
      </c>
      <c r="N302" s="247">
        <f>IF(OR(B302="",C302=""),"",IFERROR(INDEX(Vöruskrá!Q:Q,MATCH(B302,Vöruskrá!B:B,0))*C302/100000,""))</f>
        <v>0</v>
      </c>
      <c r="O302" s="248">
        <f>IF(OR(B302="",C302=""),"",IFERROR(C302/1000*INDEX(Vöruskrá!R:R,MATCH(B302,Vöruskrá!B:B,0))/1000,""))</f>
        <v>6.0122</v>
      </c>
      <c r="P302" s="249"/>
      <c r="Q302" s="97"/>
      <c r="R302" s="25"/>
      <c r="S302" s="152" t="str">
        <f t="shared" si="4"/>
        <v>Smjör 500 g</v>
      </c>
      <c r="T302" s="150">
        <f>IF($B302="","",$C302/1000*IFERROR(INDEX(Vöruskrá!$R:$R,MATCH($B302,Vöruskrá!$B:$B,0)),0))</f>
        <v>6012.2</v>
      </c>
      <c r="U302" s="151" t="str">
        <f>IF($A302="","",IFERROR(SUMIFS($T:$T,$W:$W,$A302)/(SUMIFS($C:$C,$W:$W,$A302)/1000),""))</f>
        <v/>
      </c>
      <c r="W302" t="str">
        <f>IF($A302="",W301,$A302)</f>
        <v>Plokkfiskur</v>
      </c>
    </row>
    <row r="303" spans="1:23" ht="15">
      <c r="A303" s="244"/>
      <c r="B303" s="244" t="s">
        <v>744</v>
      </c>
      <c r="C303" s="245">
        <v>15682</v>
      </c>
      <c r="D303" s="246" t="s">
        <v>745</v>
      </c>
      <c r="E303" s="246" t="s">
        <v>108</v>
      </c>
      <c r="F303" s="246"/>
      <c r="G303" s="247">
        <f>IF(OR(B303="",C303=""),"",IFERROR(INDEX(Vöruskrá!J:J,MATCH(B303,Vöruskrá!B:B,0))*C303/100000,""))</f>
        <v>10.50694</v>
      </c>
      <c r="H303" s="247">
        <f>IF(OR(B303="",C303=""),"",IFERROR(INDEX(Vöruskrá!K:K,MATCH(B303,Vöruskrá!B:B,0))*C303/100000,""))</f>
        <v>0.61159799999999997</v>
      </c>
      <c r="I303" s="247">
        <f>IF(OR(B303="",C303=""),"",IFERROR(INDEX(Vöruskrá!L:L,MATCH(B303,Vöruskrá!B:B,0))*C303/100000,""))</f>
        <v>0.36068600000000001</v>
      </c>
      <c r="J303" s="247">
        <f>IF(OR(B303="",C303=""),"",IFERROR(INDEX(Vöruskrá!M:M,MATCH(B303,Vöruskrá!B:B,0))*C303/100000,""))</f>
        <v>0.7370540000000001</v>
      </c>
      <c r="K303" s="247">
        <f>IF(OR(B303="",C303=""),"",IFERROR(INDEX(Vöruskrá!N:N,MATCH(B303,Vöruskrá!B:B,0))*C303/100000,""))</f>
        <v>0.7370540000000001</v>
      </c>
      <c r="L303" s="247">
        <f>IF(OR(B303="",C303=""),"",IFERROR(INDEX(Vöruskrá!O:O,MATCH(B303,Vöruskrá!B:B,0))*C303/100000,""))</f>
        <v>0.51750600000000002</v>
      </c>
      <c r="M303" s="247">
        <f>IF(OR(B303="",C303=""),"",IFERROR(INDEX(Vöruskrá!P:P,MATCH(B303,Vöruskrá!B:B,0))*C303/100000,""))</f>
        <v>1.5682000000000001E-2</v>
      </c>
      <c r="N303" s="247">
        <f>IF(OR(B303="",C303=""),"",IFERROR(INDEX(Vöruskrá!Q:Q,MATCH(B303,Vöruskrá!B:B,0))*C303/100000,""))</f>
        <v>0</v>
      </c>
      <c r="O303" s="248">
        <f>IF(OR(B303="",C303=""),"",IFERROR(C303/1000*INDEX(Vöruskrá!R:R,MATCH(B303,Vöruskrá!B:B,0))/1000,""))</f>
        <v>3.1364000000000001</v>
      </c>
      <c r="P303" s="244"/>
      <c r="Q303" s="98"/>
      <c r="R303" s="5"/>
      <c r="S303" s="152" t="str">
        <f t="shared" si="4"/>
        <v>Nýmjólk 1 L (MS)</v>
      </c>
      <c r="T303" s="150">
        <f>IF($B303="","",$C303/1000*IFERROR(INDEX(Vöruskrá!$R:$R,MATCH($B303,Vöruskrá!$B:$B,0)),0))</f>
        <v>3136.4</v>
      </c>
      <c r="U303" s="151" t="str">
        <f>IF($A303="","",IFERROR(SUMIFS($T:$T,$W:$W,$A303)/(SUMIFS($C:$C,$W:$W,$A303)/1000),""))</f>
        <v/>
      </c>
      <c r="W303" t="str">
        <f>IF($A303="",W302,$A303)</f>
        <v>Plokkfiskur</v>
      </c>
    </row>
    <row r="304" spans="1:23" ht="15">
      <c r="A304" s="249"/>
      <c r="B304" s="249" t="s">
        <v>118</v>
      </c>
      <c r="C304" s="250">
        <v>2614</v>
      </c>
      <c r="D304" s="246" t="s">
        <v>120</v>
      </c>
      <c r="E304" s="246" t="s">
        <v>121</v>
      </c>
      <c r="F304" s="246"/>
      <c r="G304" s="247">
        <f>IF(OR(B304="",C304=""),"",IFERROR(INDEX(Vöruskrá!J:J,MATCH(B304,Vöruskrá!B:B,0))*C304/100000,""))</f>
        <v>7.7112999999999996</v>
      </c>
      <c r="H304" s="247">
        <f>IF(OR(B304="",C304=""),"",IFERROR(INDEX(Vöruskrá!K:K,MATCH(B304,Vöruskrá!B:B,0))*C304/100000,""))</f>
        <v>0.78420000000000001</v>
      </c>
      <c r="I304" s="247">
        <f>IF(OR(B304="",C304=""),"",IFERROR(INDEX(Vöruskrá!L:L,MATCH(B304,Vöruskrá!B:B,0))*C304/100000,""))</f>
        <v>0.65349999999999997</v>
      </c>
      <c r="J304" s="247">
        <f>IF(OR(B304="",C304=""),"",IFERROR(INDEX(Vöruskrá!M:M,MATCH(B304,Vöruskrá!B:B,0))*C304/100000,""))</f>
        <v>0.16206800000000002</v>
      </c>
      <c r="K304" s="247">
        <f>IF(OR(B304="",C304=""),"",IFERROR(INDEX(Vöruskrá!N:N,MATCH(B304,Vöruskrá!B:B,0))*C304/100000,""))</f>
        <v>0</v>
      </c>
      <c r="L304" s="247">
        <f>IF(OR(B304="",C304=""),"",IFERROR(INDEX(Vöruskrá!O:O,MATCH(B304,Vöruskrá!B:B,0))*C304/100000,""))</f>
        <v>0</v>
      </c>
      <c r="M304" s="247">
        <f>IF(OR(B304="",C304=""),"",IFERROR(INDEX(Vöruskrá!P:P,MATCH(B304,Vöruskrá!B:B,0))*C304/100000,""))</f>
        <v>2.6140000000000004E-3</v>
      </c>
      <c r="N304" s="247">
        <f>IF(OR(B304="",C304=""),"",IFERROR(INDEX(Vöruskrá!Q:Q,MATCH(B304,Vöruskrá!B:B,0))*C304/100000,""))</f>
        <v>0</v>
      </c>
      <c r="O304" s="248">
        <f>IF(OR(B304="",C304=""),"",IFERROR(C304/1000*INDEX(Vöruskrá!R:R,MATCH(B304,Vöruskrá!B:B,0))/1000,""))</f>
        <v>4.7051999999999996</v>
      </c>
      <c r="P304" s="249"/>
      <c r="Q304" s="97"/>
      <c r="R304" s="25"/>
      <c r="S304" s="152" t="str">
        <f t="shared" si="4"/>
        <v>Debic Vegan Top (jurtarjómi)</v>
      </c>
      <c r="T304" s="150">
        <f>IF($B304="","",$C304/1000*IFERROR(INDEX(Vöruskrá!$R:$R,MATCH($B304,Vöruskrá!$B:$B,0)),0))</f>
        <v>4705.2</v>
      </c>
      <c r="U304" s="151" t="str">
        <f>IF($A304="","",IFERROR(SUMIFS($T:$T,$W:$W,$A304)/(SUMIFS($C:$C,$W:$W,$A304)/1000),""))</f>
        <v/>
      </c>
      <c r="W304" t="str">
        <f>IF($A304="",W303,$A304)</f>
        <v>Plokkfiskur</v>
      </c>
    </row>
    <row r="305" spans="1:23" ht="15">
      <c r="A305" s="244"/>
      <c r="B305" s="244" t="s">
        <v>269</v>
      </c>
      <c r="C305" s="245">
        <v>523</v>
      </c>
      <c r="D305" s="246" t="s">
        <v>272</v>
      </c>
      <c r="E305" s="246" t="s">
        <v>121</v>
      </c>
      <c r="F305" s="246" t="s">
        <v>273</v>
      </c>
      <c r="G305" s="247">
        <f>IF(OR(B305="",C305=""),"",IFERROR(INDEX(Vöruskrá!J:J,MATCH(B305,Vöruskrá!B:B,0))*C305/100000,""))</f>
        <v>0</v>
      </c>
      <c r="H305" s="247">
        <f>IF(OR(B305="",C305=""),"",IFERROR(INDEX(Vöruskrá!K:K,MATCH(B305,Vöruskrá!B:B,0))*C305/100000,""))</f>
        <v>0</v>
      </c>
      <c r="I305" s="247">
        <f>IF(OR(B305="",C305=""),"",IFERROR(INDEX(Vöruskrá!L:L,MATCH(B305,Vöruskrá!B:B,0))*C305/100000,""))</f>
        <v>0</v>
      </c>
      <c r="J305" s="247">
        <f>IF(OR(B305="",C305=""),"",IFERROR(INDEX(Vöruskrá!M:M,MATCH(B305,Vöruskrá!B:B,0))*C305/100000,""))</f>
        <v>0</v>
      </c>
      <c r="K305" s="247">
        <f>IF(OR(B305="",C305=""),"",IFERROR(INDEX(Vöruskrá!N:N,MATCH(B305,Vöruskrá!B:B,0))*C305/100000,""))</f>
        <v>0</v>
      </c>
      <c r="L305" s="247">
        <f>IF(OR(B305="",C305=""),"",IFERROR(INDEX(Vöruskrá!O:O,MATCH(B305,Vöruskrá!B:B,0))*C305/100000,""))</f>
        <v>0</v>
      </c>
      <c r="M305" s="247">
        <f>IF(OR(B305="",C305=""),"",IFERROR(INDEX(Vöruskrá!P:P,MATCH(B305,Vöruskrá!B:B,0))*C305/100000,""))</f>
        <v>0.52300000000000002</v>
      </c>
      <c r="N305" s="247">
        <f>IF(OR(B305="",C305=""),"",IFERROR(INDEX(Vöruskrá!Q:Q,MATCH(B305,Vöruskrá!B:B,0))*C305/100000,""))</f>
        <v>0</v>
      </c>
      <c r="O305" s="248">
        <f>IF(OR(B305="",C305=""),"",IFERROR(C305/1000*INDEX(Vöruskrá!R:R,MATCH(B305,Vöruskrá!B:B,0))/1000,""))</f>
        <v>6.276000000000001E-2</v>
      </c>
      <c r="P305" s="244"/>
      <c r="Q305" s="98"/>
      <c r="R305" s="5"/>
      <c r="S305" s="152" t="str">
        <f t="shared" si="4"/>
        <v>Borðsalt</v>
      </c>
      <c r="T305" s="150">
        <f>IF($B305="","",$C305/1000*IFERROR(INDEX(Vöruskrá!$R:$R,MATCH($B305,Vöruskrá!$B:$B,0)),0))</f>
        <v>62.760000000000005</v>
      </c>
      <c r="U305" s="151" t="str">
        <f>IF($A305="","",IFERROR(SUMIFS($T:$T,$W:$W,$A305)/(SUMIFS($C:$C,$W:$W,$A305)/1000),""))</f>
        <v/>
      </c>
      <c r="W305" t="str">
        <f>IF($A305="",W304,$A305)</f>
        <v>Plokkfiskur</v>
      </c>
    </row>
    <row r="306" spans="1:23" ht="15">
      <c r="A306" s="249"/>
      <c r="B306" s="249" t="s">
        <v>720</v>
      </c>
      <c r="C306" s="250">
        <v>157</v>
      </c>
      <c r="D306" s="246" t="s">
        <v>721</v>
      </c>
      <c r="E306" s="246"/>
      <c r="F306" s="246" t="s">
        <v>280</v>
      </c>
      <c r="G306" s="247">
        <f>IF(OR(B306="",C306=""),"",IFERROR(INDEX(Vöruskrá!J:J,MATCH(B306,Vöruskrá!B:B,0))*C306/100000,""))</f>
        <v>0.60602</v>
      </c>
      <c r="H306" s="247">
        <f>IF(OR(B306="",C306=""),"",IFERROR(INDEX(Vöruskrá!K:K,MATCH(B306,Vöruskrá!B:B,0))*C306/100000,""))</f>
        <v>5.1809999999999998E-3</v>
      </c>
      <c r="I306" s="247">
        <f>IF(OR(B306="",C306=""),"",IFERROR(INDEX(Vöruskrá!L:L,MATCH(B306,Vöruskrá!B:B,0))*C306/100000,""))</f>
        <v>1.57E-3</v>
      </c>
      <c r="J306" s="247">
        <f>IF(OR(B306="",C306=""),"",IFERROR(INDEX(Vöruskrá!M:M,MATCH(B306,Vöruskrá!B:B,0))*C306/100000,""))</f>
        <v>0.10205</v>
      </c>
      <c r="K306" s="247">
        <f>IF(OR(B306="",C306=""),"",IFERROR(INDEX(Vöruskrá!N:N,MATCH(B306,Vöruskrá!B:B,0))*C306/100000,""))</f>
        <v>9.4200000000000002E-4</v>
      </c>
      <c r="L306" s="247">
        <f>IF(OR(B306="",C306=""),"",IFERROR(INDEX(Vöruskrá!O:O,MATCH(B306,Vöruskrá!B:B,0))*C306/100000,""))</f>
        <v>1.7270000000000001E-2</v>
      </c>
      <c r="M306" s="247">
        <f>IF(OR(B306="",C306=""),"",IFERROR(INDEX(Vöruskrá!P:P,MATCH(B306,Vöruskrá!B:B,0))*C306/100000,""))</f>
        <v>1.5700000000000002E-4</v>
      </c>
      <c r="N306" s="247">
        <f>IF(OR(B306="",C306=""),"",IFERROR(INDEX(Vöruskrá!Q:Q,MATCH(B306,Vöruskrá!B:B,0))*C306/100000,""))</f>
        <v>0</v>
      </c>
      <c r="O306" s="248">
        <f>IF(OR(B306="",C306=""),"",IFERROR(C306/1000*INDEX(Vöruskrá!R:R,MATCH(B306,Vöruskrá!B:B,0))/1000,""))</f>
        <v>1.099</v>
      </c>
      <c r="P306" s="249"/>
      <c r="Q306" s="111"/>
      <c r="R306" s="112"/>
      <c r="S306" s="152" t="str">
        <f t="shared" si="4"/>
        <v>Svartur pipar, malaður</v>
      </c>
      <c r="T306" s="150">
        <f>IF($B306="","",$C306/1000*IFERROR(INDEX(Vöruskrá!$R:$R,MATCH($B306,Vöruskrá!$B:$B,0)),0))</f>
        <v>1099</v>
      </c>
      <c r="U306" s="151" t="str">
        <f>IF($A306="","",IFERROR(SUMIFS($T:$T,$W:$W,$A306)/(SUMIFS($C:$C,$W:$W,$A306)/1000),""))</f>
        <v/>
      </c>
      <c r="W306" t="str">
        <f>IF($A306="",W305,$A306)</f>
        <v>Plokkfiskur</v>
      </c>
    </row>
    <row r="307" spans="1:23" ht="60">
      <c r="A307" s="237" t="s">
        <v>1646</v>
      </c>
      <c r="B307" s="237"/>
      <c r="C307" s="238"/>
      <c r="D307" s="101" t="s">
        <v>1647</v>
      </c>
      <c r="E307" s="101" t="s">
        <v>1611</v>
      </c>
      <c r="F307" s="101"/>
      <c r="G307" s="102">
        <v>207.31</v>
      </c>
      <c r="H307" s="102">
        <v>8.85</v>
      </c>
      <c r="I307" s="102">
        <v>1.69</v>
      </c>
      <c r="J307" s="102">
        <v>15.78</v>
      </c>
      <c r="K307" s="102"/>
      <c r="L307" s="102">
        <v>14.27</v>
      </c>
      <c r="M307" s="102">
        <v>1.83</v>
      </c>
      <c r="N307" s="102">
        <f>IFERROR(SUM(N308:N315)/(SUM($C$308:$C$315)/100000),"")</f>
        <v>1.7135369999999999</v>
      </c>
      <c r="O307" s="103" t="str">
        <f>IF(OR(B307="",C307=""),"",IFERROR(C307/1000*INDEX(Vöruskrá!R:R,MATCH(B307,Vöruskrá!B:B,0))/1000,""))</f>
        <v/>
      </c>
      <c r="P307" s="241" t="s">
        <v>1648</v>
      </c>
      <c r="Q307" s="242" t="s">
        <v>1649</v>
      </c>
      <c r="R307" s="243" t="s">
        <v>1650</v>
      </c>
      <c r="S307" s="152" t="str">
        <f t="shared" si="4"/>
        <v>Fiski taco með grænmeti, salsa, osti og sýrðum rjóma</v>
      </c>
      <c r="T307" s="150" t="str">
        <f>IF($B307="","",$C307/1000*IFERROR(INDEX(Vöruskrá!$R:$R,MATCH($B307,Vöruskrá!$B:$B,0)),0))</f>
        <v/>
      </c>
      <c r="U307" s="151">
        <f>IF($A307="","",IFERROR(SUMIFS($T:$T,$W:$W,$A307)/(SUMIFS($C:$C,$W:$W,$A307)/1000),""))</f>
        <v>1294.3524</v>
      </c>
      <c r="W307" t="str">
        <f>IF($A307="",W306,$A307)</f>
        <v>Fiski taco með grænmeti, salsa, osti og sýrðum rjóma</v>
      </c>
    </row>
    <row r="308" spans="1:23" ht="15">
      <c r="A308" s="244"/>
      <c r="B308" s="244" t="s">
        <v>807</v>
      </c>
      <c r="C308" s="245">
        <v>54397</v>
      </c>
      <c r="D308" s="246" t="s">
        <v>807</v>
      </c>
      <c r="E308" s="246" t="s">
        <v>551</v>
      </c>
      <c r="F308" s="246"/>
      <c r="G308" s="247">
        <f>IF(OR(B308="",C308=""),"",IFERROR(INDEX(Vöruskrá!J:J,MATCH(B308,Vöruskrá!B:B,0))*C308/100000,""))</f>
        <v>54.396999999999998</v>
      </c>
      <c r="H308" s="247">
        <f>IF(OR(B308="",C308=""),"",IFERROR(INDEX(Vöruskrá!K:K,MATCH(B308,Vöruskrá!B:B,0))*C308/100000,""))</f>
        <v>0.38077899999999992</v>
      </c>
      <c r="I308" s="247">
        <f>IF(OR(B308="",C308=""),"",IFERROR(INDEX(Vöruskrá!L:L,MATCH(B308,Vöruskrá!B:B,0))*C308/100000,""))</f>
        <v>5.4397000000000008E-2</v>
      </c>
      <c r="J308" s="247">
        <f>IF(OR(B308="",C308=""),"",IFERROR(INDEX(Vöruskrá!M:M,MATCH(B308,Vöruskrá!B:B,0))*C308/100000,""))</f>
        <v>0</v>
      </c>
      <c r="K308" s="247">
        <f>IF(OR(B308="",C308=""),"",IFERROR(INDEX(Vöruskrá!N:N,MATCH(B308,Vöruskrá!B:B,0))*C308/100000,""))</f>
        <v>0</v>
      </c>
      <c r="L308" s="247">
        <f>IF(OR(B308="",C308=""),"",IFERROR(INDEX(Vöruskrá!O:O,MATCH(B308,Vöruskrá!B:B,0))*C308/100000,""))</f>
        <v>12.51131</v>
      </c>
      <c r="M308" s="247">
        <f>IF(OR(B308="",C308=""),"",IFERROR(INDEX(Vöruskrá!P:P,MATCH(B308,Vöruskrá!B:B,0))*C308/100000,""))</f>
        <v>0.16319099999999997</v>
      </c>
      <c r="N308" s="247">
        <f>IF(OR(B308="",C308=""),"",IFERROR(INDEX(Vöruskrá!Q:Q,MATCH(B308,Vöruskrá!B:B,0))*C308/100000,""))</f>
        <v>0</v>
      </c>
      <c r="O308" s="248">
        <f>IF(OR(B308="",C308=""),"",IFERROR(C308/1000*INDEX(Vöruskrá!R:R,MATCH(B308,Vöruskrá!B:B,0))/1000,""))</f>
        <v>103.35430000000001</v>
      </c>
      <c r="P308" s="244"/>
      <c r="Q308" s="109"/>
      <c r="R308" s="100"/>
      <c r="S308" s="152" t="str">
        <f t="shared" si="4"/>
        <v>Ýsa</v>
      </c>
      <c r="T308" s="150">
        <f>IF($B308="","",$C308/1000*IFERROR(INDEX(Vöruskrá!$R:$R,MATCH($B308,Vöruskrá!$B:$B,0)),0))</f>
        <v>103354.3</v>
      </c>
      <c r="U308" s="151" t="str">
        <f>IF($A308="","",IFERROR(SUMIFS($T:$T,$W:$W,$A308)/(SUMIFS($C:$C,$W:$W,$A308)/1000),""))</f>
        <v/>
      </c>
      <c r="W308" t="str">
        <f>IF($A308="",W307,$A308)</f>
        <v>Fiski taco með grænmeti, salsa, osti og sýrðum rjóma</v>
      </c>
    </row>
    <row r="309" spans="1:23" ht="15">
      <c r="A309" s="249"/>
      <c r="B309" s="249" t="s">
        <v>432</v>
      </c>
      <c r="C309" s="250">
        <v>27199</v>
      </c>
      <c r="D309" s="246" t="s">
        <v>433</v>
      </c>
      <c r="E309" s="246" t="s">
        <v>121</v>
      </c>
      <c r="F309" s="246"/>
      <c r="G309" s="247">
        <f>IF(OR(B309="",C309=""),"",IFERROR(INDEX(Vöruskrá!J:J,MATCH(B309,Vöruskrá!B:B,0))*C309/100000,""))</f>
        <v>131.37117000000001</v>
      </c>
      <c r="H309" s="247">
        <f>IF(OR(B309="",C309=""),"",IFERROR(INDEX(Vöruskrá!K:K,MATCH(B309,Vöruskrá!B:B,0))*C309/100000,""))</f>
        <v>6.7997500000000004</v>
      </c>
      <c r="I309" s="247">
        <f>IF(OR(B309="",C309=""),"",IFERROR(INDEX(Vöruskrá!L:L,MATCH(B309,Vöruskrá!B:B,0))*C309/100000,""))</f>
        <v>0.62557699999999994</v>
      </c>
      <c r="J309" s="247">
        <f>IF(OR(B309="",C309=""),"",IFERROR(INDEX(Vöruskrá!M:M,MATCH(B309,Vöruskrá!B:B,0))*C309/100000,""))</f>
        <v>15.231439999999999</v>
      </c>
      <c r="K309" s="247">
        <f>IF(OR(B309="",C309=""),"",IFERROR(INDEX(Vöruskrá!N:N,MATCH(B309,Vöruskrá!B:B,0))*C309/100000,""))</f>
        <v>0.29918900000000004</v>
      </c>
      <c r="L309" s="247">
        <f>IF(OR(B309="",C309=""),"",IFERROR(INDEX(Vöruskrá!O:O,MATCH(B309,Vöruskrá!B:B,0))*C309/100000,""))</f>
        <v>1.5503430000000002</v>
      </c>
      <c r="M309" s="247">
        <f>IF(OR(B309="",C309=""),"",IFERROR(INDEX(Vöruskrá!P:P,MATCH(B309,Vöruskrá!B:B,0))*C309/100000,""))</f>
        <v>0.32638800000000001</v>
      </c>
      <c r="N309" s="247">
        <f>IF(OR(B309="",C309=""),"",IFERROR(INDEX(Vöruskrá!Q:Q,MATCH(B309,Vöruskrá!B:B,0))*C309/100000,""))</f>
        <v>1.7135369999999999</v>
      </c>
      <c r="O309" s="248">
        <f>IF(OR(B309="",C309=""),"",IFERROR(C309/1000*INDEX(Vöruskrá!R:R,MATCH(B309,Vöruskrá!B:B,0))/1000,""))</f>
        <v>10.8796</v>
      </c>
      <c r="P309" s="249"/>
      <c r="Q309" s="97"/>
      <c r="R309" s="25"/>
      <c r="S309" s="152" t="str">
        <f t="shared" si="4"/>
        <v>Taco Tubs (Tacoskálar)</v>
      </c>
      <c r="T309" s="150">
        <f>IF($B309="","",$C309/1000*IFERROR(INDEX(Vöruskrá!$R:$R,MATCH($B309,Vöruskrá!$B:$B,0)),0))</f>
        <v>10879.6</v>
      </c>
      <c r="U309" s="151" t="str">
        <f>IF($A309="","",IFERROR(SUMIFS($T:$T,$W:$W,$A309)/(SUMIFS($C:$C,$W:$W,$A309)/1000),""))</f>
        <v/>
      </c>
      <c r="W309" t="str">
        <f>IF($A309="",W308,$A309)</f>
        <v>Fiski taco með grænmeti, salsa, osti og sýrðum rjóma</v>
      </c>
    </row>
    <row r="310" spans="1:23" ht="15">
      <c r="A310" s="244"/>
      <c r="B310" s="244" t="s">
        <v>1291</v>
      </c>
      <c r="C310" s="245">
        <v>9066</v>
      </c>
      <c r="D310" s="246" t="s">
        <v>1292</v>
      </c>
      <c r="E310" s="246"/>
      <c r="F310" s="246"/>
      <c r="G310" s="247">
        <f>IF(OR(B310="",C310=""),"",IFERROR(INDEX(Vöruskrá!J:J,MATCH(B310,Vöruskrá!B:B,0))*C310/100000,""))</f>
        <v>2.17584</v>
      </c>
      <c r="H310" s="247" t="str">
        <f>IF(OR(B310="",C310=""),"",IFERROR(INDEX(Vöruskrá!K:K,MATCH(B310,Vöruskrá!B:B,0))*C310/100000,""))</f>
        <v/>
      </c>
      <c r="I310" s="247">
        <f>IF(OR(B310="",C310=""),"",IFERROR(INDEX(Vöruskrá!L:L,MATCH(B310,Vöruskrá!B:B,0))*C310/100000,""))</f>
        <v>0</v>
      </c>
      <c r="J310" s="247" t="str">
        <f>IF(OR(B310="",C310=""),"",IFERROR(INDEX(Vöruskrá!M:M,MATCH(B310,Vöruskrá!B:B,0))*C310/100000,""))</f>
        <v/>
      </c>
      <c r="K310" s="247">
        <f>IF(OR(B310="",C310=""),"",IFERROR(INDEX(Vöruskrá!N:N,MATCH(B310,Vöruskrá!B:B,0))*C310/100000,""))</f>
        <v>0</v>
      </c>
      <c r="L310" s="247" t="str">
        <f>IF(OR(B310="",C310=""),"",IFERROR(INDEX(Vöruskrá!O:O,MATCH(B310,Vöruskrá!B:B,0))*C310/100000,""))</f>
        <v/>
      </c>
      <c r="M310" s="247">
        <f>IF(OR(B310="",C310=""),"",IFERROR(INDEX(Vöruskrá!P:P,MATCH(B310,Vöruskrá!B:B,0))*C310/100000,""))</f>
        <v>0</v>
      </c>
      <c r="N310" s="247" t="str">
        <f>IF(OR(B310="",C310=""),"",IFERROR(INDEX(Vöruskrá!Q:Q,MATCH(B310,Vöruskrá!B:B,0))*C310/100000,""))</f>
        <v/>
      </c>
      <c r="O310" s="248">
        <f>IF(OR(B310="",C310=""),"",IFERROR(C310/1000*INDEX(Vöruskrá!R:R,MATCH(B310,Vöruskrá!B:B,0))/1000,""))</f>
        <v>5.4396000000000004</v>
      </c>
      <c r="P310" s="244"/>
      <c r="Q310" s="98"/>
      <c r="R310" s="5"/>
      <c r="S310" s="152" t="str">
        <f t="shared" si="4"/>
        <v>Hvítkál (ferskt)</v>
      </c>
      <c r="T310" s="150">
        <f>IF($B310="","",$C310/1000*IFERROR(INDEX(Vöruskrá!$R:$R,MATCH($B310,Vöruskrá!$B:$B,0)),0))</f>
        <v>5439.6</v>
      </c>
      <c r="U310" s="151" t="str">
        <f>IF($A310="","",IFERROR(SUMIFS($T:$T,$W:$W,$A310)/(SUMIFS($C:$C,$W:$W,$A310)/1000),""))</f>
        <v/>
      </c>
      <c r="W310" t="str">
        <f>IF($A310="",W309,$A310)</f>
        <v>Fiski taco með grænmeti, salsa, osti og sýrðum rjóma</v>
      </c>
    </row>
    <row r="311" spans="1:23" ht="15">
      <c r="A311" s="249"/>
      <c r="B311" s="249" t="s">
        <v>922</v>
      </c>
      <c r="C311" s="250">
        <v>4533</v>
      </c>
      <c r="D311" s="246" t="s">
        <v>924</v>
      </c>
      <c r="E311" s="246" t="s">
        <v>108</v>
      </c>
      <c r="F311" s="246"/>
      <c r="G311" s="247">
        <f>IF(OR(B311="",C311=""),"",IFERROR(INDEX(Vöruskrá!J:J,MATCH(B311,Vöruskrá!B:B,0))*C311/100000,""))</f>
        <v>15.4122</v>
      </c>
      <c r="H311" s="247">
        <f>IF(OR(B311="",C311=""),"",IFERROR(INDEX(Vöruskrá!K:K,MATCH(B311,Vöruskrá!B:B,0))*C311/100000,""))</f>
        <v>1.5865499999999999</v>
      </c>
      <c r="I311" s="247">
        <f>IF(OR(B311="",C311=""),"",IFERROR(INDEX(Vöruskrá!L:L,MATCH(B311,Vöruskrá!B:B,0))*C311/100000,""))</f>
        <v>0.99726000000000004</v>
      </c>
      <c r="J311" s="247">
        <f>IF(OR(B311="",C311=""),"",IFERROR(INDEX(Vöruskrá!M:M,MATCH(B311,Vöruskrá!B:B,0))*C311/100000,""))</f>
        <v>0.13599</v>
      </c>
      <c r="K311" s="247">
        <f>IF(OR(B311="",C311=""),"",IFERROR(INDEX(Vöruskrá!N:N,MATCH(B311,Vöruskrá!B:B,0))*C311/100000,""))</f>
        <v>0.13599</v>
      </c>
      <c r="L311" s="247">
        <f>IF(OR(B311="",C311=""),"",IFERROR(INDEX(Vöruskrá!O:O,MATCH(B311,Vöruskrá!B:B,0))*C311/100000,""))</f>
        <v>0.113325</v>
      </c>
      <c r="M311" s="247">
        <f>IF(OR(B311="",C311=""),"",IFERROR(INDEX(Vöruskrá!P:P,MATCH(B311,Vöruskrá!B:B,0))*C311/100000,""))</f>
        <v>0</v>
      </c>
      <c r="N311" s="247">
        <f>IF(OR(B311="",C311=""),"",IFERROR(INDEX(Vöruskrá!Q:Q,MATCH(B311,Vöruskrá!B:B,0))*C311/100000,""))</f>
        <v>0</v>
      </c>
      <c r="O311" s="248">
        <f>IF(OR(B311="",C311=""),"",IFERROR(C311/1000*INDEX(Vöruskrá!R:R,MATCH(B311,Vöruskrá!B:B,0))/1000,""))</f>
        <v>4.0796999999999999</v>
      </c>
      <c r="P311" s="249"/>
      <c r="Q311" s="97"/>
      <c r="R311" s="25"/>
      <c r="S311" s="152" t="str">
        <f t="shared" si="4"/>
        <v>Matreiðslurjómi (MS)</v>
      </c>
      <c r="T311" s="150">
        <f>IF($B311="","",$C311/1000*IFERROR(INDEX(Vöruskrá!$R:$R,MATCH($B311,Vöruskrá!$B:$B,0)),0))</f>
        <v>4079.7000000000003</v>
      </c>
      <c r="U311" s="151" t="str">
        <f>IF($A311="","",IFERROR(SUMIFS($T:$T,$W:$W,$A311)/(SUMIFS($C:$C,$W:$W,$A311)/1000),""))</f>
        <v/>
      </c>
      <c r="W311" t="str">
        <f>IF($A311="",W310,$A311)</f>
        <v>Fiski taco með grænmeti, salsa, osti og sýrðum rjóma</v>
      </c>
    </row>
    <row r="312" spans="1:23" ht="15">
      <c r="A312" s="244"/>
      <c r="B312" s="244" t="s">
        <v>1295</v>
      </c>
      <c r="C312" s="245">
        <v>1813</v>
      </c>
      <c r="D312" s="246" t="s">
        <v>1295</v>
      </c>
      <c r="E312" s="246"/>
      <c r="F312" s="246"/>
      <c r="G312" s="247">
        <f>IF(OR(B312="",C312=""),"",IFERROR(INDEX(Vöruskrá!J:J,MATCH(B312,Vöruskrá!B:B,0))*C312/100000,""))</f>
        <v>0.63454999999999995</v>
      </c>
      <c r="H312" s="247" t="str">
        <f>IF(OR(B312="",C312=""),"",IFERROR(INDEX(Vöruskrá!K:K,MATCH(B312,Vöruskrá!B:B,0))*C312/100000,""))</f>
        <v/>
      </c>
      <c r="I312" s="247">
        <f>IF(OR(B312="",C312=""),"",IFERROR(INDEX(Vöruskrá!L:L,MATCH(B312,Vöruskrá!B:B,0))*C312/100000,""))</f>
        <v>0</v>
      </c>
      <c r="J312" s="247">
        <f>IF(OR(B312="",C312=""),"",IFERROR(INDEX(Vöruskrá!M:M,MATCH(B312,Vöruskrá!B:B,0))*C312/100000,""))</f>
        <v>0.18129999999999999</v>
      </c>
      <c r="K312" s="247" t="str">
        <f>IF(OR(B312="",C312=""),"",IFERROR(INDEX(Vöruskrá!N:N,MATCH(B312,Vöruskrá!B:B,0))*C312/100000,""))</f>
        <v/>
      </c>
      <c r="L312" s="247" t="str">
        <f>IF(OR(B312="",C312=""),"",IFERROR(INDEX(Vöruskrá!O:O,MATCH(B312,Vöruskrá!B:B,0))*C312/100000,""))</f>
        <v/>
      </c>
      <c r="M312" s="247">
        <f>IF(OR(B312="",C312=""),"",IFERROR(INDEX(Vöruskrá!P:P,MATCH(B312,Vöruskrá!B:B,0))*C312/100000,""))</f>
        <v>0</v>
      </c>
      <c r="N312" s="247" t="str">
        <f>IF(OR(B312="",C312=""),"",IFERROR(INDEX(Vöruskrá!Q:Q,MATCH(B312,Vöruskrá!B:B,0))*C312/100000,""))</f>
        <v/>
      </c>
      <c r="O312" s="248">
        <f>IF(OR(B312="",C312=""),"",IFERROR(C312/1000*INDEX(Vöruskrá!R:R,MATCH(B312,Vöruskrá!B:B,0))/1000,""))</f>
        <v>1.0877999999999999</v>
      </c>
      <c r="P312" s="244"/>
      <c r="Q312" s="98"/>
      <c r="R312" s="5"/>
      <c r="S312" s="152" t="str">
        <f t="shared" si="4"/>
        <v>Lime</v>
      </c>
      <c r="T312" s="150">
        <f>IF($B312="","",$C312/1000*IFERROR(INDEX(Vöruskrá!$R:$R,MATCH($B312,Vöruskrá!$B:$B,0)),0))</f>
        <v>1087.8</v>
      </c>
      <c r="U312" s="151" t="str">
        <f>IF($A312="","",IFERROR(SUMIFS($T:$T,$W:$W,$A312)/(SUMIFS($C:$C,$W:$W,$A312)/1000),""))</f>
        <v/>
      </c>
      <c r="W312" t="str">
        <f>IF($A312="",W311,$A312)</f>
        <v>Fiski taco með grænmeti, salsa, osti og sýrðum rjóma</v>
      </c>
    </row>
    <row r="313" spans="1:23" ht="15">
      <c r="A313" s="249"/>
      <c r="B313" s="249" t="s">
        <v>428</v>
      </c>
      <c r="C313" s="250">
        <v>1360</v>
      </c>
      <c r="D313" s="246" t="s">
        <v>429</v>
      </c>
      <c r="E313" s="246" t="s">
        <v>121</v>
      </c>
      <c r="F313" s="246" t="s">
        <v>280</v>
      </c>
      <c r="G313" s="247">
        <f>IF(OR(B313="",C313=""),"",IFERROR(INDEX(Vöruskrá!J:J,MATCH(B313,Vöruskrá!B:B,0))*C313/100000,""))</f>
        <v>3.0192000000000001</v>
      </c>
      <c r="H313" s="247">
        <f>IF(OR(B313="",C313=""),"",IFERROR(INDEX(Vöruskrá!K:K,MATCH(B313,Vöruskrá!B:B,0))*C313/100000,""))</f>
        <v>8.1600000000000006E-2</v>
      </c>
      <c r="I313" s="247">
        <f>IF(OR(B313="",C313=""),"",IFERROR(INDEX(Vöruskrá!L:L,MATCH(B313,Vöruskrá!B:B,0))*C313/100000,""))</f>
        <v>1.2239999999999999E-2</v>
      </c>
      <c r="J313" s="247">
        <f>IF(OR(B313="",C313=""),"",IFERROR(INDEX(Vöruskrá!M:M,MATCH(B313,Vöruskrá!B:B,0))*C313/100000,""))</f>
        <v>0.40799999999999997</v>
      </c>
      <c r="K313" s="247">
        <f>IF(OR(B313="",C313=""),"",IFERROR(INDEX(Vöruskrá!N:N,MATCH(B313,Vöruskrá!B:B,0))*C313/100000,""))</f>
        <v>6.2559999999999991E-2</v>
      </c>
      <c r="L313" s="247">
        <f>IF(OR(B313="",C313=""),"",IFERROR(INDEX(Vöruskrá!O:O,MATCH(B313,Vöruskrá!B:B,0))*C313/100000,""))</f>
        <v>9.6560000000000007E-2</v>
      </c>
      <c r="M313" s="247">
        <f>IF(OR(B313="",C313=""),"",IFERROR(INDEX(Vöruskrá!P:P,MATCH(B313,Vöruskrá!B:B,0))*C313/100000,""))</f>
        <v>0.61199999999999999</v>
      </c>
      <c r="N313" s="247">
        <f>IF(OR(B313="",C313=""),"",IFERROR(INDEX(Vöruskrá!Q:Q,MATCH(B313,Vöruskrá!B:B,0))*C313/100000,""))</f>
        <v>0</v>
      </c>
      <c r="O313" s="248">
        <f>IF(OR(B313="",C313=""),"",IFERROR(C313/1000*INDEX(Vöruskrá!R:R,MATCH(B313,Vöruskrá!B:B,0))/1000,""))</f>
        <v>3.9630400000000003</v>
      </c>
      <c r="P313" s="249"/>
      <c r="Q313" s="97"/>
      <c r="R313" s="25"/>
      <c r="S313" s="152" t="str">
        <f t="shared" si="4"/>
        <v>Taco Grillkrydda</v>
      </c>
      <c r="T313" s="150">
        <f>IF($B313="","",$C313/1000*IFERROR(INDEX(Vöruskrá!$R:$R,MATCH($B313,Vöruskrá!$B:$B,0)),0))</f>
        <v>3963.0400000000004</v>
      </c>
      <c r="U313" s="151" t="str">
        <f>IF($A313="","",IFERROR(SUMIFS($T:$T,$W:$W,$A313)/(SUMIFS($C:$C,$W:$W,$A313)/1000),""))</f>
        <v/>
      </c>
      <c r="W313" t="str">
        <f>IF($A313="",W312,$A313)</f>
        <v>Fiski taco með grænmeti, salsa, osti og sýrðum rjóma</v>
      </c>
    </row>
    <row r="314" spans="1:23" ht="15">
      <c r="A314" s="244"/>
      <c r="B314" s="244" t="s">
        <v>269</v>
      </c>
      <c r="C314" s="245">
        <v>725</v>
      </c>
      <c r="D314" s="246" t="s">
        <v>272</v>
      </c>
      <c r="E314" s="246" t="s">
        <v>121</v>
      </c>
      <c r="F314" s="246" t="s">
        <v>273</v>
      </c>
      <c r="G314" s="247">
        <f>IF(OR(B314="",C314=""),"",IFERROR(INDEX(Vöruskrá!J:J,MATCH(B314,Vöruskrá!B:B,0))*C314/100000,""))</f>
        <v>0</v>
      </c>
      <c r="H314" s="247">
        <f>IF(OR(B314="",C314=""),"",IFERROR(INDEX(Vöruskrá!K:K,MATCH(B314,Vöruskrá!B:B,0))*C314/100000,""))</f>
        <v>0</v>
      </c>
      <c r="I314" s="247">
        <f>IF(OR(B314="",C314=""),"",IFERROR(INDEX(Vöruskrá!L:L,MATCH(B314,Vöruskrá!B:B,0))*C314/100000,""))</f>
        <v>0</v>
      </c>
      <c r="J314" s="247">
        <f>IF(OR(B314="",C314=""),"",IFERROR(INDEX(Vöruskrá!M:M,MATCH(B314,Vöruskrá!B:B,0))*C314/100000,""))</f>
        <v>0</v>
      </c>
      <c r="K314" s="247">
        <f>IF(OR(B314="",C314=""),"",IFERROR(INDEX(Vöruskrá!N:N,MATCH(B314,Vöruskrá!B:B,0))*C314/100000,""))</f>
        <v>0</v>
      </c>
      <c r="L314" s="247">
        <f>IF(OR(B314="",C314=""),"",IFERROR(INDEX(Vöruskrá!O:O,MATCH(B314,Vöruskrá!B:B,0))*C314/100000,""))</f>
        <v>0</v>
      </c>
      <c r="M314" s="247">
        <f>IF(OR(B314="",C314=""),"",IFERROR(INDEX(Vöruskrá!P:P,MATCH(B314,Vöruskrá!B:B,0))*C314/100000,""))</f>
        <v>0.72499999999999998</v>
      </c>
      <c r="N314" s="247">
        <f>IF(OR(B314="",C314=""),"",IFERROR(INDEX(Vöruskrá!Q:Q,MATCH(B314,Vöruskrá!B:B,0))*C314/100000,""))</f>
        <v>0</v>
      </c>
      <c r="O314" s="248">
        <f>IF(OR(B314="",C314=""),"",IFERROR(C314/1000*INDEX(Vöruskrá!R:R,MATCH(B314,Vöruskrá!B:B,0))/1000,""))</f>
        <v>8.6999999999999994E-2</v>
      </c>
      <c r="P314" s="244"/>
      <c r="Q314" s="98"/>
      <c r="R314" s="5"/>
      <c r="S314" s="152" t="str">
        <f t="shared" si="4"/>
        <v>Borðsalt</v>
      </c>
      <c r="T314" s="150">
        <f>IF($B314="","",$C314/1000*IFERROR(INDEX(Vöruskrá!$R:$R,MATCH($B314,Vöruskrá!$B:$B,0)),0))</f>
        <v>87</v>
      </c>
      <c r="U314" s="151" t="str">
        <f>IF($A314="","",IFERROR(SUMIFS($T:$T,$W:$W,$A314)/(SUMIFS($C:$C,$W:$W,$A314)/1000),""))</f>
        <v/>
      </c>
      <c r="W314" t="str">
        <f>IF($A314="",W313,$A314)</f>
        <v>Fiski taco með grænmeti, salsa, osti og sýrðum rjóma</v>
      </c>
    </row>
    <row r="315" spans="1:23" ht="15">
      <c r="A315" s="249"/>
      <c r="B315" s="249" t="s">
        <v>1298</v>
      </c>
      <c r="C315" s="250">
        <v>907</v>
      </c>
      <c r="D315" s="246" t="s">
        <v>1299</v>
      </c>
      <c r="E315" s="246"/>
      <c r="F315" s="246"/>
      <c r="G315" s="247">
        <f>IF(OR(B315="",C315=""),"",IFERROR(INDEX(Vöruskrá!J:J,MATCH(B315,Vöruskrá!B:B,0))*C315/100000,""))</f>
        <v>0.29931000000000002</v>
      </c>
      <c r="H315" s="247" t="str">
        <f>IF(OR(B315="",C315=""),"",IFERROR(INDEX(Vöruskrá!K:K,MATCH(B315,Vöruskrá!B:B,0))*C315/100000,""))</f>
        <v/>
      </c>
      <c r="I315" s="247">
        <f>IF(OR(B315="",C315=""),"",IFERROR(INDEX(Vöruskrá!L:L,MATCH(B315,Vöruskrá!B:B,0))*C315/100000,""))</f>
        <v>0</v>
      </c>
      <c r="J315" s="247" t="str">
        <f>IF(OR(B315="",C315=""),"",IFERROR(INDEX(Vöruskrá!M:M,MATCH(B315,Vöruskrá!B:B,0))*C315/100000,""))</f>
        <v/>
      </c>
      <c r="K315" s="247" t="str">
        <f>IF(OR(B315="",C315=""),"",IFERROR(INDEX(Vöruskrá!N:N,MATCH(B315,Vöruskrá!B:B,0))*C315/100000,""))</f>
        <v/>
      </c>
      <c r="L315" s="247" t="str">
        <f>IF(OR(B315="",C315=""),"",IFERROR(INDEX(Vöruskrá!O:O,MATCH(B315,Vöruskrá!B:B,0))*C315/100000,""))</f>
        <v/>
      </c>
      <c r="M315" s="247" t="str">
        <f>IF(OR(B315="",C315=""),"",IFERROR(INDEX(Vöruskrá!P:P,MATCH(B315,Vöruskrá!B:B,0))*C315/100000,""))</f>
        <v/>
      </c>
      <c r="N315" s="247">
        <f>IF(OR(B315="",C315=""),"",IFERROR(INDEX(Vöruskrá!Q:Q,MATCH(B315,Vöruskrá!B:B,0))*C315/100000,""))</f>
        <v>0</v>
      </c>
      <c r="O315" s="248">
        <f>IF(OR(B315="",C315=""),"",IFERROR(C315/1000*INDEX(Vöruskrá!R:R,MATCH(B315,Vöruskrá!B:B,0))/1000,""))</f>
        <v>0.54420000000000002</v>
      </c>
      <c r="P315" s="249"/>
      <c r="Q315" s="111"/>
      <c r="R315" s="112"/>
      <c r="S315" s="152" t="str">
        <f t="shared" si="4"/>
        <v>Kóríander (ferskur)</v>
      </c>
      <c r="T315" s="150">
        <f>IF($B315="","",$C315/1000*IFERROR(INDEX(Vöruskrá!$R:$R,MATCH($B315,Vöruskrá!$B:$B,0)),0))</f>
        <v>544.20000000000005</v>
      </c>
      <c r="U315" s="151" t="str">
        <f>IF($A315="","",IFERROR(SUMIFS($T:$T,$W:$W,$A315)/(SUMIFS($C:$C,$W:$W,$A315)/1000),""))</f>
        <v/>
      </c>
      <c r="W315" t="str">
        <f>IF($A315="",W314,$A315)</f>
        <v>Fiski taco með grænmeti, salsa, osti og sýrðum rjóma</v>
      </c>
    </row>
    <row r="316" spans="1:23" ht="48">
      <c r="A316" s="237" t="s">
        <v>1651</v>
      </c>
      <c r="B316" s="237"/>
      <c r="C316" s="238"/>
      <c r="D316" s="101" t="s">
        <v>1652</v>
      </c>
      <c r="E316" s="101" t="s">
        <v>1653</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1" t="s">
        <v>1654</v>
      </c>
      <c r="Q316" s="242" t="s">
        <v>1655</v>
      </c>
      <c r="R316" s="243" t="s">
        <v>1656</v>
      </c>
      <c r="S316" s="152" t="str">
        <f t="shared" si="4"/>
        <v>Ofnbökuð langa í hvítlauk og steinselju með kartöflum</v>
      </c>
      <c r="T316" s="150" t="str">
        <f>IF($B316="","",$C316/1000*IFERROR(INDEX(Vöruskrá!$R:$R,MATCH($B316,Vöruskrá!$B:$B,0)),0))</f>
        <v/>
      </c>
      <c r="U316" s="151">
        <f>IF($A316="","",IFERROR(SUMIFS($T:$T,$W:$W,$A316)/(SUMIFS($C:$C,$W:$W,$A316)/1000),""))</f>
        <v>1893.4066659333405</v>
      </c>
      <c r="W316" t="str">
        <f>IF($A316="",W315,$A316)</f>
        <v>Ofnbökuð langa í hvítlauk og steinselju með kartöflum</v>
      </c>
    </row>
    <row r="317" spans="1:23" ht="15">
      <c r="A317" s="244"/>
      <c r="B317" s="244" t="s">
        <v>1303</v>
      </c>
      <c r="C317" s="245">
        <v>88790</v>
      </c>
      <c r="D317" s="246"/>
      <c r="E317" s="246"/>
      <c r="F317" s="246"/>
      <c r="G317" s="247">
        <f>IF(OR(B317="",C317=""),"",IFERROR(INDEX(Vöruskrá!J:J,MATCH(B317,Vöruskrá!B:B,0))*C317/100000,""))</f>
        <v>72.8078</v>
      </c>
      <c r="H317" s="247" t="str">
        <f>IF(OR(B317="",C317=""),"",IFERROR(INDEX(Vöruskrá!K:K,MATCH(B317,Vöruskrá!B:B,0))*C317/100000,""))</f>
        <v/>
      </c>
      <c r="I317" s="247">
        <f>IF(OR(B317="",C317=""),"",IFERROR(INDEX(Vöruskrá!L:L,MATCH(B317,Vöruskrá!B:B,0))*C317/100000,""))</f>
        <v>0</v>
      </c>
      <c r="J317" s="247">
        <f>IF(OR(B317="",C317=""),"",IFERROR(INDEX(Vöruskrá!M:M,MATCH(B317,Vöruskrá!B:B,0))*C317/100000,""))</f>
        <v>0</v>
      </c>
      <c r="K317" s="247">
        <f>IF(OR(B317="",C317=""),"",IFERROR(INDEX(Vöruskrá!N:N,MATCH(B317,Vöruskrá!B:B,0))*C317/100000,""))</f>
        <v>0</v>
      </c>
      <c r="L317" s="247" t="str">
        <f>IF(OR(B317="",C317=""),"",IFERROR(INDEX(Vöruskrá!O:O,MATCH(B317,Vöruskrá!B:B,0))*C317/100000,""))</f>
        <v/>
      </c>
      <c r="M317" s="247">
        <f>IF(OR(B317="",C317=""),"",IFERROR(INDEX(Vöruskrá!P:P,MATCH(B317,Vöruskrá!B:B,0))*C317/100000,""))</f>
        <v>0</v>
      </c>
      <c r="N317" s="247">
        <f>IF(OR(B317="",C317=""),"",IFERROR(INDEX(Vöruskrá!Q:Q,MATCH(B317,Vöruskrá!B:B,0))*C317/100000,""))</f>
        <v>0</v>
      </c>
      <c r="O317" s="248">
        <f>IF(OR(B317="",C317=""),"",IFERROR(C317/1000*INDEX(Vöruskrá!R:R,MATCH(B317,Vöruskrá!B:B,0))/1000,""))</f>
        <v>168.70099999999999</v>
      </c>
      <c r="P317" s="244"/>
      <c r="Q317" s="113"/>
      <c r="R317" s="114"/>
      <c r="S317" s="152" t="str">
        <f t="shared" si="4"/>
        <v>Langa</v>
      </c>
      <c r="T317" s="150">
        <f>IF($B317="","",$C317/1000*IFERROR(INDEX(Vöruskrá!$R:$R,MATCH($B317,Vöruskrá!$B:$B,0)),0))</f>
        <v>168701</v>
      </c>
      <c r="U317" s="151" t="str">
        <f>IF($A317="","",IFERROR(SUMIFS($T:$T,$W:$W,$A317)/(SUMIFS($C:$C,$W:$W,$A317)/1000),""))</f>
        <v/>
      </c>
      <c r="W317" t="str">
        <f>IF($A317="",W316,$A317)</f>
        <v>Ofnbökuð langa í hvítlauk og steinselju með kartöflum</v>
      </c>
    </row>
    <row r="318" spans="1:23" ht="15">
      <c r="A318" s="249"/>
      <c r="B318" s="249" t="s">
        <v>889</v>
      </c>
      <c r="C318" s="250">
        <v>2220</v>
      </c>
      <c r="D318" s="246" t="s">
        <v>890</v>
      </c>
      <c r="E318" s="246" t="s">
        <v>121</v>
      </c>
      <c r="F318" s="246"/>
      <c r="G318" s="247">
        <f>IF(OR(B318="",C318=""),"",IFERROR(INDEX(Vöruskrá!J:J,MATCH(B318,Vöruskrá!B:B,0))*C318/100000,""))</f>
        <v>3.3077999999999999</v>
      </c>
      <c r="H318" s="247">
        <f>IF(OR(B318="",C318=""),"",IFERROR(INDEX(Vöruskrá!K:K,MATCH(B318,Vöruskrá!B:B,0))*C318/100000,""))</f>
        <v>1.11E-2</v>
      </c>
      <c r="I318" s="247">
        <f>IF(OR(B318="",C318=""),"",IFERROR(INDEX(Vöruskrá!L:L,MATCH(B318,Vöruskrá!B:B,0))*C318/100000,""))</f>
        <v>2.2200000000000002E-3</v>
      </c>
      <c r="J318" s="247">
        <f>IF(OR(B318="",C318=""),"",IFERROR(INDEX(Vöruskrá!M:M,MATCH(B318,Vöruskrá!B:B,0))*C318/100000,""))</f>
        <v>0.73482000000000003</v>
      </c>
      <c r="K318" s="247">
        <f>IF(OR(B318="",C318=""),"",IFERROR(INDEX(Vöruskrá!N:N,MATCH(B318,Vöruskrá!B:B,0))*C318/100000,""))</f>
        <v>2.2200000000000001E-2</v>
      </c>
      <c r="L318" s="247">
        <f>IF(OR(B318="",C318=""),"",IFERROR(INDEX(Vöruskrá!O:O,MATCH(B318,Vöruskrá!B:B,0))*C318/100000,""))</f>
        <v>0.14208000000000001</v>
      </c>
      <c r="M318" s="247">
        <f>IF(OR(B318="",C318=""),"",IFERROR(INDEX(Vöruskrá!P:P,MATCH(B318,Vöruskrá!B:B,0))*C318/100000,""))</f>
        <v>0</v>
      </c>
      <c r="N318" s="247">
        <f>IF(OR(B318="",C318=""),"",IFERROR(INDEX(Vöruskrá!Q:Q,MATCH(B318,Vöruskrá!B:B,0))*C318/100000,""))</f>
        <v>4.6620000000000002E-2</v>
      </c>
      <c r="O318" s="248">
        <f>IF(OR(B318="",C318=""),"",IFERROR(C318/1000*INDEX(Vöruskrá!R:R,MATCH(B318,Vöruskrá!B:B,0))/1000,""))</f>
        <v>3.3300000000000005</v>
      </c>
      <c r="P318" s="249"/>
      <c r="Q318" s="98"/>
      <c r="R318" s="5"/>
      <c r="S318" s="152" t="str">
        <f t="shared" si="4"/>
        <v>Hvítlaukur (ferskur)</v>
      </c>
      <c r="T318" s="150">
        <f>IF($B318="","",$C318/1000*IFERROR(INDEX(Vöruskrá!$R:$R,MATCH($B318,Vöruskrá!$B:$B,0)),0))</f>
        <v>3330.0000000000005</v>
      </c>
      <c r="U318" s="151" t="str">
        <f>IF($A318="","",IFERROR(SUMIFS($T:$T,$W:$W,$A318)/(SUMIFS($C:$C,$W:$W,$A318)/1000),""))</f>
        <v/>
      </c>
      <c r="W318" t="str">
        <f>IF($A318="",W317,$A318)</f>
        <v>Ofnbökuð langa í hvítlauk og steinselju með kartöflum</v>
      </c>
    </row>
    <row r="319" spans="1:23" ht="15">
      <c r="A319" s="244"/>
      <c r="B319" s="244" t="s">
        <v>392</v>
      </c>
      <c r="C319" s="245">
        <v>4440</v>
      </c>
      <c r="D319" s="246" t="s">
        <v>394</v>
      </c>
      <c r="E319" s="246" t="s">
        <v>108</v>
      </c>
      <c r="F319" s="246"/>
      <c r="G319" s="247">
        <f>IF(OR(B319="",C319=""),"",IFERROR(INDEX(Vöruskrá!J:J,MATCH(B319,Vöruskrá!B:B,0))*C319/100000,""))</f>
        <v>32.767200000000003</v>
      </c>
      <c r="H319" s="247">
        <f>IF(OR(B319="",C319=""),"",IFERROR(INDEX(Vöruskrá!K:K,MATCH(B319,Vöruskrá!B:B,0))*C319/100000,""))</f>
        <v>3.6408</v>
      </c>
      <c r="I319" s="247">
        <f>IF(OR(B319="",C319=""),"",IFERROR(INDEX(Vöruskrá!L:L,MATCH(B319,Vöruskrá!B:B,0))*C319/100000,""))</f>
        <v>2.1756000000000002</v>
      </c>
      <c r="J319" s="247">
        <f>IF(OR(B319="",C319=""),"",IFERROR(INDEX(Vöruskrá!M:M,MATCH(B319,Vöruskrá!B:B,0))*C319/100000,""))</f>
        <v>1.7760000000000001E-2</v>
      </c>
      <c r="K319" s="247">
        <f>IF(OR(B319="",C319=""),"",IFERROR(INDEX(Vöruskrá!N:N,MATCH(B319,Vöruskrá!B:B,0))*C319/100000,""))</f>
        <v>1.7760000000000001E-2</v>
      </c>
      <c r="L319" s="247">
        <f>IF(OR(B319="",C319=""),"",IFERROR(INDEX(Vöruskrá!O:O,MATCH(B319,Vöruskrá!B:B,0))*C319/100000,""))</f>
        <v>2.664E-2</v>
      </c>
      <c r="M319" s="247">
        <f>IF(OR(B319="",C319=""),"",IFERROR(INDEX(Vöruskrá!P:P,MATCH(B319,Vöruskrá!B:B,0))*C319/100000,""))</f>
        <v>5.3280000000000001E-2</v>
      </c>
      <c r="N319" s="247">
        <f>IF(OR(B319="",C319=""),"",IFERROR(INDEX(Vöruskrá!Q:Q,MATCH(B319,Vöruskrá!B:B,0))*C319/100000,""))</f>
        <v>0</v>
      </c>
      <c r="O319" s="248">
        <f>IF(OR(B319="",C319=""),"",IFERROR(C319/1000*INDEX(Vöruskrá!R:R,MATCH(B319,Vöruskrá!B:B,0))/1000,""))</f>
        <v>10.212</v>
      </c>
      <c r="P319" s="244"/>
      <c r="Q319" s="97"/>
      <c r="R319" s="25"/>
      <c r="S319" s="152" t="str">
        <f t="shared" si="4"/>
        <v>Smjör 500 g</v>
      </c>
      <c r="T319" s="150">
        <f>IF($B319="","",$C319/1000*IFERROR(INDEX(Vöruskrá!$R:$R,MATCH($B319,Vöruskrá!$B:$B,0)),0))</f>
        <v>10212</v>
      </c>
      <c r="U319" s="151" t="str">
        <f>IF($A319="","",IFERROR(SUMIFS($T:$T,$W:$W,$A319)/(SUMIFS($C:$C,$W:$W,$A319)/1000),""))</f>
        <v/>
      </c>
      <c r="W319" t="str">
        <f>IF($A319="",W318,$A319)</f>
        <v>Ofnbökuð langa í hvítlauk og steinselju með kartöflum</v>
      </c>
    </row>
    <row r="320" spans="1:23" ht="24">
      <c r="A320" s="249"/>
      <c r="B320" s="249" t="s">
        <v>1478</v>
      </c>
      <c r="C320" s="250">
        <v>2220</v>
      </c>
      <c r="D320" s="246" t="s">
        <v>1470</v>
      </c>
      <c r="E320" s="246" t="s">
        <v>1475</v>
      </c>
      <c r="F320" s="246"/>
      <c r="G320" s="247">
        <f>IF(OR(B320="",C320=""),"",IFERROR(INDEX(Vöruskrá!J:J,MATCH(B320,Vöruskrá!B:B,0))*C320/100000,""))</f>
        <v>0</v>
      </c>
      <c r="H320" s="247">
        <f>IF(OR(B320="",C320=""),"",IFERROR(INDEX(Vöruskrá!K:K,MATCH(B320,Vöruskrá!B:B,0))*C320/100000,""))</f>
        <v>0</v>
      </c>
      <c r="I320" s="247">
        <f>IF(OR(B320="",C320=""),"",IFERROR(INDEX(Vöruskrá!L:L,MATCH(B320,Vöruskrá!B:B,0))*C320/100000,""))</f>
        <v>0</v>
      </c>
      <c r="J320" s="247">
        <f>IF(OR(B320="",C320=""),"",IFERROR(INDEX(Vöruskrá!M:M,MATCH(B320,Vöruskrá!B:B,0))*C320/100000,""))</f>
        <v>0</v>
      </c>
      <c r="K320" s="247">
        <f>IF(OR(B320="",C320=""),"",IFERROR(INDEX(Vöruskrá!N:N,MATCH(B320,Vöruskrá!B:B,0))*C320/100000,""))</f>
        <v>0</v>
      </c>
      <c r="L320" s="247">
        <f>IF(OR(B320="",C320=""),"",IFERROR(INDEX(Vöruskrá!O:O,MATCH(B320,Vöruskrá!B:B,0))*C320/100000,""))</f>
        <v>0</v>
      </c>
      <c r="M320" s="247">
        <f>IF(OR(B320="",C320=""),"",IFERROR(INDEX(Vöruskrá!P:P,MATCH(B320,Vöruskrá!B:B,0))*C320/100000,""))</f>
        <v>0</v>
      </c>
      <c r="N320" s="247">
        <f>IF(OR(B320="",C320=""),"",IFERROR(INDEX(Vöruskrá!Q:Q,MATCH(B320,Vöruskrá!B:B,0))*C320/100000,""))</f>
        <v>0</v>
      </c>
      <c r="O320" s="248">
        <f>IF(OR(B320="",C320=""),"",IFERROR(C320/1000*INDEX(Vöruskrá!R:R,MATCH(B320,Vöruskrá!B:B,0))/1000,""))</f>
        <v>1.3320000000000003</v>
      </c>
      <c r="P320" s="249"/>
      <c r="Q320" s="98"/>
      <c r="R320" s="5"/>
      <c r="S320" s="152" t="str">
        <f t="shared" si="4"/>
        <v>Sítrónusafi</v>
      </c>
      <c r="T320" s="150">
        <f>IF($B320="","",$C320/1000*IFERROR(INDEX(Vöruskrá!$R:$R,MATCH($B320,Vöruskrá!$B:$B,0)),0))</f>
        <v>1332.0000000000002</v>
      </c>
      <c r="U320" s="151" t="str">
        <f>IF($A320="","",IFERROR(SUMIFS($T:$T,$W:$W,$A320)/(SUMIFS($C:$C,$W:$W,$A320)/1000),""))</f>
        <v/>
      </c>
      <c r="W320" t="str">
        <f>IF($A320="",W319,$A320)</f>
        <v>Ofnbökuð langa í hvítlauk og steinselju með kartöflum</v>
      </c>
    </row>
    <row r="321" spans="1:23" ht="15">
      <c r="A321" s="244"/>
      <c r="B321" s="244" t="s">
        <v>900</v>
      </c>
      <c r="C321" s="245">
        <v>1110</v>
      </c>
      <c r="D321" s="246" t="s">
        <v>902</v>
      </c>
      <c r="E321" s="246" t="s">
        <v>121</v>
      </c>
      <c r="F321" s="246" t="s">
        <v>895</v>
      </c>
      <c r="G321" s="247">
        <f>IF(OR(B321="",C321=""),"",IFERROR(INDEX(Vöruskrá!J:J,MATCH(B321,Vöruskrá!B:B,0))*C321/100000,""))</f>
        <v>3.2412000000000001</v>
      </c>
      <c r="H321" s="247">
        <f>IF(OR(B321="",C321=""),"",IFERROR(INDEX(Vöruskrá!K:K,MATCH(B321,Vöruskrá!B:B,0))*C321/100000,""))</f>
        <v>6.105E-2</v>
      </c>
      <c r="I321" s="247">
        <f>IF(OR(B321="",C321=""),"",IFERROR(INDEX(Vöruskrá!L:L,MATCH(B321,Vöruskrá!B:B,0))*C321/100000,""))</f>
        <v>9.9900000000000006E-3</v>
      </c>
      <c r="J321" s="247">
        <f>IF(OR(B321="",C321=""),"",IFERROR(INDEX(Vöruskrá!M:M,MATCH(B321,Vöruskrá!B:B,0))*C321/100000,""))</f>
        <v>0.55500000000000005</v>
      </c>
      <c r="K321" s="247">
        <f>IF(OR(B321="",C321=""),"",IFERROR(INDEX(Vöruskrá!N:N,MATCH(B321,Vöruskrá!B:B,0))*C321/100000,""))</f>
        <v>4.4400000000000002E-2</v>
      </c>
      <c r="L321" s="247">
        <f>IF(OR(B321="",C321=""),"",IFERROR(INDEX(Vöruskrá!O:O,MATCH(B321,Vöruskrá!B:B,0))*C321/100000,""))</f>
        <v>0.29526000000000002</v>
      </c>
      <c r="M321" s="247">
        <f>IF(OR(B321="",C321=""),"",IFERROR(INDEX(Vöruskrá!P:P,MATCH(B321,Vöruskrá!B:B,0))*C321/100000,""))</f>
        <v>1.1100000000000001E-3</v>
      </c>
      <c r="N321" s="247">
        <f>IF(OR(B321="",C321=""),"",IFERROR(INDEX(Vöruskrá!Q:Q,MATCH(B321,Vöruskrá!B:B,0))*C321/100000,""))</f>
        <v>0.29637000000000002</v>
      </c>
      <c r="O321" s="248">
        <f>IF(OR(B321="",C321=""),"",IFERROR(C321/1000*INDEX(Vöruskrá!R:R,MATCH(B321,Vöruskrá!B:B,0))/1000,""))</f>
        <v>3.3300000000000005</v>
      </c>
      <c r="P321" s="244"/>
      <c r="Q321" s="97"/>
      <c r="R321" s="25"/>
      <c r="S321" s="152" t="str">
        <f t="shared" si="4"/>
        <v>Steinselja (þurrkuð)</v>
      </c>
      <c r="T321" s="150">
        <f>IF($B321="","",$C321/1000*IFERROR(INDEX(Vöruskrá!$R:$R,MATCH($B321,Vöruskrá!$B:$B,0)),0))</f>
        <v>3330.0000000000005</v>
      </c>
      <c r="U321" s="151" t="str">
        <f>IF($A321="","",IFERROR(SUMIFS($T:$T,$W:$W,$A321)/(SUMIFS($C:$C,$W:$W,$A321)/1000),""))</f>
        <v/>
      </c>
      <c r="W321" t="str">
        <f>IF($A321="",W320,$A321)</f>
        <v>Ofnbökuð langa í hvítlauk og steinselju með kartöflum</v>
      </c>
    </row>
    <row r="322" spans="1:23" ht="15">
      <c r="A322" s="249"/>
      <c r="B322" s="249" t="s">
        <v>269</v>
      </c>
      <c r="C322" s="250">
        <v>888</v>
      </c>
      <c r="D322" s="246" t="s">
        <v>272</v>
      </c>
      <c r="E322" s="246" t="s">
        <v>121</v>
      </c>
      <c r="F322" s="246" t="s">
        <v>273</v>
      </c>
      <c r="G322" s="247">
        <f>IF(OR(B322="",C322=""),"",IFERROR(INDEX(Vöruskrá!J:J,MATCH(B322,Vöruskrá!B:B,0))*C322/100000,""))</f>
        <v>0</v>
      </c>
      <c r="H322" s="247">
        <f>IF(OR(B322="",C322=""),"",IFERROR(INDEX(Vöruskrá!K:K,MATCH(B322,Vöruskrá!B:B,0))*C322/100000,""))</f>
        <v>0</v>
      </c>
      <c r="I322" s="247">
        <f>IF(OR(B322="",C322=""),"",IFERROR(INDEX(Vöruskrá!L:L,MATCH(B322,Vöruskrá!B:B,0))*C322/100000,""))</f>
        <v>0</v>
      </c>
      <c r="J322" s="247">
        <f>IF(OR(B322="",C322=""),"",IFERROR(INDEX(Vöruskrá!M:M,MATCH(B322,Vöruskrá!B:B,0))*C322/100000,""))</f>
        <v>0</v>
      </c>
      <c r="K322" s="247">
        <f>IF(OR(B322="",C322=""),"",IFERROR(INDEX(Vöruskrá!N:N,MATCH(B322,Vöruskrá!B:B,0))*C322/100000,""))</f>
        <v>0</v>
      </c>
      <c r="L322" s="247">
        <f>IF(OR(B322="",C322=""),"",IFERROR(INDEX(Vöruskrá!O:O,MATCH(B322,Vöruskrá!B:B,0))*C322/100000,""))</f>
        <v>0</v>
      </c>
      <c r="M322" s="247">
        <f>IF(OR(B322="",C322=""),"",IFERROR(INDEX(Vöruskrá!P:P,MATCH(B322,Vöruskrá!B:B,0))*C322/100000,""))</f>
        <v>0.88800000000000001</v>
      </c>
      <c r="N322" s="247">
        <f>IF(OR(B322="",C322=""),"",IFERROR(INDEX(Vöruskrá!Q:Q,MATCH(B322,Vöruskrá!B:B,0))*C322/100000,""))</f>
        <v>0</v>
      </c>
      <c r="O322" s="248">
        <f>IF(OR(B322="",C322=""),"",IFERROR(C322/1000*INDEX(Vöruskrá!R:R,MATCH(B322,Vöruskrá!B:B,0))/1000,""))</f>
        <v>0.10656</v>
      </c>
      <c r="P322" s="249"/>
      <c r="Q322" s="98"/>
      <c r="R322" s="5"/>
      <c r="S322" s="152" t="str">
        <f t="shared" si="4"/>
        <v>Borðsalt</v>
      </c>
      <c r="T322" s="150">
        <f>IF($B322="","",$C322/1000*IFERROR(INDEX(Vöruskrá!$R:$R,MATCH($B322,Vöruskrá!$B:$B,0)),0))</f>
        <v>106.56</v>
      </c>
      <c r="U322" s="151" t="str">
        <f>IF($A322="","",IFERROR(SUMIFS($T:$T,$W:$W,$A322)/(SUMIFS($C:$C,$W:$W,$A322)/1000),""))</f>
        <v/>
      </c>
      <c r="W322" t="str">
        <f>IF($A322="",W321,$A322)</f>
        <v>Ofnbökuð langa í hvítlauk og steinselju með kartöflum</v>
      </c>
    </row>
    <row r="323" spans="1:23" ht="15">
      <c r="A323" s="253"/>
      <c r="B323" s="253" t="s">
        <v>720</v>
      </c>
      <c r="C323" s="254">
        <v>333</v>
      </c>
      <c r="D323" s="255" t="s">
        <v>721</v>
      </c>
      <c r="E323" s="255"/>
      <c r="F323" s="255" t="s">
        <v>280</v>
      </c>
      <c r="G323" s="256">
        <f>IF(OR(B323="",C323=""),"",IFERROR(INDEX(Vöruskrá!J:J,MATCH(B323,Vöruskrá!B:B,0))*C323/100000,""))</f>
        <v>1.28538</v>
      </c>
      <c r="H323" s="256">
        <f>IF(OR(B323="",C323=""),"",IFERROR(INDEX(Vöruskrá!K:K,MATCH(B323,Vöruskrá!B:B,0))*C323/100000,""))</f>
        <v>1.0988999999999999E-2</v>
      </c>
      <c r="I323" s="256">
        <f>IF(OR(B323="",C323=""),"",IFERROR(INDEX(Vöruskrá!L:L,MATCH(B323,Vöruskrá!B:B,0))*C323/100000,""))</f>
        <v>3.3300000000000001E-3</v>
      </c>
      <c r="J323" s="256">
        <f>IF(OR(B323="",C323=""),"",IFERROR(INDEX(Vöruskrá!M:M,MATCH(B323,Vöruskrá!B:B,0))*C323/100000,""))</f>
        <v>0.21645</v>
      </c>
      <c r="K323" s="256">
        <f>IF(OR(B323="",C323=""),"",IFERROR(INDEX(Vöruskrá!N:N,MATCH(B323,Vöruskrá!B:B,0))*C323/100000,""))</f>
        <v>1.9979999999999998E-3</v>
      </c>
      <c r="L323" s="256">
        <f>IF(OR(B323="",C323=""),"",IFERROR(INDEX(Vöruskrá!O:O,MATCH(B323,Vöruskrá!B:B,0))*C323/100000,""))</f>
        <v>3.6630000000000003E-2</v>
      </c>
      <c r="M323" s="256">
        <f>IF(OR(B323="",C323=""),"",IFERROR(INDEX(Vöruskrá!P:P,MATCH(B323,Vöruskrá!B:B,0))*C323/100000,""))</f>
        <v>3.3300000000000002E-4</v>
      </c>
      <c r="N323" s="256">
        <f>IF(OR(B323="",C323=""),"",IFERROR(INDEX(Vöruskrá!Q:Q,MATCH(B323,Vöruskrá!B:B,0))*C323/100000,""))</f>
        <v>0</v>
      </c>
      <c r="O323" s="257">
        <f>IF(OR(B323="",C323=""),"",IFERROR(C323/1000*INDEX(Vöruskrá!R:R,MATCH(B323,Vöruskrá!B:B,0))/1000,""))</f>
        <v>2.331</v>
      </c>
      <c r="P323" s="253"/>
      <c r="Q323" s="111"/>
      <c r="R323" s="112"/>
      <c r="S323" s="152" t="str">
        <f t="shared" si="4"/>
        <v>Svartur pipar, malaður</v>
      </c>
      <c r="T323" s="150">
        <f>IF($B323="","",$C323/1000*IFERROR(INDEX(Vöruskrá!$R:$R,MATCH($B323,Vöruskrá!$B:$B,0)),0))</f>
        <v>2331</v>
      </c>
      <c r="U323" s="151" t="str">
        <f>IF($A323="","",IFERROR(SUMIFS($T:$T,$W:$W,$A323)/(SUMIFS($C:$C,$W:$W,$A323)/1000),""))</f>
        <v/>
      </c>
      <c r="W323" t="str">
        <f>IF($A323="",W322,$A323)</f>
        <v>Ofnbökuð langa í hvítlauk og steinselju með kartöflum</v>
      </c>
    </row>
    <row r="324" spans="1:23" ht="60">
      <c r="A324" s="237" t="s">
        <v>1657</v>
      </c>
      <c r="B324" s="237"/>
      <c r="C324" s="238"/>
      <c r="D324" s="101" t="s">
        <v>1658</v>
      </c>
      <c r="E324" s="101" t="s">
        <v>1659</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1" t="s">
        <v>1660</v>
      </c>
      <c r="Q324" s="251" t="s">
        <v>1661</v>
      </c>
      <c r="R324" s="252" t="s">
        <v>1662</v>
      </c>
      <c r="S324" s="152" t="str">
        <f t="shared" si="4"/>
        <v>Nautapottréttur</v>
      </c>
      <c r="T324" s="150" t="str">
        <f>IF($B324="","",$C324/1000*IFERROR(INDEX(Vöruskrá!$R:$R,MATCH($B324,Vöruskrá!$B:$B,0)),0))</f>
        <v/>
      </c>
      <c r="U324" s="151">
        <f>IF($A324="","",IFERROR(SUMIFS($T:$T,$W:$W,$A324)/(SUMIFS($C:$C,$W:$W,$A324)/1000),""))</f>
        <v>929.86795634997031</v>
      </c>
      <c r="W324" t="str">
        <f>IF($A324="",W323,$A324)</f>
        <v>Nautapottréttur</v>
      </c>
    </row>
    <row r="325" spans="1:23" ht="15">
      <c r="A325" s="244"/>
      <c r="B325" s="244" t="s">
        <v>765</v>
      </c>
      <c r="C325" s="245">
        <v>15600</v>
      </c>
      <c r="D325" s="246" t="s">
        <v>767</v>
      </c>
      <c r="E325" s="246"/>
      <c r="F325" s="246"/>
      <c r="G325" s="247">
        <f>IF(OR(B325="",C325=""),"",IFERROR(INDEX(Vöruskrá!J:J,MATCH(B325,Vöruskrá!B:B,0))*C325/100000,""))</f>
        <v>29.64</v>
      </c>
      <c r="H325" s="247">
        <f>IF(OR(B325="",C325=""),"",IFERROR(INDEX(Vöruskrá!K:K,MATCH(B325,Vöruskrá!B:B,0))*C325/100000,""))</f>
        <v>1.95</v>
      </c>
      <c r="I325" s="247">
        <f>IF(OR(B325="",C325=""),"",IFERROR(INDEX(Vöruskrá!L:L,MATCH(B325,Vöruskrá!B:B,0))*C325/100000,""))</f>
        <v>0.78</v>
      </c>
      <c r="J325" s="247">
        <f>IF(OR(B325="",C325=""),"",IFERROR(INDEX(Vöruskrá!M:M,MATCH(B325,Vöruskrá!B:B,0))*C325/100000,""))</f>
        <v>0</v>
      </c>
      <c r="K325" s="247">
        <f>IF(OR(B325="",C325=""),"",IFERROR(INDEX(Vöruskrá!N:N,MATCH(B325,Vöruskrá!B:B,0))*C325/100000,""))</f>
        <v>0</v>
      </c>
      <c r="L325" s="247">
        <f>IF(OR(B325="",C325=""),"",IFERROR(INDEX(Vöruskrá!O:O,MATCH(B325,Vöruskrá!B:B,0))*C325/100000,""))</f>
        <v>3.0419999999999998</v>
      </c>
      <c r="M325" s="247">
        <f>IF(OR(B325="",C325=""),"",IFERROR(INDEX(Vöruskrá!P:P,MATCH(B325,Vöruskrá!B:B,0))*C325/100000,""))</f>
        <v>1.5599999999999999E-2</v>
      </c>
      <c r="N325" s="247">
        <f>IF(OR(B325="",C325=""),"",IFERROR(INDEX(Vöruskrá!Q:Q,MATCH(B325,Vöruskrá!B:B,0))*C325/100000,""))</f>
        <v>0</v>
      </c>
      <c r="O325" s="248">
        <f>IF(OR(B325="",C325=""),"",IFERROR(C325/1000*INDEX(Vöruskrá!R:R,MATCH(B325,Vöruskrá!B:B,0))/1000,""))</f>
        <v>45.24</v>
      </c>
      <c r="P325" s="244"/>
      <c r="Q325" s="109"/>
      <c r="R325" s="100"/>
      <c r="S325" s="152" t="str">
        <f t="shared" si="4"/>
        <v>Nautabrisket (Danish Crown)</v>
      </c>
      <c r="T325" s="150">
        <f>IF($B325="","",$C325/1000*IFERROR(INDEX(Vöruskrá!$R:$R,MATCH($B325,Vöruskrá!$B:$B,0)),0))</f>
        <v>45240</v>
      </c>
      <c r="U325" s="151" t="str">
        <f>IF($A325="","",IFERROR(SUMIFS($T:$T,$W:$W,$A325)/(SUMIFS($C:$C,$W:$W,$A325)/1000),""))</f>
        <v/>
      </c>
      <c r="W325" t="str">
        <f>IF($A325="",W324,$A325)</f>
        <v>Nautapottréttur</v>
      </c>
    </row>
    <row r="326" spans="1:23" ht="24">
      <c r="A326" s="249"/>
      <c r="B326" s="249" t="s">
        <v>1479</v>
      </c>
      <c r="C326" s="250">
        <v>15600</v>
      </c>
      <c r="D326" s="246" t="s">
        <v>1470</v>
      </c>
      <c r="E326" s="246" t="s">
        <v>1475</v>
      </c>
      <c r="F326" s="246"/>
      <c r="G326" s="247">
        <f>IF(OR(B326="",C326=""),"",IFERROR(INDEX(Vöruskrá!J:J,MATCH(B326,Vöruskrá!B:B,0))*C326/100000,""))</f>
        <v>0</v>
      </c>
      <c r="H326" s="247">
        <f>IF(OR(B326="",C326=""),"",IFERROR(INDEX(Vöruskrá!K:K,MATCH(B326,Vöruskrá!B:B,0))*C326/100000,""))</f>
        <v>0</v>
      </c>
      <c r="I326" s="247">
        <f>IF(OR(B326="",C326=""),"",IFERROR(INDEX(Vöruskrá!L:L,MATCH(B326,Vöruskrá!B:B,0))*C326/100000,""))</f>
        <v>0</v>
      </c>
      <c r="J326" s="247">
        <f>IF(OR(B326="",C326=""),"",IFERROR(INDEX(Vöruskrá!M:M,MATCH(B326,Vöruskrá!B:B,0))*C326/100000,""))</f>
        <v>0</v>
      </c>
      <c r="K326" s="247">
        <f>IF(OR(B326="",C326=""),"",IFERROR(INDEX(Vöruskrá!N:N,MATCH(B326,Vöruskrá!B:B,0))*C326/100000,""))</f>
        <v>0</v>
      </c>
      <c r="L326" s="247">
        <f>IF(OR(B326="",C326=""),"",IFERROR(INDEX(Vöruskrá!O:O,MATCH(B326,Vöruskrá!B:B,0))*C326/100000,""))</f>
        <v>0</v>
      </c>
      <c r="M326" s="247">
        <f>IF(OR(B326="",C326=""),"",IFERROR(INDEX(Vöruskrá!P:P,MATCH(B326,Vöruskrá!B:B,0))*C326/100000,""))</f>
        <v>0</v>
      </c>
      <c r="N326" s="247">
        <f>IF(OR(B326="",C326=""),"",IFERROR(INDEX(Vöruskrá!Q:Q,MATCH(B326,Vöruskrá!B:B,0))*C326/100000,""))</f>
        <v>0</v>
      </c>
      <c r="O326" s="248">
        <f>IF(OR(B326="",C326=""),"",IFERROR(C326/1000*INDEX(Vöruskrá!R:R,MATCH(B326,Vöruskrá!B:B,0))/1000,""))</f>
        <v>45.24</v>
      </c>
      <c r="P326" s="249"/>
      <c r="Q326" s="97"/>
      <c r="R326" s="25"/>
      <c r="S326" s="152" t="str">
        <f t="shared" ref="S326:S389" si="5">IF($A326&lt;&gt;"",$A326,$B326)</f>
        <v>Nautakjöt (almennt)</v>
      </c>
      <c r="T326" s="150">
        <f>IF($B326="","",$C326/1000*IFERROR(INDEX(Vöruskrá!$R:$R,MATCH($B326,Vöruskrá!$B:$B,0)),0))</f>
        <v>45240</v>
      </c>
      <c r="U326" s="151" t="str">
        <f>IF($A326="","",IFERROR(SUMIFS($T:$T,$W:$W,$A326)/(SUMIFS($C:$C,$W:$W,$A326)/1000),""))</f>
        <v/>
      </c>
      <c r="W326" t="str">
        <f>IF($A326="",W325,$A326)</f>
        <v>Nautapottréttur</v>
      </c>
    </row>
    <row r="327" spans="1:23" ht="15">
      <c r="A327" s="244"/>
      <c r="B327" s="161" t="s">
        <v>636</v>
      </c>
      <c r="C327" s="245">
        <v>18300</v>
      </c>
      <c r="D327" s="246" t="s">
        <v>638</v>
      </c>
      <c r="E327" s="246"/>
      <c r="F327" s="246"/>
      <c r="G327" s="247">
        <f>IF(OR(B327="",C327=""),"",IFERROR(INDEX(Vöruskrá!J:J,MATCH(B327,Vöruskrá!B:B,0))*C327/100000,""))</f>
        <v>4.2089999999999996</v>
      </c>
      <c r="H327" s="247">
        <f>IF(OR(B327="",C327=""),"",IFERROR(INDEX(Vöruskrá!K:K,MATCH(B327,Vöruskrá!B:B,0))*C327/100000,""))</f>
        <v>5.4899999999999997E-2</v>
      </c>
      <c r="I327" s="247">
        <f>IF(OR(B327="",C327=""),"",IFERROR(INDEX(Vöruskrá!L:L,MATCH(B327,Vöruskrá!B:B,0))*C327/100000,""))</f>
        <v>1.83E-2</v>
      </c>
      <c r="J327" s="247">
        <f>IF(OR(B327="",C327=""),"",IFERROR(INDEX(Vöruskrá!M:M,MATCH(B327,Vöruskrá!B:B,0))*C327/100000,""))</f>
        <v>0.60389999999999999</v>
      </c>
      <c r="K327" s="247">
        <f>IF(OR(B327="",C327=""),"",IFERROR(INDEX(Vöruskrá!N:N,MATCH(B327,Vöruskrá!B:B,0))*C327/100000,""))</f>
        <v>0.54900000000000004</v>
      </c>
      <c r="L327" s="247">
        <f>IF(OR(B327="",C327=""),"",IFERROR(INDEX(Vöruskrá!O:O,MATCH(B327,Vöruskrá!B:B,0))*C327/100000,""))</f>
        <v>0.183</v>
      </c>
      <c r="M327" s="247">
        <f>IF(OR(B327="",C327=""),"",IFERROR(INDEX(Vöruskrá!P:P,MATCH(B327,Vöruskrá!B:B,0))*C327/100000,""))</f>
        <v>0</v>
      </c>
      <c r="N327" s="247">
        <f>IF(OR(B327="",C327=""),"",IFERROR(INDEX(Vöruskrá!Q:Q,MATCH(B327,Vöruskrá!B:B,0))*C327/100000,""))</f>
        <v>0.2379</v>
      </c>
      <c r="O327" s="248">
        <f>IF(OR(B327="",C327=""),"",IFERROR(C327/1000*INDEX(Vöruskrá!R:R,MATCH(B327,Vöruskrá!B:B,0))/1000,""))</f>
        <v>7.32</v>
      </c>
      <c r="P327" s="244"/>
      <c r="Q327" s="98"/>
      <c r="R327" s="5"/>
      <c r="S327" s="152" t="str">
        <f t="shared" si="5"/>
        <v>Brunoise mediterraín</v>
      </c>
      <c r="T327" s="150">
        <f>IF($B327="","",$C327/1000*IFERROR(INDEX(Vöruskrá!$R:$R,MATCH($B327,Vöruskrá!$B:$B,0)),0))</f>
        <v>7320</v>
      </c>
      <c r="U327" s="151" t="str">
        <f>IF($A327="","",IFERROR(SUMIFS($T:$T,$W:$W,$A327)/(SUMIFS($C:$C,$W:$W,$A327)/1000),""))</f>
        <v/>
      </c>
      <c r="W327" t="str">
        <f>IF($A327="",W326,$A327)</f>
        <v>Nautapottréttur</v>
      </c>
    </row>
    <row r="328" spans="1:23" ht="15">
      <c r="A328" s="249"/>
      <c r="B328" s="249" t="s">
        <v>535</v>
      </c>
      <c r="C328" s="250">
        <v>10700</v>
      </c>
      <c r="D328" s="246" t="s">
        <v>537</v>
      </c>
      <c r="E328" s="246"/>
      <c r="F328" s="246"/>
      <c r="G328" s="247">
        <f>IF(OR(B328="",C328=""),"",IFERROR(INDEX(Vöruskrá!J:J,MATCH(B328,Vöruskrá!B:B,0))*C328/100000,""))</f>
        <v>4.4939999999999998</v>
      </c>
      <c r="H328" s="247">
        <f>IF(OR(B328="",C328=""),"",IFERROR(INDEX(Vöruskrá!K:K,MATCH(B328,Vöruskrá!B:B,0))*C328/100000,""))</f>
        <v>3.2099999999999997E-2</v>
      </c>
      <c r="I328" s="247">
        <f>IF(OR(B328="",C328=""),"",IFERROR(INDEX(Vöruskrá!L:L,MATCH(B328,Vöruskrá!B:B,0))*C328/100000,""))</f>
        <v>1.0699999999999999E-2</v>
      </c>
      <c r="J328" s="247">
        <f>IF(OR(B328="",C328=""),"",IFERROR(INDEX(Vöruskrá!M:M,MATCH(B328,Vöruskrá!B:B,0))*C328/100000,""))</f>
        <v>0.84530000000000005</v>
      </c>
      <c r="K328" s="247">
        <f>IF(OR(B328="",C328=""),"",IFERROR(INDEX(Vöruskrá!N:N,MATCH(B328,Vöruskrá!B:B,0))*C328/100000,""))</f>
        <v>0.79179999999999995</v>
      </c>
      <c r="L328" s="247">
        <f>IF(OR(B328="",C328=""),"",IFERROR(INDEX(Vöruskrá!O:O,MATCH(B328,Vöruskrá!B:B,0))*C328/100000,""))</f>
        <v>6.4199999999999993E-2</v>
      </c>
      <c r="M328" s="247">
        <f>IF(OR(B328="",C328=""),"",IFERROR(INDEX(Vöruskrá!P:P,MATCH(B328,Vöruskrá!B:B,0))*C328/100000,""))</f>
        <v>1.0699999999999999E-2</v>
      </c>
      <c r="N328" s="247">
        <f>IF(OR(B328="",C328=""),"",IFERROR(INDEX(Vöruskrá!Q:Q,MATCH(B328,Vöruskrá!B:B,0))*C328/100000,""))</f>
        <v>0.25679999999999997</v>
      </c>
      <c r="O328" s="248">
        <f>IF(OR(B328="",C328=""),"",IFERROR(C328/1000*INDEX(Vöruskrá!R:R,MATCH(B328,Vöruskrá!B:B,0))/1000,""))</f>
        <v>4.28</v>
      </c>
      <c r="P328" s="249"/>
      <c r="Q328" s="97"/>
      <c r="R328" s="25"/>
      <c r="S328" s="152" t="str">
        <f t="shared" si="5"/>
        <v>Rustic gulrætur frosnar (Mix of rustica carrots)</v>
      </c>
      <c r="T328" s="150">
        <f>IF($B328="","",$C328/1000*IFERROR(INDEX(Vöruskrá!$R:$R,MATCH($B328,Vöruskrá!$B:$B,0)),0))</f>
        <v>4280</v>
      </c>
      <c r="U328" s="151" t="str">
        <f>IF($A328="","",IFERROR(SUMIFS($T:$T,$W:$W,$A328)/(SUMIFS($C:$C,$W:$W,$A328)/1000),""))</f>
        <v/>
      </c>
      <c r="W328" t="str">
        <f>IF($A328="",W327,$A328)</f>
        <v>Nautapottréttur</v>
      </c>
    </row>
    <row r="329" spans="1:23" ht="15">
      <c r="A329" s="244"/>
      <c r="B329" s="244" t="s">
        <v>498</v>
      </c>
      <c r="C329" s="245">
        <v>8300</v>
      </c>
      <c r="D329" s="246" t="s">
        <v>499</v>
      </c>
      <c r="E329" s="246" t="s">
        <v>121</v>
      </c>
      <c r="F329" s="246"/>
      <c r="G329" s="247">
        <f>IF(OR(B329="",C329=""),"",IFERROR(INDEX(Vöruskrá!J:J,MATCH(B329,Vöruskrá!B:B,0))*C329/100000,""))</f>
        <v>9.4619999999999997</v>
      </c>
      <c r="H329" s="247">
        <f>IF(OR(B329="",C329=""),"",IFERROR(INDEX(Vöruskrá!K:K,MATCH(B329,Vöruskrá!B:B,0))*C329/100000,""))</f>
        <v>0.71379999999999999</v>
      </c>
      <c r="I329" s="247">
        <f>IF(OR(B329="",C329=""),"",IFERROR(INDEX(Vöruskrá!L:L,MATCH(B329,Vöruskrá!B:B,0))*C329/100000,""))</f>
        <v>9.1300000000000006E-2</v>
      </c>
      <c r="J329" s="247">
        <f>IF(OR(B329="",C329=""),"",IFERROR(INDEX(Vöruskrá!M:M,MATCH(B329,Vöruskrá!B:B,0))*C329/100000,""))</f>
        <v>0.57269999999999999</v>
      </c>
      <c r="K329" s="247">
        <f>IF(OR(B329="",C329=""),"",IFERROR(INDEX(Vöruskrá!N:N,MATCH(B329,Vöruskrá!B:B,0))*C329/100000,""))</f>
        <v>0.32369999999999999</v>
      </c>
      <c r="L329" s="247">
        <f>IF(OR(B329="",C329=""),"",IFERROR(INDEX(Vöruskrá!O:O,MATCH(B329,Vöruskrá!B:B,0))*C329/100000,""))</f>
        <v>9.9599999999999994E-2</v>
      </c>
      <c r="M329" s="247">
        <f>IF(OR(B329="",C329=""),"",IFERROR(INDEX(Vöruskrá!P:P,MATCH(B329,Vöruskrá!B:B,0))*C329/100000,""))</f>
        <v>0</v>
      </c>
      <c r="N329" s="247">
        <f>IF(OR(B329="",C329=""),"",IFERROR(INDEX(Vöruskrá!Q:Q,MATCH(B329,Vöruskrá!B:B,0))*C329/100000,""))</f>
        <v>0.15770000000000001</v>
      </c>
      <c r="O329" s="248">
        <f>IF(OR(B329="",C329=""),"",IFERROR(C329/1000*INDEX(Vöruskrá!R:R,MATCH(B329,Vöruskrá!B:B,0))/1000,""))</f>
        <v>3.3200000000000003</v>
      </c>
      <c r="P329" s="244"/>
      <c r="Q329" s="98"/>
      <c r="R329" s="5"/>
      <c r="S329" s="152" t="str">
        <f t="shared" si="5"/>
        <v>Forsteiktur laukur (Pre-fried sliced onions)</v>
      </c>
      <c r="T329" s="150">
        <f>IF($B329="","",$C329/1000*IFERROR(INDEX(Vöruskrá!$R:$R,MATCH($B329,Vöruskrá!$B:$B,0)),0))</f>
        <v>3320.0000000000005</v>
      </c>
      <c r="U329" s="151" t="str">
        <f>IF($A329="","",IFERROR(SUMIFS($T:$T,$W:$W,$A329)/(SUMIFS($C:$C,$W:$W,$A329)/1000),""))</f>
        <v/>
      </c>
      <c r="W329" t="str">
        <f>IF($A329="",W328,$A329)</f>
        <v>Nautapottréttur</v>
      </c>
    </row>
    <row r="330" spans="1:23" ht="15">
      <c r="A330" s="249"/>
      <c r="B330" s="249" t="s">
        <v>441</v>
      </c>
      <c r="C330" s="250">
        <v>4000</v>
      </c>
      <c r="D330" s="246" t="s">
        <v>438</v>
      </c>
      <c r="E330" s="246" t="s">
        <v>121</v>
      </c>
      <c r="F330" s="246"/>
      <c r="G330" s="247">
        <f>IF(OR(B330="",C330=""),"",IFERROR(INDEX(Vöruskrá!J:J,MATCH(B330,Vöruskrá!B:B,0))*C330/100000,""))</f>
        <v>4.5199999999999996</v>
      </c>
      <c r="H330" s="247">
        <f>IF(OR(B330="",C330=""),"",IFERROR(INDEX(Vöruskrá!K:K,MATCH(B330,Vöruskrá!B:B,0))*C330/100000,""))</f>
        <v>1.6E-2</v>
      </c>
      <c r="I330" s="247">
        <f>IF(OR(B330="",C330=""),"",IFERROR(INDEX(Vöruskrá!L:L,MATCH(B330,Vöruskrá!B:B,0))*C330/100000,""))</f>
        <v>0</v>
      </c>
      <c r="J330" s="247">
        <f>IF(OR(B330="",C330=""),"",IFERROR(INDEX(Vöruskrá!M:M,MATCH(B330,Vöruskrá!B:B,0))*C330/100000,""))</f>
        <v>0.76</v>
      </c>
      <c r="K330" s="247">
        <f>IF(OR(B330="",C330=""),"",IFERROR(INDEX(Vöruskrá!N:N,MATCH(B330,Vöruskrá!B:B,0))*C330/100000,""))</f>
        <v>0.56000000000000005</v>
      </c>
      <c r="L330" s="247">
        <f>IF(OR(B330="",C330=""),"",IFERROR(INDEX(Vöruskrá!O:O,MATCH(B330,Vöruskrá!B:B,0))*C330/100000,""))</f>
        <v>0.24</v>
      </c>
      <c r="M330" s="247">
        <f>IF(OR(B330="",C330=""),"",IFERROR(INDEX(Vöruskrá!P:P,MATCH(B330,Vöruskrá!B:B,0))*C330/100000,""))</f>
        <v>4.0000000000000001E-3</v>
      </c>
      <c r="N330" s="247">
        <f>IF(OR(B330="",C330=""),"",IFERROR(INDEX(Vöruskrá!Q:Q,MATCH(B330,Vöruskrá!B:B,0))*C330/100000,""))</f>
        <v>0</v>
      </c>
      <c r="O330" s="248">
        <f>IF(OR(B330="",C330=""),"",IFERROR(C330/1000*INDEX(Vöruskrá!R:R,MATCH(B330,Vöruskrá!B:B,0))/1000,""))</f>
        <v>1.8</v>
      </c>
      <c r="P330" s="249"/>
      <c r="Q330" s="97"/>
      <c r="R330" s="25"/>
      <c r="S330" s="152" t="str">
        <f t="shared" si="5"/>
        <v>Tómatpuré Doppio Concentrato 800 g (Menu)</v>
      </c>
      <c r="T330" s="150">
        <f>IF($B330="","",$C330/1000*IFERROR(INDEX(Vöruskrá!$R:$R,MATCH($B330,Vöruskrá!$B:$B,0)),0))</f>
        <v>1800</v>
      </c>
      <c r="U330" s="151" t="str">
        <f>IF($A330="","",IFERROR(SUMIFS($T:$T,$W:$W,$A330)/(SUMIFS($C:$C,$W:$W,$A330)/1000),""))</f>
        <v/>
      </c>
      <c r="W330" t="str">
        <f>IF($A330="",W329,$A330)</f>
        <v>Nautapottréttur</v>
      </c>
    </row>
    <row r="331" spans="1:23" ht="15">
      <c r="A331" s="244"/>
      <c r="B331" s="244" t="s">
        <v>934</v>
      </c>
      <c r="C331" s="245">
        <v>3000</v>
      </c>
      <c r="D331" s="246" t="s">
        <v>937</v>
      </c>
      <c r="E331" s="246" t="s">
        <v>230</v>
      </c>
      <c r="F331" s="246"/>
      <c r="G331" s="247">
        <f>IF(OR(B331="",C331=""),"",IFERROR(INDEX(Vöruskrá!J:J,MATCH(B331,Vöruskrá!B:B,0))*C331/100000,""))</f>
        <v>7.11</v>
      </c>
      <c r="H331" s="247">
        <f>IF(OR(B331="",C331=""),"",IFERROR(INDEX(Vöruskrá!K:K,MATCH(B331,Vöruskrá!B:B,0))*C331/100000,""))</f>
        <v>3.5999999999999997E-2</v>
      </c>
      <c r="I331" s="247">
        <f>IF(OR(B331="",C331=""),"",IFERROR(INDEX(Vöruskrá!L:L,MATCH(B331,Vöruskrá!B:B,0))*C331/100000,""))</f>
        <v>3.0000000000000001E-3</v>
      </c>
      <c r="J331" s="247">
        <f>IF(OR(B331="",C331=""),"",IFERROR(INDEX(Vöruskrá!M:M,MATCH(B331,Vöruskrá!B:B,0))*C331/100000,""))</f>
        <v>1.23</v>
      </c>
      <c r="K331" s="247">
        <f>IF(OR(B331="",C331=""),"",IFERROR(INDEX(Vöruskrá!N:N,MATCH(B331,Vöruskrá!B:B,0))*C331/100000,""))</f>
        <v>0.86399999999999999</v>
      </c>
      <c r="L331" s="247">
        <f>IF(OR(B331="",C331=""),"",IFERROR(INDEX(Vöruskrá!O:O,MATCH(B331,Vöruskrá!B:B,0))*C331/100000,""))</f>
        <v>0.46800000000000003</v>
      </c>
      <c r="M331" s="247">
        <f>IF(OR(B331="",C331=""),"",IFERROR(INDEX(Vöruskrá!P:P,MATCH(B331,Vöruskrá!B:B,0))*C331/100000,""))</f>
        <v>1.05</v>
      </c>
      <c r="N331" s="247">
        <f>IF(OR(B331="",C331=""),"",IFERROR(INDEX(Vöruskrá!Q:Q,MATCH(B331,Vöruskrá!B:B,0))*C331/100000,""))</f>
        <v>3.0000000000000001E-3</v>
      </c>
      <c r="O331" s="248">
        <f>IF(OR(B331="",C331=""),"",IFERROR(C331/1000*INDEX(Vöruskrá!R:R,MATCH(B331,Vöruskrá!B:B,0))/1000,""))</f>
        <v>1.8</v>
      </c>
      <c r="P331" s="244"/>
      <c r="Q331" s="98"/>
      <c r="R331" s="5"/>
      <c r="S331" s="152" t="str">
        <f t="shared" si="5"/>
        <v>Nautakraftur Vegan</v>
      </c>
      <c r="T331" s="150">
        <f>IF($B331="","",$C331/1000*IFERROR(INDEX(Vöruskrá!$R:$R,MATCH($B331,Vöruskrá!$B:$B,0)),0))</f>
        <v>1800</v>
      </c>
      <c r="U331" s="151" t="str">
        <f>IF($A331="","",IFERROR(SUMIFS($T:$T,$W:$W,$A331)/(SUMIFS($C:$C,$W:$W,$A331)/1000),""))</f>
        <v/>
      </c>
      <c r="W331" t="str">
        <f>IF($A331="",W330,$A331)</f>
        <v>Nautapottréttur</v>
      </c>
    </row>
    <row r="332" spans="1:23" ht="15">
      <c r="A332" s="249"/>
      <c r="B332" s="249" t="s">
        <v>892</v>
      </c>
      <c r="C332" s="250">
        <v>48300</v>
      </c>
      <c r="D332" s="246" t="s">
        <v>892</v>
      </c>
      <c r="E332" s="246" t="s">
        <v>121</v>
      </c>
      <c r="F332" s="246"/>
      <c r="G332" s="247">
        <f>IF(OR(B332="",C332=""),"",IFERROR(INDEX(Vöruskrá!J:J,MATCH(B332,Vöruskrá!B:B,0))*C332/100000,""))</f>
        <v>0</v>
      </c>
      <c r="H332" s="247">
        <f>IF(OR(B332="",C332=""),"",IFERROR(INDEX(Vöruskrá!K:K,MATCH(B332,Vöruskrá!B:B,0))*C332/100000,""))</f>
        <v>0</v>
      </c>
      <c r="I332" s="247">
        <f>IF(OR(B332="",C332=""),"",IFERROR(INDEX(Vöruskrá!L:L,MATCH(B332,Vöruskrá!B:B,0))*C332/100000,""))</f>
        <v>0</v>
      </c>
      <c r="J332" s="247">
        <f>IF(OR(B332="",C332=""),"",IFERROR(INDEX(Vöruskrá!M:M,MATCH(B332,Vöruskrá!B:B,0))*C332/100000,""))</f>
        <v>0</v>
      </c>
      <c r="K332" s="247">
        <f>IF(OR(B332="",C332=""),"",IFERROR(INDEX(Vöruskrá!N:N,MATCH(B332,Vöruskrá!B:B,0))*C332/100000,""))</f>
        <v>0</v>
      </c>
      <c r="L332" s="247">
        <f>IF(OR(B332="",C332=""),"",IFERROR(INDEX(Vöruskrá!O:O,MATCH(B332,Vöruskrá!B:B,0))*C332/100000,""))</f>
        <v>0</v>
      </c>
      <c r="M332" s="247">
        <f>IF(OR(B332="",C332=""),"",IFERROR(INDEX(Vöruskrá!P:P,MATCH(B332,Vöruskrá!B:B,0))*C332/100000,""))</f>
        <v>0</v>
      </c>
      <c r="N332" s="247">
        <f>IF(OR(B332="",C332=""),"",IFERROR(INDEX(Vöruskrá!Q:Q,MATCH(B332,Vöruskrá!B:B,0))*C332/100000,""))</f>
        <v>0</v>
      </c>
      <c r="O332" s="248">
        <f>IF(OR(B332="",C332=""),"",IFERROR(C332/1000*INDEX(Vöruskrá!R:R,MATCH(B332,Vöruskrá!B:B,0))/1000,""))</f>
        <v>4.83</v>
      </c>
      <c r="P332" s="249"/>
      <c r="Q332" s="97"/>
      <c r="R332" s="25"/>
      <c r="S332" s="152" t="str">
        <f t="shared" si="5"/>
        <v>Vatn</v>
      </c>
      <c r="T332" s="150">
        <f>IF($B332="","",$C332/1000*IFERROR(INDEX(Vöruskrá!$R:$R,MATCH($B332,Vöruskrá!$B:$B,0)),0))</f>
        <v>4830</v>
      </c>
      <c r="U332" s="151" t="str">
        <f>IF($A332="","",IFERROR(SUMIFS($T:$T,$W:$W,$A332)/(SUMIFS($C:$C,$W:$W,$A332)/1000),""))</f>
        <v/>
      </c>
      <c r="W332" t="str">
        <f>IF($A332="",W331,$A332)</f>
        <v>Nautapottréttur</v>
      </c>
    </row>
    <row r="333" spans="1:23" ht="15">
      <c r="A333" s="244"/>
      <c r="B333" s="244" t="s">
        <v>1006</v>
      </c>
      <c r="C333" s="245">
        <v>1300</v>
      </c>
      <c r="D333" s="246" t="s">
        <v>1009</v>
      </c>
      <c r="E333" s="246" t="s">
        <v>687</v>
      </c>
      <c r="F333" s="246"/>
      <c r="G333" s="247">
        <f>IF(OR(B333="",C333=""),"",IFERROR(INDEX(Vöruskrá!J:J,MATCH(B333,Vöruskrá!B:B,0))*C333/100000,""))</f>
        <v>1.69</v>
      </c>
      <c r="H333" s="247">
        <f>IF(OR(B333="",C333=""),"",IFERROR(INDEX(Vöruskrá!K:K,MATCH(B333,Vöruskrá!B:B,0))*C333/100000,""))</f>
        <v>0.104</v>
      </c>
      <c r="I333" s="247">
        <f>IF(OR(B333="",C333=""),"",IFERROR(INDEX(Vöruskrá!L:L,MATCH(B333,Vöruskrá!B:B,0))*C333/100000,""))</f>
        <v>6.4999999999999997E-3</v>
      </c>
      <c r="J333" s="247">
        <f>IF(OR(B333="",C333=""),"",IFERROR(INDEX(Vöruskrá!M:M,MATCH(B333,Vöruskrá!B:B,0))*C333/100000,""))</f>
        <v>7.8E-2</v>
      </c>
      <c r="K333" s="247">
        <f>IF(OR(B333="",C333=""),"",IFERROR(INDEX(Vöruskrá!N:N,MATCH(B333,Vöruskrá!B:B,0))*C333/100000,""))</f>
        <v>2.5999999999999999E-2</v>
      </c>
      <c r="L333" s="247">
        <f>IF(OR(B333="",C333=""),"",IFERROR(INDEX(Vöruskrá!O:O,MATCH(B333,Vöruskrá!B:B,0))*C333/100000,""))</f>
        <v>7.8E-2</v>
      </c>
      <c r="M333" s="247">
        <f>IF(OR(B333="",C333=""),"",IFERROR(INDEX(Vöruskrá!P:P,MATCH(B333,Vöruskrá!B:B,0))*C333/100000,""))</f>
        <v>5.8500000000000003E-2</v>
      </c>
      <c r="N333" s="247">
        <f>IF(OR(B333="",C333=""),"",IFERROR(INDEX(Vöruskrá!Q:Q,MATCH(B333,Vöruskrá!B:B,0))*C333/100000,""))</f>
        <v>3.9E-2</v>
      </c>
      <c r="O333" s="248">
        <f>IF(OR(B333="",C333=""),"",IFERROR(C333/1000*INDEX(Vöruskrá!R:R,MATCH(B333,Vöruskrá!B:B,0))/1000,""))</f>
        <v>0.78</v>
      </c>
      <c r="P333" s="244"/>
      <c r="Q333" s="98"/>
      <c r="R333" s="5"/>
      <c r="S333" s="152" t="str">
        <f t="shared" si="5"/>
        <v>Dijon sinnep</v>
      </c>
      <c r="T333" s="150">
        <f>IF($B333="","",$C333/1000*IFERROR(INDEX(Vöruskrá!$R:$R,MATCH($B333,Vöruskrá!$B:$B,0)),0))</f>
        <v>780</v>
      </c>
      <c r="U333" s="151" t="str">
        <f>IF($A333="","",IFERROR(SUMIFS($T:$T,$W:$W,$A333)/(SUMIFS($C:$C,$W:$W,$A333)/1000),""))</f>
        <v/>
      </c>
      <c r="W333" t="str">
        <f>IF($A333="",W332,$A333)</f>
        <v>Nautapottréttur</v>
      </c>
    </row>
    <row r="334" spans="1:23" ht="15">
      <c r="A334" s="249"/>
      <c r="B334" s="249" t="s">
        <v>310</v>
      </c>
      <c r="C334" s="250">
        <v>2700</v>
      </c>
      <c r="D334" s="246" t="s">
        <v>312</v>
      </c>
      <c r="E334" s="246" t="s">
        <v>121</v>
      </c>
      <c r="F334" s="246"/>
      <c r="G334" s="247">
        <f>IF(OR(B334="",C334=""),"",IFERROR(INDEX(Vöruskrá!J:J,MATCH(B334,Vöruskrá!B:B,0))*C334/100000,""))</f>
        <v>9.5850000000000009</v>
      </c>
      <c r="H334" s="247">
        <f>IF(OR(B334="",C334=""),"",IFERROR(INDEX(Vöruskrá!K:K,MATCH(B334,Vöruskrá!B:B,0))*C334/100000,""))</f>
        <v>1.35E-2</v>
      </c>
      <c r="I334" s="247">
        <f>IF(OR(B334="",C334=""),"",IFERROR(INDEX(Vöruskrá!L:L,MATCH(B334,Vöruskrá!B:B,0))*C334/100000,""))</f>
        <v>0</v>
      </c>
      <c r="J334" s="247">
        <f>IF(OR(B334="",C334=""),"",IFERROR(INDEX(Vöruskrá!M:M,MATCH(B334,Vöruskrá!B:B,0))*C334/100000,""))</f>
        <v>2.3220000000000001</v>
      </c>
      <c r="K334" s="247">
        <f>IF(OR(B334="",C334=""),"",IFERROR(INDEX(Vöruskrá!N:N,MATCH(B334,Vöruskrá!B:B,0))*C334/100000,""))</f>
        <v>0</v>
      </c>
      <c r="L334" s="247">
        <f>IF(OR(B334="",C334=""),"",IFERROR(INDEX(Vöruskrá!O:O,MATCH(B334,Vöruskrá!B:B,0))*C334/100000,""))</f>
        <v>1.35E-2</v>
      </c>
      <c r="M334" s="247">
        <f>IF(OR(B334="",C334=""),"",IFERROR(INDEX(Vöruskrá!P:P,MATCH(B334,Vöruskrá!B:B,0))*C334/100000,""))</f>
        <v>0</v>
      </c>
      <c r="N334" s="247">
        <f>IF(OR(B334="",C334=""),"",IFERROR(INDEX(Vöruskrá!Q:Q,MATCH(B334,Vöruskrá!B:B,0))*C334/100000,""))</f>
        <v>2.7E-2</v>
      </c>
      <c r="O334" s="248">
        <f>IF(OR(B334="",C334=""),"",IFERROR(C334/1000*INDEX(Vöruskrá!R:R,MATCH(B334,Vöruskrá!B:B,0))/1000,""))</f>
        <v>1.08</v>
      </c>
      <c r="P334" s="249"/>
      <c r="Q334" s="97"/>
      <c r="R334" s="25"/>
      <c r="S334" s="152" t="str">
        <f t="shared" si="5"/>
        <v>Maizenamjöl (majssterkja)</v>
      </c>
      <c r="T334" s="150">
        <f>IF($B334="","",$C334/1000*IFERROR(INDEX(Vöruskrá!$R:$R,MATCH($B334,Vöruskrá!$B:$B,0)),0))</f>
        <v>1080</v>
      </c>
      <c r="U334" s="151" t="str">
        <f>IF($A334="","",IFERROR(SUMIFS($T:$T,$W:$W,$A334)/(SUMIFS($C:$C,$W:$W,$A334)/1000),""))</f>
        <v/>
      </c>
      <c r="W334" t="str">
        <f>IF($A334="",W333,$A334)</f>
        <v>Nautapottréttur</v>
      </c>
    </row>
    <row r="335" spans="1:23" ht="15">
      <c r="A335" s="244"/>
      <c r="B335" s="244" t="s">
        <v>269</v>
      </c>
      <c r="C335" s="245">
        <v>1000</v>
      </c>
      <c r="D335" s="246" t="s">
        <v>272</v>
      </c>
      <c r="E335" s="246" t="s">
        <v>121</v>
      </c>
      <c r="F335" s="246" t="s">
        <v>273</v>
      </c>
      <c r="G335" s="247">
        <f>IF(OR(B335="",C335=""),"",IFERROR(INDEX(Vöruskrá!J:J,MATCH(B335,Vöruskrá!B:B,0))*C335/100000,""))</f>
        <v>0</v>
      </c>
      <c r="H335" s="247">
        <f>IF(OR(B335="",C335=""),"",IFERROR(INDEX(Vöruskrá!K:K,MATCH(B335,Vöruskrá!B:B,0))*C335/100000,""))</f>
        <v>0</v>
      </c>
      <c r="I335" s="247">
        <f>IF(OR(B335="",C335=""),"",IFERROR(INDEX(Vöruskrá!L:L,MATCH(B335,Vöruskrá!B:B,0))*C335/100000,""))</f>
        <v>0</v>
      </c>
      <c r="J335" s="247">
        <f>IF(OR(B335="",C335=""),"",IFERROR(INDEX(Vöruskrá!M:M,MATCH(B335,Vöruskrá!B:B,0))*C335/100000,""))</f>
        <v>0</v>
      </c>
      <c r="K335" s="247">
        <f>IF(OR(B335="",C335=""),"",IFERROR(INDEX(Vöruskrá!N:N,MATCH(B335,Vöruskrá!B:B,0))*C335/100000,""))</f>
        <v>0</v>
      </c>
      <c r="L335" s="247">
        <f>IF(OR(B335="",C335=""),"",IFERROR(INDEX(Vöruskrá!O:O,MATCH(B335,Vöruskrá!B:B,0))*C335/100000,""))</f>
        <v>0</v>
      </c>
      <c r="M335" s="247">
        <f>IF(OR(B335="",C335=""),"",IFERROR(INDEX(Vöruskrá!P:P,MATCH(B335,Vöruskrá!B:B,0))*C335/100000,""))</f>
        <v>1</v>
      </c>
      <c r="N335" s="247">
        <f>IF(OR(B335="",C335=""),"",IFERROR(INDEX(Vöruskrá!Q:Q,MATCH(B335,Vöruskrá!B:B,0))*C335/100000,""))</f>
        <v>0</v>
      </c>
      <c r="O335" s="248">
        <f>IF(OR(B335="",C335=""),"",IFERROR(C335/1000*INDEX(Vöruskrá!R:R,MATCH(B335,Vöruskrá!B:B,0))/1000,""))</f>
        <v>0.12</v>
      </c>
      <c r="P335" s="244"/>
      <c r="Q335" s="98"/>
      <c r="R335" s="5"/>
      <c r="S335" s="152" t="str">
        <f t="shared" si="5"/>
        <v>Borðsalt</v>
      </c>
      <c r="T335" s="150">
        <f>IF($B335="","",$C335/1000*IFERROR(INDEX(Vöruskrá!$R:$R,MATCH($B335,Vöruskrá!$B:$B,0)),0))</f>
        <v>120</v>
      </c>
      <c r="U335" s="151" t="str">
        <f>IF($A335="","",IFERROR(SUMIFS($T:$T,$W:$W,$A335)/(SUMIFS($C:$C,$W:$W,$A335)/1000),""))</f>
        <v/>
      </c>
      <c r="W335" t="str">
        <f>IF($A335="",W334,$A335)</f>
        <v>Nautapottréttur</v>
      </c>
    </row>
    <row r="336" spans="1:23" ht="15">
      <c r="A336" s="249"/>
      <c r="B336" s="249" t="s">
        <v>1002</v>
      </c>
      <c r="C336" s="250">
        <v>400</v>
      </c>
      <c r="D336" s="246" t="s">
        <v>1003</v>
      </c>
      <c r="E336" s="246" t="s">
        <v>121</v>
      </c>
      <c r="F336" s="246"/>
      <c r="G336" s="247">
        <f>IF(OR(B336="",C336=""),"",IFERROR(INDEX(Vöruskrá!J:J,MATCH(B336,Vöruskrá!B:B,0))*C336/100000,""))</f>
        <v>1.1279999999999999</v>
      </c>
      <c r="H336" s="247">
        <f>IF(OR(B336="",C336=""),"",IFERROR(INDEX(Vöruskrá!K:K,MATCH(B336,Vöruskrá!B:B,0))*C336/100000,""))</f>
        <v>5.1999999999999998E-2</v>
      </c>
      <c r="I336" s="247">
        <f>IF(OR(B336="",C336=""),"",IFERROR(INDEX(Vöruskrá!L:L,MATCH(B336,Vöruskrá!B:B,0))*C336/100000,""))</f>
        <v>8.0000000000000002E-3</v>
      </c>
      <c r="J336" s="247">
        <f>IF(OR(B336="",C336=""),"",IFERROR(INDEX(Vöruskrá!M:M,MATCH(B336,Vöruskrá!B:B,0))*C336/100000,""))</f>
        <v>0.216</v>
      </c>
      <c r="K336" s="247">
        <f>IF(OR(B336="",C336=""),"",IFERROR(INDEX(Vöruskrá!N:N,MATCH(B336,Vöruskrá!B:B,0))*C336/100000,""))</f>
        <v>0.04</v>
      </c>
      <c r="L336" s="247">
        <f>IF(OR(B336="",C336=""),"",IFERROR(INDEX(Vöruskrá!O:O,MATCH(B336,Vöruskrá!B:B,0))*C336/100000,""))</f>
        <v>5.6000000000000001E-2</v>
      </c>
      <c r="M336" s="247">
        <f>IF(OR(B336="",C336=""),"",IFERROR(INDEX(Vöruskrá!P:P,MATCH(B336,Vöruskrá!B:B,0))*C336/100000,""))</f>
        <v>4.0000000000000002E-4</v>
      </c>
      <c r="N336" s="247">
        <f>IF(OR(B336="",C336=""),"",IFERROR(INDEX(Vöruskrá!Q:Q,MATCH(B336,Vöruskrá!B:B,0))*C336/100000,""))</f>
        <v>0.14000000000000001</v>
      </c>
      <c r="O336" s="248">
        <f>IF(OR(B336="",C336=""),"",IFERROR(C336/1000*INDEX(Vöruskrá!R:R,MATCH(B336,Vöruskrá!B:B,0))/1000,""))</f>
        <v>1.2</v>
      </c>
      <c r="P336" s="249"/>
      <c r="Q336" s="97"/>
      <c r="R336" s="25"/>
      <c r="S336" s="152" t="str">
        <f t="shared" si="5"/>
        <v>Smoked papríka</v>
      </c>
      <c r="T336" s="150">
        <f>IF($B336="","",$C336/1000*IFERROR(INDEX(Vöruskrá!$R:$R,MATCH($B336,Vöruskrá!$B:$B,0)),0))</f>
        <v>1200</v>
      </c>
      <c r="U336" s="151" t="str">
        <f>IF($A336="","",IFERROR(SUMIFS($T:$T,$W:$W,$A336)/(SUMIFS($C:$C,$W:$W,$A336)/1000),""))</f>
        <v/>
      </c>
      <c r="W336" t="str">
        <f>IF($A336="",W335,$A336)</f>
        <v>Nautapottréttur</v>
      </c>
    </row>
    <row r="337" spans="1:23" ht="15">
      <c r="A337" s="244"/>
      <c r="B337" s="244" t="s">
        <v>720</v>
      </c>
      <c r="C337" s="245">
        <v>267</v>
      </c>
      <c r="D337" s="246" t="s">
        <v>721</v>
      </c>
      <c r="E337" s="246"/>
      <c r="F337" s="246" t="s">
        <v>280</v>
      </c>
      <c r="G337" s="247">
        <f>IF(OR(B337="",C337=""),"",IFERROR(INDEX(Vöruskrá!J:J,MATCH(B337,Vöruskrá!B:B,0))*C337/100000,""))</f>
        <v>1.0306200000000001</v>
      </c>
      <c r="H337" s="247">
        <f>IF(OR(B337="",C337=""),"",IFERROR(INDEX(Vöruskrá!K:K,MATCH(B337,Vöruskrá!B:B,0))*C337/100000,""))</f>
        <v>8.8109999999999994E-3</v>
      </c>
      <c r="I337" s="247">
        <f>IF(OR(B337="",C337=""),"",IFERROR(INDEX(Vöruskrá!L:L,MATCH(B337,Vöruskrá!B:B,0))*C337/100000,""))</f>
        <v>2.6700000000000001E-3</v>
      </c>
      <c r="J337" s="247">
        <f>IF(OR(B337="",C337=""),"",IFERROR(INDEX(Vöruskrá!M:M,MATCH(B337,Vöruskrá!B:B,0))*C337/100000,""))</f>
        <v>0.17355000000000001</v>
      </c>
      <c r="K337" s="247">
        <f>IF(OR(B337="",C337=""),"",IFERROR(INDEX(Vöruskrá!N:N,MATCH(B337,Vöruskrá!B:B,0))*C337/100000,""))</f>
        <v>1.6019999999999999E-3</v>
      </c>
      <c r="L337" s="247">
        <f>IF(OR(B337="",C337=""),"",IFERROR(INDEX(Vöruskrá!O:O,MATCH(B337,Vöruskrá!B:B,0))*C337/100000,""))</f>
        <v>2.937E-2</v>
      </c>
      <c r="M337" s="247">
        <f>IF(OR(B337="",C337=""),"",IFERROR(INDEX(Vöruskrá!P:P,MATCH(B337,Vöruskrá!B:B,0))*C337/100000,""))</f>
        <v>2.6700000000000004E-4</v>
      </c>
      <c r="N337" s="247">
        <f>IF(OR(B337="",C337=""),"",IFERROR(INDEX(Vöruskrá!Q:Q,MATCH(B337,Vöruskrá!B:B,0))*C337/100000,""))</f>
        <v>0</v>
      </c>
      <c r="O337" s="248">
        <f>IF(OR(B337="",C337=""),"",IFERROR(C337/1000*INDEX(Vöruskrá!R:R,MATCH(B337,Vöruskrá!B:B,0))/1000,""))</f>
        <v>1.869</v>
      </c>
      <c r="P337" s="244"/>
      <c r="Q337" s="98"/>
      <c r="R337" s="5"/>
      <c r="S337" s="152" t="str">
        <f t="shared" si="5"/>
        <v>Svartur pipar, malaður</v>
      </c>
      <c r="T337" s="150">
        <f>IF($B337="","",$C337/1000*IFERROR(INDEX(Vöruskrá!$R:$R,MATCH($B337,Vöruskrá!$B:$B,0)),0))</f>
        <v>1869</v>
      </c>
      <c r="U337" s="151" t="str">
        <f>IF($A337="","",IFERROR(SUMIFS($T:$T,$W:$W,$A337)/(SUMIFS($C:$C,$W:$W,$A337)/1000),""))</f>
        <v/>
      </c>
      <c r="W337" t="str">
        <f>IF($A337="",W336,$A337)</f>
        <v>Nautapottréttur</v>
      </c>
    </row>
    <row r="338" spans="1:23" ht="15">
      <c r="A338" s="249"/>
      <c r="B338" s="249" t="s">
        <v>283</v>
      </c>
      <c r="C338" s="250">
        <v>200</v>
      </c>
      <c r="D338" s="246" t="s">
        <v>284</v>
      </c>
      <c r="E338" s="246" t="s">
        <v>121</v>
      </c>
      <c r="F338" s="246" t="s">
        <v>280</v>
      </c>
      <c r="G338" s="247">
        <f>IF(OR(B338="",C338=""),"",IFERROR(INDEX(Vöruskrá!J:J,MATCH(B338,Vöruskrá!B:B,0))*C338/100000,""))</f>
        <v>0.77</v>
      </c>
      <c r="H338" s="247">
        <f>IF(OR(B338="",C338=""),"",IFERROR(INDEX(Vöruskrá!K:K,MATCH(B338,Vöruskrá!B:B,0))*C338/100000,""))</f>
        <v>1.6000000000000001E-3</v>
      </c>
      <c r="I338" s="247">
        <f>IF(OR(B338="",C338=""),"",IFERROR(INDEX(Vöruskrá!L:L,MATCH(B338,Vöruskrá!B:B,0))*C338/100000,""))</f>
        <v>2.0000000000000001E-4</v>
      </c>
      <c r="J338" s="247">
        <f>IF(OR(B338="",C338=""),"",IFERROR(INDEX(Vöruskrá!M:M,MATCH(B338,Vöruskrá!B:B,0))*C338/100000,""))</f>
        <v>0.14599999999999999</v>
      </c>
      <c r="K338" s="247">
        <f>IF(OR(B338="",C338=""),"",IFERROR(INDEX(Vöruskrá!N:N,MATCH(B338,Vöruskrá!B:B,0))*C338/100000,""))</f>
        <v>4.8000000000000001E-2</v>
      </c>
      <c r="L338" s="247">
        <f>IF(OR(B338="",C338=""),"",IFERROR(INDEX(Vöruskrá!O:O,MATCH(B338,Vöruskrá!B:B,0))*C338/100000,""))</f>
        <v>3.4000000000000002E-2</v>
      </c>
      <c r="M338" s="247">
        <f>IF(OR(B338="",C338=""),"",IFERROR(INDEX(Vöruskrá!P:P,MATCH(B338,Vöruskrá!B:B,0))*C338/100000,""))</f>
        <v>2.0000000000000001E-4</v>
      </c>
      <c r="N338" s="247">
        <f>IF(OR(B338="",C338=""),"",IFERROR(INDEX(Vöruskrá!Q:Q,MATCH(B338,Vöruskrá!B:B,0))*C338/100000,""))</f>
        <v>0</v>
      </c>
      <c r="O338" s="248">
        <f>IF(OR(B338="",C338=""),"",IFERROR(C338/1000*INDEX(Vöruskrá!R:R,MATCH(B338,Vöruskrá!B:B,0))/1000,""))</f>
        <v>0.86260000000000003</v>
      </c>
      <c r="P338" s="249"/>
      <c r="Q338" s="97"/>
      <c r="R338" s="25"/>
      <c r="S338" s="152" t="str">
        <f t="shared" si="5"/>
        <v>Hvítlauksduft (Vitlökspulver)</v>
      </c>
      <c r="T338" s="150">
        <f>IF($B338="","",$C338/1000*IFERROR(INDEX(Vöruskrá!$R:$R,MATCH($B338,Vöruskrá!$B:$B,0)),0))</f>
        <v>862.6</v>
      </c>
      <c r="U338" s="151" t="str">
        <f>IF($A338="","",IFERROR(SUMIFS($T:$T,$W:$W,$A338)/(SUMIFS($C:$C,$W:$W,$A338)/1000),""))</f>
        <v/>
      </c>
      <c r="W338" t="str">
        <f>IF($A338="",W337,$A338)</f>
        <v>Nautapottréttur</v>
      </c>
    </row>
    <row r="339" spans="1:23" ht="24">
      <c r="A339" s="244"/>
      <c r="B339" s="244" t="s">
        <v>1477</v>
      </c>
      <c r="C339" s="245">
        <v>117</v>
      </c>
      <c r="D339" s="246" t="s">
        <v>1470</v>
      </c>
      <c r="E339" s="246" t="s">
        <v>1475</v>
      </c>
      <c r="F339" s="246"/>
      <c r="G339" s="247">
        <f>IF(OR(B339="",C339=""),"",IFERROR(INDEX(Vöruskrá!J:J,MATCH(B339,Vöruskrá!B:B,0))*C339/100000,""))</f>
        <v>0</v>
      </c>
      <c r="H339" s="247">
        <f>IF(OR(B339="",C339=""),"",IFERROR(INDEX(Vöruskrá!K:K,MATCH(B339,Vöruskrá!B:B,0))*C339/100000,""))</f>
        <v>0</v>
      </c>
      <c r="I339" s="247">
        <f>IF(OR(B339="",C339=""),"",IFERROR(INDEX(Vöruskrá!L:L,MATCH(B339,Vöruskrá!B:B,0))*C339/100000,""))</f>
        <v>0</v>
      </c>
      <c r="J339" s="247">
        <f>IF(OR(B339="",C339=""),"",IFERROR(INDEX(Vöruskrá!M:M,MATCH(B339,Vöruskrá!B:B,0))*C339/100000,""))</f>
        <v>0</v>
      </c>
      <c r="K339" s="247">
        <f>IF(OR(B339="",C339=""),"",IFERROR(INDEX(Vöruskrá!N:N,MATCH(B339,Vöruskrá!B:B,0))*C339/100000,""))</f>
        <v>0</v>
      </c>
      <c r="L339" s="247">
        <f>IF(OR(B339="",C339=""),"",IFERROR(INDEX(Vöruskrá!O:O,MATCH(B339,Vöruskrá!B:B,0))*C339/100000,""))</f>
        <v>0</v>
      </c>
      <c r="M339" s="247">
        <f>IF(OR(B339="",C339=""),"",IFERROR(INDEX(Vöruskrá!P:P,MATCH(B339,Vöruskrá!B:B,0))*C339/100000,""))</f>
        <v>0</v>
      </c>
      <c r="N339" s="247">
        <f>IF(OR(B339="",C339=""),"",IFERROR(INDEX(Vöruskrá!Q:Q,MATCH(B339,Vöruskrá!B:B,0))*C339/100000,""))</f>
        <v>0</v>
      </c>
      <c r="O339" s="248">
        <f>IF(OR(B339="",C339=""),"",IFERROR(C339/1000*INDEX(Vöruskrá!R:R,MATCH(B339,Vöruskrá!B:B,0))/1000,""))</f>
        <v>0.80168400000000006</v>
      </c>
      <c r="P339" s="244"/>
      <c r="Q339" s="98"/>
      <c r="R339" s="5"/>
      <c r="S339" s="152" t="str">
        <f t="shared" si="5"/>
        <v>Timían</v>
      </c>
      <c r="T339" s="150">
        <f>IF($B339="","",$C339/1000*IFERROR(INDEX(Vöruskrá!$R:$R,MATCH($B339,Vöruskrá!$B:$B,0)),0))</f>
        <v>801.68400000000008</v>
      </c>
      <c r="U339" s="151" t="str">
        <f>IF($A339="","",IFERROR(SUMIFS($T:$T,$W:$W,$A339)/(SUMIFS($C:$C,$W:$W,$A339)/1000),""))</f>
        <v/>
      </c>
      <c r="W339" t="str">
        <f>IF($A339="",W338,$A339)</f>
        <v>Nautapottréttur</v>
      </c>
    </row>
    <row r="340" spans="1:23" ht="15">
      <c r="A340" s="249"/>
      <c r="B340" s="249" t="s">
        <v>904</v>
      </c>
      <c r="C340" s="250">
        <v>67</v>
      </c>
      <c r="D340" s="246" t="s">
        <v>905</v>
      </c>
      <c r="E340" s="246" t="s">
        <v>121</v>
      </c>
      <c r="F340" s="246" t="s">
        <v>895</v>
      </c>
      <c r="G340" s="247">
        <f>IF(OR(B340="",C340=""),"",IFERROR(INDEX(Vöruskrá!J:J,MATCH(B340,Vöruskrá!B:B,0))*C340/100000,""))</f>
        <v>0.22176999999999999</v>
      </c>
      <c r="H340" s="247">
        <f>IF(OR(B340="",C340=""),"",IFERROR(INDEX(Vöruskrá!K:K,MATCH(B340,Vöruskrá!B:B,0))*C340/100000,""))</f>
        <v>1.0184E-2</v>
      </c>
      <c r="I340" s="247">
        <f>IF(OR(B340="",C340=""),"",IFERROR(INDEX(Vöruskrá!L:L,MATCH(B340,Vöruskrá!B:B,0))*C340/100000,""))</f>
        <v>4.9579999999999997E-3</v>
      </c>
      <c r="J340" s="247">
        <f>IF(OR(B340="",C340=""),"",IFERROR(INDEX(Vöruskrá!M:M,MATCH(B340,Vöruskrá!B:B,0))*C340/100000,""))</f>
        <v>3.1087999999999998E-2</v>
      </c>
      <c r="K340" s="247">
        <f>IF(OR(B340="",C340=""),"",IFERROR(INDEX(Vöruskrá!N:N,MATCH(B340,Vöruskrá!B:B,0))*C340/100000,""))</f>
        <v>0</v>
      </c>
      <c r="L340" s="247">
        <f>IF(OR(B340="",C340=""),"",IFERROR(INDEX(Vöruskrá!O:O,MATCH(B340,Vöruskrá!B:B,0))*C340/100000,""))</f>
        <v>3.2830000000000003E-3</v>
      </c>
      <c r="M340" s="247">
        <f>IF(OR(B340="",C340=""),"",IFERROR(INDEX(Vöruskrá!P:P,MATCH(B340,Vöruskrá!B:B,0))*C340/100000,""))</f>
        <v>0</v>
      </c>
      <c r="N340" s="247">
        <f>IF(OR(B340="",C340=""),"",IFERROR(INDEX(Vöruskrá!Q:Q,MATCH(B340,Vöruskrá!B:B,0))*C340/100000,""))</f>
        <v>2.8542000000000001E-2</v>
      </c>
      <c r="O340" s="248">
        <f>IF(OR(B340="",C340=""),"",IFERROR(C340/1000*INDEX(Vöruskrá!R:R,MATCH(B340,Vöruskrá!B:B,0))/1000,""))</f>
        <v>0.20100000000000001</v>
      </c>
      <c r="P340" s="249"/>
      <c r="Q340" s="111"/>
      <c r="R340" s="112"/>
      <c r="S340" s="152" t="str">
        <f t="shared" si="5"/>
        <v>Rósmarín (þurrkað)</v>
      </c>
      <c r="T340" s="150">
        <f>IF($B340="","",$C340/1000*IFERROR(INDEX(Vöruskrá!$R:$R,MATCH($B340,Vöruskrá!$B:$B,0)),0))</f>
        <v>201</v>
      </c>
      <c r="U340" s="151" t="str">
        <f>IF($A340="","",IFERROR(SUMIFS($T:$T,$W:$W,$A340)/(SUMIFS($C:$C,$W:$W,$A340)/1000),""))</f>
        <v/>
      </c>
      <c r="W340" t="str">
        <f>IF($A340="",W339,$A340)</f>
        <v>Nautapottréttur</v>
      </c>
    </row>
    <row r="341" spans="1:23" ht="48">
      <c r="A341" s="237" t="s">
        <v>1663</v>
      </c>
      <c r="B341" s="237"/>
      <c r="C341" s="238"/>
      <c r="D341" s="101" t="s">
        <v>1664</v>
      </c>
      <c r="E341" s="101" t="s">
        <v>1665</v>
      </c>
      <c r="F341" s="101"/>
      <c r="G341" s="102">
        <v>80.62</v>
      </c>
      <c r="H341" s="102">
        <v>3.43</v>
      </c>
      <c r="I341" s="102">
        <v>0.73</v>
      </c>
      <c r="J341" s="102">
        <v>6.3</v>
      </c>
      <c r="K341" s="102"/>
      <c r="L341" s="102">
        <v>5.76</v>
      </c>
      <c r="M341" s="102">
        <v>3.3</v>
      </c>
      <c r="N341" s="102">
        <f>IFERROR(SUM(N342:N357)/(SUM($C$342:$C$357)/100000),"")</f>
        <v>0.27826055306332287</v>
      </c>
      <c r="O341" s="103" t="str">
        <f>IF(OR(B341="",C341=""),"",IFERROR(C341/1000*INDEX(Vöruskrá!R:R,MATCH(B341,Vöruskrá!B:B,0))/1000,""))</f>
        <v/>
      </c>
      <c r="P341" s="241" t="s">
        <v>1666</v>
      </c>
      <c r="Q341" s="251" t="s">
        <v>1667</v>
      </c>
      <c r="R341" s="252" t="s">
        <v>1668</v>
      </c>
      <c r="S341" s="152" t="str">
        <f t="shared" si="5"/>
        <v>Bolognese hakkréttur</v>
      </c>
      <c r="T341" s="150" t="str">
        <f>IF($B341="","",$C341/1000*IFERROR(INDEX(Vöruskrá!$R:$R,MATCH($B341,Vöruskrá!$B:$B,0)),0))</f>
        <v/>
      </c>
      <c r="U341" s="151">
        <f>IF($A341="","",IFERROR(SUMIFS($T:$T,$W:$W,$A341)/(SUMIFS($C:$C,$W:$W,$A341)/1000),""))</f>
        <v>1217.1902053741235</v>
      </c>
      <c r="W341" t="str">
        <f>IF($A341="",W340,$A341)</f>
        <v>Bolognese hakkréttur</v>
      </c>
    </row>
    <row r="342" spans="1:23" ht="15">
      <c r="A342" s="244"/>
      <c r="B342" s="244" t="s">
        <v>475</v>
      </c>
      <c r="C342" s="245">
        <v>20000</v>
      </c>
      <c r="D342" s="246" t="s">
        <v>476</v>
      </c>
      <c r="E342" s="246" t="s">
        <v>121</v>
      </c>
      <c r="F342" s="246"/>
      <c r="G342" s="247">
        <f>IF(OR(B342="",C342=""),"",IFERROR(INDEX(Vöruskrá!J:J,MATCH(B342,Vöruskrá!B:B,0))*C342/100000,""))</f>
        <v>35.799999999999997</v>
      </c>
      <c r="H342" s="247">
        <f>IF(OR(B342="",C342=""),"",IFERROR(INDEX(Vöruskrá!K:K,MATCH(B342,Vöruskrá!B:B,0))*C342/100000,""))</f>
        <v>2.2000000000000002</v>
      </c>
      <c r="I342" s="247">
        <f>IF(OR(B342="",C342=""),"",IFERROR(INDEX(Vöruskrá!L:L,MATCH(B342,Vöruskrá!B:B,0))*C342/100000,""))</f>
        <v>0.62</v>
      </c>
      <c r="J342" s="247">
        <f>IF(OR(B342="",C342=""),"",IFERROR(INDEX(Vöruskrá!M:M,MATCH(B342,Vöruskrá!B:B,0))*C342/100000,""))</f>
        <v>0</v>
      </c>
      <c r="K342" s="247">
        <f>IF(OR(B342="",C342=""),"",IFERROR(INDEX(Vöruskrá!N:N,MATCH(B342,Vöruskrá!B:B,0))*C342/100000,""))</f>
        <v>0</v>
      </c>
      <c r="L342" s="247">
        <f>IF(OR(B342="",C342=""),"",IFERROR(INDEX(Vöruskrá!O:O,MATCH(B342,Vöruskrá!B:B,0))*C342/100000,""))</f>
        <v>4</v>
      </c>
      <c r="M342" s="247">
        <f>IF(OR(B342="",C342=""),"",IFERROR(INDEX(Vöruskrá!P:P,MATCH(B342,Vöruskrá!B:B,0))*C342/100000,""))</f>
        <v>0.04</v>
      </c>
      <c r="N342" s="247">
        <f>IF(OR(B342="",C342=""),"",IFERROR(INDEX(Vöruskrá!Q:Q,MATCH(B342,Vöruskrá!B:B,0))*C342/100000,""))</f>
        <v>0</v>
      </c>
      <c r="O342" s="248">
        <f>IF(OR(B342="",C342=""),"",IFERROR(C342/1000*INDEX(Vöruskrá!R:R,MATCH(B342,Vöruskrá!B:B,0))/1000,""))</f>
        <v>40</v>
      </c>
      <c r="P342" s="244"/>
      <c r="Q342" s="109"/>
      <c r="R342" s="100"/>
      <c r="S342" s="152" t="str">
        <f t="shared" si="5"/>
        <v>Nautgripahakk 2 kg frosið</v>
      </c>
      <c r="T342" s="150">
        <f>IF($B342="","",$C342/1000*IFERROR(INDEX(Vöruskrá!$R:$R,MATCH($B342,Vöruskrá!$B:$B,0)),0))</f>
        <v>40000</v>
      </c>
      <c r="U342" s="151" t="str">
        <f>IF($A342="","",IFERROR(SUMIFS($T:$T,$W:$W,$A342)/(SUMIFS($C:$C,$W:$W,$A342)/1000),""))</f>
        <v/>
      </c>
      <c r="W342" t="str">
        <f>IF($A342="",W341,$A342)</f>
        <v>Bolognese hakkréttur</v>
      </c>
    </row>
    <row r="343" spans="1:23" ht="24">
      <c r="A343" s="249"/>
      <c r="B343" s="249" t="s">
        <v>1479</v>
      </c>
      <c r="C343" s="250">
        <v>20000</v>
      </c>
      <c r="D343" s="246" t="s">
        <v>1470</v>
      </c>
      <c r="E343" s="246" t="s">
        <v>1475</v>
      </c>
      <c r="F343" s="246"/>
      <c r="G343" s="247">
        <f>IF(OR(B343="",C343=""),"",IFERROR(INDEX(Vöruskrá!J:J,MATCH(B343,Vöruskrá!B:B,0))*C343/100000,""))</f>
        <v>0</v>
      </c>
      <c r="H343" s="247">
        <f>IF(OR(B343="",C343=""),"",IFERROR(INDEX(Vöruskrá!K:K,MATCH(B343,Vöruskrá!B:B,0))*C343/100000,""))</f>
        <v>0</v>
      </c>
      <c r="I343" s="247">
        <f>IF(OR(B343="",C343=""),"",IFERROR(INDEX(Vöruskrá!L:L,MATCH(B343,Vöruskrá!B:B,0))*C343/100000,""))</f>
        <v>0</v>
      </c>
      <c r="J343" s="247">
        <f>IF(OR(B343="",C343=""),"",IFERROR(INDEX(Vöruskrá!M:M,MATCH(B343,Vöruskrá!B:B,0))*C343/100000,""))</f>
        <v>0</v>
      </c>
      <c r="K343" s="247">
        <f>IF(OR(B343="",C343=""),"",IFERROR(INDEX(Vöruskrá!N:N,MATCH(B343,Vöruskrá!B:B,0))*C343/100000,""))</f>
        <v>0</v>
      </c>
      <c r="L343" s="247">
        <f>IF(OR(B343="",C343=""),"",IFERROR(INDEX(Vöruskrá!O:O,MATCH(B343,Vöruskrá!B:B,0))*C343/100000,""))</f>
        <v>0</v>
      </c>
      <c r="M343" s="247">
        <f>IF(OR(B343="",C343=""),"",IFERROR(INDEX(Vöruskrá!P:P,MATCH(B343,Vöruskrá!B:B,0))*C343/100000,""))</f>
        <v>0</v>
      </c>
      <c r="N343" s="247">
        <f>IF(OR(B343="",C343=""),"",IFERROR(INDEX(Vöruskrá!Q:Q,MATCH(B343,Vöruskrá!B:B,0))*C343/100000,""))</f>
        <v>0</v>
      </c>
      <c r="O343" s="248">
        <f>IF(OR(B343="",C343=""),"",IFERROR(C343/1000*INDEX(Vöruskrá!R:R,MATCH(B343,Vöruskrá!B:B,0))/1000,""))</f>
        <v>58</v>
      </c>
      <c r="P343" s="249"/>
      <c r="Q343" s="97"/>
      <c r="R343" s="25"/>
      <c r="S343" s="152" t="str">
        <f t="shared" si="5"/>
        <v>Nautakjöt (almennt)</v>
      </c>
      <c r="T343" s="150">
        <f>IF($B343="","",$C343/1000*IFERROR(INDEX(Vöruskrá!$R:$R,MATCH($B343,Vöruskrá!$B:$B,0)),0))</f>
        <v>58000</v>
      </c>
      <c r="U343" s="151" t="str">
        <f>IF($A343="","",IFERROR(SUMIFS($T:$T,$W:$W,$A343)/(SUMIFS($C:$C,$W:$W,$A343)/1000),""))</f>
        <v/>
      </c>
      <c r="W343" t="str">
        <f>IF($A343="",W342,$A343)</f>
        <v>Bolognese hakkréttur</v>
      </c>
    </row>
    <row r="344" spans="1:23" ht="15">
      <c r="A344" s="244"/>
      <c r="B344" s="244" t="s">
        <v>636</v>
      </c>
      <c r="C344" s="245">
        <v>10000</v>
      </c>
      <c r="D344" s="246" t="s">
        <v>638</v>
      </c>
      <c r="E344" s="246"/>
      <c r="F344" s="246"/>
      <c r="G344" s="247">
        <f>IF(OR(B344="",C344=""),"",IFERROR(INDEX(Vöruskrá!J:J,MATCH(B344,Vöruskrá!B:B,0))*C344/100000,""))</f>
        <v>2.2999999999999998</v>
      </c>
      <c r="H344" s="247">
        <f>IF(OR(B344="",C344=""),"",IFERROR(INDEX(Vöruskrá!K:K,MATCH(B344,Vöruskrá!B:B,0))*C344/100000,""))</f>
        <v>0.03</v>
      </c>
      <c r="I344" s="247">
        <f>IF(OR(B344="",C344=""),"",IFERROR(INDEX(Vöruskrá!L:L,MATCH(B344,Vöruskrá!B:B,0))*C344/100000,""))</f>
        <v>0.01</v>
      </c>
      <c r="J344" s="247">
        <f>IF(OR(B344="",C344=""),"",IFERROR(INDEX(Vöruskrá!M:M,MATCH(B344,Vöruskrá!B:B,0))*C344/100000,""))</f>
        <v>0.33</v>
      </c>
      <c r="K344" s="247">
        <f>IF(OR(B344="",C344=""),"",IFERROR(INDEX(Vöruskrá!N:N,MATCH(B344,Vöruskrá!B:B,0))*C344/100000,""))</f>
        <v>0.3</v>
      </c>
      <c r="L344" s="247">
        <f>IF(OR(B344="",C344=""),"",IFERROR(INDEX(Vöruskrá!O:O,MATCH(B344,Vöruskrá!B:B,0))*C344/100000,""))</f>
        <v>0.1</v>
      </c>
      <c r="M344" s="247">
        <f>IF(OR(B344="",C344=""),"",IFERROR(INDEX(Vöruskrá!P:P,MATCH(B344,Vöruskrá!B:B,0))*C344/100000,""))</f>
        <v>0</v>
      </c>
      <c r="N344" s="247">
        <f>IF(OR(B344="",C344=""),"",IFERROR(INDEX(Vöruskrá!Q:Q,MATCH(B344,Vöruskrá!B:B,0))*C344/100000,""))</f>
        <v>0.13</v>
      </c>
      <c r="O344" s="248">
        <f>IF(OR(B344="",C344=""),"",IFERROR(C344/1000*INDEX(Vöruskrá!R:R,MATCH(B344,Vöruskrá!B:B,0))/1000,""))</f>
        <v>4</v>
      </c>
      <c r="P344" s="244"/>
      <c r="Q344" s="98"/>
      <c r="R344" s="5"/>
      <c r="S344" s="152" t="str">
        <f t="shared" si="5"/>
        <v>Brunoise mediterraín</v>
      </c>
      <c r="T344" s="150">
        <f>IF($B344="","",$C344/1000*IFERROR(INDEX(Vöruskrá!$R:$R,MATCH($B344,Vöruskrá!$B:$B,0)),0))</f>
        <v>4000</v>
      </c>
      <c r="U344" s="151" t="str">
        <f>IF($A344="","",IFERROR(SUMIFS($T:$T,$W:$W,$A344)/(SUMIFS($C:$C,$W:$W,$A344)/1000),""))</f>
        <v/>
      </c>
      <c r="W344" t="str">
        <f>IF($A344="",W343,$A344)</f>
        <v>Bolognese hakkréttur</v>
      </c>
    </row>
    <row r="345" spans="1:23" ht="15">
      <c r="A345" s="249"/>
      <c r="B345" s="249" t="s">
        <v>225</v>
      </c>
      <c r="C345" s="250">
        <v>6700</v>
      </c>
      <c r="D345" s="246" t="s">
        <v>229</v>
      </c>
      <c r="E345" s="246" t="s">
        <v>230</v>
      </c>
      <c r="F345" s="246"/>
      <c r="G345" s="247">
        <f>IF(OR(B345="",C345=""),"",IFERROR(INDEX(Vöruskrá!J:J,MATCH(B345,Vöruskrá!B:B,0))*C345/100000,""))</f>
        <v>1.742</v>
      </c>
      <c r="H345" s="247">
        <f>IF(OR(B345="",C345=""),"",IFERROR(INDEX(Vöruskrá!K:K,MATCH(B345,Vöruskrá!B:B,0))*C345/100000,""))</f>
        <v>2.6800000000000001E-2</v>
      </c>
      <c r="I345" s="247">
        <f>IF(OR(B345="",C345=""),"",IFERROR(INDEX(Vöruskrá!L:L,MATCH(B345,Vöruskrá!B:B,0))*C345/100000,""))</f>
        <v>6.7000000000000002E-3</v>
      </c>
      <c r="J345" s="247">
        <f>IF(OR(B345="",C345=""),"",IFERROR(INDEX(Vöruskrá!M:M,MATCH(B345,Vöruskrá!B:B,0))*C345/100000,""))</f>
        <v>0.2278</v>
      </c>
      <c r="K345" s="247">
        <f>IF(OR(B345="",C345=""),"",IFERROR(INDEX(Vöruskrá!N:N,MATCH(B345,Vöruskrá!B:B,0))*C345/100000,""))</f>
        <v>0.1943</v>
      </c>
      <c r="L345" s="247">
        <f>IF(OR(B345="",C345=""),"",IFERROR(INDEX(Vöruskrá!O:O,MATCH(B345,Vöruskrá!B:B,0))*C345/100000,""))</f>
        <v>6.7000000000000004E-2</v>
      </c>
      <c r="M345" s="247">
        <f>IF(OR(B345="",C345=""),"",IFERROR(INDEX(Vöruskrá!P:P,MATCH(B345,Vöruskrá!B:B,0))*C345/100000,""))</f>
        <v>6.7000000000000002E-3</v>
      </c>
      <c r="N345" s="247">
        <f>IF(OR(B345="",C345=""),"",IFERROR(INDEX(Vöruskrá!Q:Q,MATCH(B345,Vöruskrá!B:B,0))*C345/100000,""))</f>
        <v>0.16750000000000001</v>
      </c>
      <c r="O345" s="248">
        <f>IF(OR(B345="",C345=""),"",IFERROR(C345/1000*INDEX(Vöruskrá!R:R,MATCH(B345,Vöruskrá!B:B,0))/1000,""))</f>
        <v>2.68</v>
      </c>
      <c r="P345" s="249"/>
      <c r="Q345" s="97"/>
      <c r="R345" s="25"/>
      <c r="S345" s="152" t="str">
        <f t="shared" si="5"/>
        <v>Brunoise grænmetisblanda</v>
      </c>
      <c r="T345" s="150">
        <f>IF($B345="","",$C345/1000*IFERROR(INDEX(Vöruskrá!$R:$R,MATCH($B345,Vöruskrá!$B:$B,0)),0))</f>
        <v>2680</v>
      </c>
      <c r="U345" s="151" t="str">
        <f>IF($A345="","",IFERROR(SUMIFS($T:$T,$W:$W,$A345)/(SUMIFS($C:$C,$W:$W,$A345)/1000),""))</f>
        <v/>
      </c>
      <c r="W345" t="str">
        <f>IF($A345="",W344,$A345)</f>
        <v>Bolognese hakkréttur</v>
      </c>
    </row>
    <row r="346" spans="1:23" ht="15">
      <c r="A346" s="244"/>
      <c r="B346" s="244" t="s">
        <v>658</v>
      </c>
      <c r="C346" s="245">
        <v>33300</v>
      </c>
      <c r="D346" s="246" t="s">
        <v>660</v>
      </c>
      <c r="E346" s="246"/>
      <c r="F346" s="246"/>
      <c r="G346" s="247">
        <f>IF(OR(B346="",C346=""),"",IFERROR(INDEX(Vöruskrá!J:J,MATCH(B346,Vöruskrá!B:B,0))*C346/100000,""))</f>
        <v>9.3239999999999998</v>
      </c>
      <c r="H346" s="247">
        <f>IF(OR(B346="",C346=""),"",IFERROR(INDEX(Vöruskrá!K:K,MATCH(B346,Vöruskrá!B:B,0))*C346/100000,""))</f>
        <v>3.3300000000000003E-2</v>
      </c>
      <c r="I346" s="247">
        <f>IF(OR(B346="",C346=""),"",IFERROR(INDEX(Vöruskrá!L:L,MATCH(B346,Vöruskrá!B:B,0))*C346/100000,""))</f>
        <v>0</v>
      </c>
      <c r="J346" s="247">
        <f>IF(OR(B346="",C346=""),"",IFERROR(INDEX(Vöruskrá!M:M,MATCH(B346,Vöruskrá!B:B,0))*C346/100000,""))</f>
        <v>1.665</v>
      </c>
      <c r="K346" s="247">
        <f>IF(OR(B346="",C346=""),"",IFERROR(INDEX(Vöruskrá!N:N,MATCH(B346,Vöruskrá!B:B,0))*C346/100000,""))</f>
        <v>1.1322000000000001</v>
      </c>
      <c r="L346" s="247">
        <f>IF(OR(B346="",C346=""),"",IFERROR(INDEX(Vöruskrá!O:O,MATCH(B346,Vöruskrá!B:B,0))*C346/100000,""))</f>
        <v>0.4995</v>
      </c>
      <c r="M346" s="247">
        <f>IF(OR(B346="",C346=""),"",IFERROR(INDEX(Vöruskrá!P:P,MATCH(B346,Vöruskrá!B:B,0))*C346/100000,""))</f>
        <v>0</v>
      </c>
      <c r="N346" s="247">
        <f>IF(OR(B346="",C346=""),"",IFERROR(INDEX(Vöruskrá!Q:Q,MATCH(B346,Vöruskrá!B:B,0))*C346/100000,""))</f>
        <v>0</v>
      </c>
      <c r="O346" s="248">
        <f>IF(OR(B346="",C346=""),"",IFERROR(C346/1000*INDEX(Vöruskrá!R:R,MATCH(B346,Vöruskrá!B:B,0))/1000,""))</f>
        <v>17.848800000000001</v>
      </c>
      <c r="P346" s="244"/>
      <c r="Q346" s="98"/>
      <c r="R346" s="5"/>
      <c r="S346" s="152" t="str">
        <f t="shared" si="5"/>
        <v>Maukaðir tómatar</v>
      </c>
      <c r="T346" s="150">
        <f>IF($B346="","",$C346/1000*IFERROR(INDEX(Vöruskrá!$R:$R,MATCH($B346,Vöruskrá!$B:$B,0)),0))</f>
        <v>17848.8</v>
      </c>
      <c r="U346" s="151" t="str">
        <f>IF($A346="","",IFERROR(SUMIFS($T:$T,$W:$W,$A346)/(SUMIFS($C:$C,$W:$W,$A346)/1000),""))</f>
        <v/>
      </c>
      <c r="W346" t="str">
        <f>IF($A346="",W345,$A346)</f>
        <v>Bolognese hakkréttur</v>
      </c>
    </row>
    <row r="347" spans="1:23" ht="15">
      <c r="A347" s="249"/>
      <c r="B347" s="249" t="s">
        <v>441</v>
      </c>
      <c r="C347" s="250">
        <v>5000</v>
      </c>
      <c r="D347" s="246" t="s">
        <v>438</v>
      </c>
      <c r="E347" s="246" t="s">
        <v>121</v>
      </c>
      <c r="F347" s="246"/>
      <c r="G347" s="247">
        <f>IF(OR(B347="",C347=""),"",IFERROR(INDEX(Vöruskrá!J:J,MATCH(B347,Vöruskrá!B:B,0))*C347/100000,""))</f>
        <v>5.65</v>
      </c>
      <c r="H347" s="247">
        <f>IF(OR(B347="",C347=""),"",IFERROR(INDEX(Vöruskrá!K:K,MATCH(B347,Vöruskrá!B:B,0))*C347/100000,""))</f>
        <v>0.02</v>
      </c>
      <c r="I347" s="247">
        <f>IF(OR(B347="",C347=""),"",IFERROR(INDEX(Vöruskrá!L:L,MATCH(B347,Vöruskrá!B:B,0))*C347/100000,""))</f>
        <v>0</v>
      </c>
      <c r="J347" s="247">
        <f>IF(OR(B347="",C347=""),"",IFERROR(INDEX(Vöruskrá!M:M,MATCH(B347,Vöruskrá!B:B,0))*C347/100000,""))</f>
        <v>0.95</v>
      </c>
      <c r="K347" s="247">
        <f>IF(OR(B347="",C347=""),"",IFERROR(INDEX(Vöruskrá!N:N,MATCH(B347,Vöruskrá!B:B,0))*C347/100000,""))</f>
        <v>0.7</v>
      </c>
      <c r="L347" s="247">
        <f>IF(OR(B347="",C347=""),"",IFERROR(INDEX(Vöruskrá!O:O,MATCH(B347,Vöruskrá!B:B,0))*C347/100000,""))</f>
        <v>0.3</v>
      </c>
      <c r="M347" s="247">
        <f>IF(OR(B347="",C347=""),"",IFERROR(INDEX(Vöruskrá!P:P,MATCH(B347,Vöruskrá!B:B,0))*C347/100000,""))</f>
        <v>5.0000000000000001E-3</v>
      </c>
      <c r="N347" s="247">
        <f>IF(OR(B347="",C347=""),"",IFERROR(INDEX(Vöruskrá!Q:Q,MATCH(B347,Vöruskrá!B:B,0))*C347/100000,""))</f>
        <v>0</v>
      </c>
      <c r="O347" s="248">
        <f>IF(OR(B347="",C347=""),"",IFERROR(C347/1000*INDEX(Vöruskrá!R:R,MATCH(B347,Vöruskrá!B:B,0))/1000,""))</f>
        <v>2.25</v>
      </c>
      <c r="P347" s="249"/>
      <c r="Q347" s="97"/>
      <c r="R347" s="25"/>
      <c r="S347" s="152" t="str">
        <f t="shared" si="5"/>
        <v>Tómatpuré Doppio Concentrato 800 g (Menu)</v>
      </c>
      <c r="T347" s="150">
        <f>IF($B347="","",$C347/1000*IFERROR(INDEX(Vöruskrá!$R:$R,MATCH($B347,Vöruskrá!$B:$B,0)),0))</f>
        <v>2250</v>
      </c>
      <c r="U347" s="151" t="str">
        <f>IF($A347="","",IFERROR(SUMIFS($T:$T,$W:$W,$A347)/(SUMIFS($C:$C,$W:$W,$A347)/1000),""))</f>
        <v/>
      </c>
      <c r="W347" t="str">
        <f>IF($A347="",W346,$A347)</f>
        <v>Bolognese hakkréttur</v>
      </c>
    </row>
    <row r="348" spans="1:23" ht="15">
      <c r="A348" s="244"/>
      <c r="B348" s="244" t="s">
        <v>934</v>
      </c>
      <c r="C348" s="245">
        <v>8300</v>
      </c>
      <c r="D348" s="246" t="s">
        <v>937</v>
      </c>
      <c r="E348" s="246" t="s">
        <v>230</v>
      </c>
      <c r="F348" s="246"/>
      <c r="G348" s="247">
        <f>IF(OR(B348="",C348=""),"",IFERROR(INDEX(Vöruskrá!J:J,MATCH(B348,Vöruskrá!B:B,0))*C348/100000,""))</f>
        <v>19.670999999999999</v>
      </c>
      <c r="H348" s="247">
        <f>IF(OR(B348="",C348=""),"",IFERROR(INDEX(Vöruskrá!K:K,MATCH(B348,Vöruskrá!B:B,0))*C348/100000,""))</f>
        <v>9.9599999999999994E-2</v>
      </c>
      <c r="I348" s="247">
        <f>IF(OR(B348="",C348=""),"",IFERROR(INDEX(Vöruskrá!L:L,MATCH(B348,Vöruskrá!B:B,0))*C348/100000,""))</f>
        <v>8.3000000000000001E-3</v>
      </c>
      <c r="J348" s="247">
        <f>IF(OR(B348="",C348=""),"",IFERROR(INDEX(Vöruskrá!M:M,MATCH(B348,Vöruskrá!B:B,0))*C348/100000,""))</f>
        <v>3.403</v>
      </c>
      <c r="K348" s="247">
        <f>IF(OR(B348="",C348=""),"",IFERROR(INDEX(Vöruskrá!N:N,MATCH(B348,Vöruskrá!B:B,0))*C348/100000,""))</f>
        <v>2.3904000000000001</v>
      </c>
      <c r="L348" s="247">
        <f>IF(OR(B348="",C348=""),"",IFERROR(INDEX(Vöruskrá!O:O,MATCH(B348,Vöruskrá!B:B,0))*C348/100000,""))</f>
        <v>1.2948</v>
      </c>
      <c r="M348" s="247">
        <f>IF(OR(B348="",C348=""),"",IFERROR(INDEX(Vöruskrá!P:P,MATCH(B348,Vöruskrá!B:B,0))*C348/100000,""))</f>
        <v>2.9049999999999998</v>
      </c>
      <c r="N348" s="247">
        <f>IF(OR(B348="",C348=""),"",IFERROR(INDEX(Vöruskrá!Q:Q,MATCH(B348,Vöruskrá!B:B,0))*C348/100000,""))</f>
        <v>8.3000000000000001E-3</v>
      </c>
      <c r="O348" s="248">
        <f>IF(OR(B348="",C348=""),"",IFERROR(C348/1000*INDEX(Vöruskrá!R:R,MATCH(B348,Vöruskrá!B:B,0))/1000,""))</f>
        <v>4.9800000000000004</v>
      </c>
      <c r="P348" s="244"/>
      <c r="Q348" s="98"/>
      <c r="R348" s="5"/>
      <c r="S348" s="152" t="str">
        <f t="shared" si="5"/>
        <v>Nautakraftur Vegan</v>
      </c>
      <c r="T348" s="150">
        <f>IF($B348="","",$C348/1000*IFERROR(INDEX(Vöruskrá!$R:$R,MATCH($B348,Vöruskrá!$B:$B,0)),0))</f>
        <v>4980</v>
      </c>
      <c r="U348" s="151" t="str">
        <f>IF($A348="","",IFERROR(SUMIFS($T:$T,$W:$W,$A348)/(SUMIFS($C:$C,$W:$W,$A348)/1000),""))</f>
        <v/>
      </c>
      <c r="W348" t="str">
        <f>IF($A348="",W347,$A348)</f>
        <v>Bolognese hakkréttur</v>
      </c>
    </row>
    <row r="349" spans="1:23" ht="24">
      <c r="A349" s="249"/>
      <c r="B349" s="249" t="s">
        <v>507</v>
      </c>
      <c r="C349" s="250">
        <v>830</v>
      </c>
      <c r="D349" s="246" t="s">
        <v>509</v>
      </c>
      <c r="E349" s="246" t="s">
        <v>510</v>
      </c>
      <c r="F349" s="246"/>
      <c r="G349" s="247">
        <f>IF(OR(B349="",C349=""),"",IFERROR(INDEX(Vöruskrá!J:J,MATCH(B349,Vöruskrá!B:B,0))*C349/100000,""))</f>
        <v>1.2699</v>
      </c>
      <c r="H349" s="247">
        <f>IF(OR(B349="",C349=""),"",IFERROR(INDEX(Vöruskrá!K:K,MATCH(B349,Vöruskrá!B:B,0))*C349/100000,""))</f>
        <v>3.4860000000000002E-2</v>
      </c>
      <c r="I349" s="247">
        <f>IF(OR(B349="",C349=""),"",IFERROR(INDEX(Vöruskrá!L:L,MATCH(B349,Vöruskrá!B:B,0))*C349/100000,""))</f>
        <v>0</v>
      </c>
      <c r="J349" s="247">
        <f>IF(OR(B349="",C349=""),"",IFERROR(INDEX(Vöruskrá!M:M,MATCH(B349,Vöruskrá!B:B,0))*C349/100000,""))</f>
        <v>0.19422</v>
      </c>
      <c r="K349" s="247">
        <f>IF(OR(B349="",C349=""),"",IFERROR(INDEX(Vöruskrá!N:N,MATCH(B349,Vöruskrá!B:B,0))*C349/100000,""))</f>
        <v>0</v>
      </c>
      <c r="L349" s="247">
        <f>IF(OR(B349="",C349=""),"",IFERROR(INDEX(Vöruskrá!O:O,MATCH(B349,Vöruskrá!B:B,0))*C349/100000,""))</f>
        <v>4.233E-2</v>
      </c>
      <c r="M349" s="247">
        <f>IF(OR(B349="",C349=""),"",IFERROR(INDEX(Vöruskrá!P:P,MATCH(B349,Vöruskrá!B:B,0))*C349/100000,""))</f>
        <v>0</v>
      </c>
      <c r="N349" s="247">
        <f>IF(OR(B349="",C349=""),"",IFERROR(INDEX(Vöruskrá!Q:Q,MATCH(B349,Vöruskrá!B:B,0))*C349/100000,""))</f>
        <v>0</v>
      </c>
      <c r="O349" s="248">
        <f>IF(OR(B349="",C349=""),"",IFERROR(C349/1000*INDEX(Vöruskrá!R:R,MATCH(B349,Vöruskrá!B:B,0))/1000,""))</f>
        <v>0.747</v>
      </c>
      <c r="P349" s="249"/>
      <c r="Q349" s="97"/>
      <c r="R349" s="25"/>
      <c r="S349" s="152" t="str">
        <f t="shared" si="5"/>
        <v>Hvítlaukur í olíu (Crushed garlic, coarse cut with oil)</v>
      </c>
      <c r="T349" s="150">
        <f>IF($B349="","",$C349/1000*IFERROR(INDEX(Vöruskrá!$R:$R,MATCH($B349,Vöruskrá!$B:$B,0)),0))</f>
        <v>747</v>
      </c>
      <c r="U349" s="151" t="str">
        <f>IF($A349="","",IFERROR(SUMIFS($T:$T,$W:$W,$A349)/(SUMIFS($C:$C,$W:$W,$A349)/1000),""))</f>
        <v/>
      </c>
      <c r="W349" t="str">
        <f>IF($A349="",W348,$A349)</f>
        <v>Bolognese hakkréttur</v>
      </c>
    </row>
    <row r="350" spans="1:23" ht="15">
      <c r="A350" s="244"/>
      <c r="B350" s="244" t="s">
        <v>891</v>
      </c>
      <c r="C350" s="245">
        <v>1300</v>
      </c>
      <c r="D350" s="246" t="s">
        <v>891</v>
      </c>
      <c r="E350" s="246" t="s">
        <v>121</v>
      </c>
      <c r="F350" s="246"/>
      <c r="G350" s="247">
        <f>IF(OR(B350="",C350=""),"",IFERROR(INDEX(Vöruskrá!J:J,MATCH(B350,Vöruskrá!B:B,0))*C350/100000,""))</f>
        <v>11.7</v>
      </c>
      <c r="H350" s="247">
        <f>IF(OR(B350="",C350=""),"",IFERROR(INDEX(Vöruskrá!K:K,MATCH(B350,Vöruskrá!B:B,0))*C350/100000,""))</f>
        <v>1.3</v>
      </c>
      <c r="I350" s="247">
        <f>IF(OR(B350="",C350=""),"",IFERROR(INDEX(Vöruskrá!L:L,MATCH(B350,Vöruskrá!B:B,0))*C350/100000,""))</f>
        <v>0.14299999999999999</v>
      </c>
      <c r="J350" s="247">
        <f>IF(OR(B350="",C350=""),"",IFERROR(INDEX(Vöruskrá!M:M,MATCH(B350,Vöruskrá!B:B,0))*C350/100000,""))</f>
        <v>0</v>
      </c>
      <c r="K350" s="247">
        <f>IF(OR(B350="",C350=""),"",IFERROR(INDEX(Vöruskrá!N:N,MATCH(B350,Vöruskrá!B:B,0))*C350/100000,""))</f>
        <v>0</v>
      </c>
      <c r="L350" s="247">
        <f>IF(OR(B350="",C350=""),"",IFERROR(INDEX(Vöruskrá!O:O,MATCH(B350,Vöruskrá!B:B,0))*C350/100000,""))</f>
        <v>0</v>
      </c>
      <c r="M350" s="247">
        <f>IF(OR(B350="",C350=""),"",IFERROR(INDEX(Vöruskrá!P:P,MATCH(B350,Vöruskrá!B:B,0))*C350/100000,""))</f>
        <v>0</v>
      </c>
      <c r="N350" s="247">
        <f>IF(OR(B350="",C350=""),"",IFERROR(INDEX(Vöruskrá!Q:Q,MATCH(B350,Vöruskrá!B:B,0))*C350/100000,""))</f>
        <v>0</v>
      </c>
      <c r="O350" s="248">
        <f>IF(OR(B350="",C350=""),"",IFERROR(C350/1000*INDEX(Vöruskrá!R:R,MATCH(B350,Vöruskrá!B:B,0))/1000,""))</f>
        <v>0.52</v>
      </c>
      <c r="P350" s="244"/>
      <c r="Q350" s="98"/>
      <c r="R350" s="5"/>
      <c r="S350" s="152" t="str">
        <f t="shared" si="5"/>
        <v>Sólblómaolía</v>
      </c>
      <c r="T350" s="150">
        <f>IF($B350="","",$C350/1000*IFERROR(INDEX(Vöruskrá!$R:$R,MATCH($B350,Vöruskrá!$B:$B,0)),0))</f>
        <v>520</v>
      </c>
      <c r="U350" s="151" t="str">
        <f>IF($A350="","",IFERROR(SUMIFS($T:$T,$W:$W,$A350)/(SUMIFS($C:$C,$W:$W,$A350)/1000),""))</f>
        <v/>
      </c>
      <c r="W350" t="str">
        <f>IF($A350="",W349,$A350)</f>
        <v>Bolognese hakkréttur</v>
      </c>
    </row>
    <row r="351" spans="1:23" ht="15">
      <c r="A351" s="249"/>
      <c r="B351" s="249" t="s">
        <v>269</v>
      </c>
      <c r="C351" s="250">
        <v>670</v>
      </c>
      <c r="D351" s="246" t="s">
        <v>272</v>
      </c>
      <c r="E351" s="246" t="s">
        <v>121</v>
      </c>
      <c r="F351" s="246" t="s">
        <v>273</v>
      </c>
      <c r="G351" s="247">
        <f>IF(OR(B351="",C351=""),"",IFERROR(INDEX(Vöruskrá!J:J,MATCH(B351,Vöruskrá!B:B,0))*C351/100000,""))</f>
        <v>0</v>
      </c>
      <c r="H351" s="247">
        <f>IF(OR(B351="",C351=""),"",IFERROR(INDEX(Vöruskrá!K:K,MATCH(B351,Vöruskrá!B:B,0))*C351/100000,""))</f>
        <v>0</v>
      </c>
      <c r="I351" s="247">
        <f>IF(OR(B351="",C351=""),"",IFERROR(INDEX(Vöruskrá!L:L,MATCH(B351,Vöruskrá!B:B,0))*C351/100000,""))</f>
        <v>0</v>
      </c>
      <c r="J351" s="247">
        <f>IF(OR(B351="",C351=""),"",IFERROR(INDEX(Vöruskrá!M:M,MATCH(B351,Vöruskrá!B:B,0))*C351/100000,""))</f>
        <v>0</v>
      </c>
      <c r="K351" s="247">
        <f>IF(OR(B351="",C351=""),"",IFERROR(INDEX(Vöruskrá!N:N,MATCH(B351,Vöruskrá!B:B,0))*C351/100000,""))</f>
        <v>0</v>
      </c>
      <c r="L351" s="247">
        <f>IF(OR(B351="",C351=""),"",IFERROR(INDEX(Vöruskrá!O:O,MATCH(B351,Vöruskrá!B:B,0))*C351/100000,""))</f>
        <v>0</v>
      </c>
      <c r="M351" s="247">
        <f>IF(OR(B351="",C351=""),"",IFERROR(INDEX(Vöruskrá!P:P,MATCH(B351,Vöruskrá!B:B,0))*C351/100000,""))</f>
        <v>0.67</v>
      </c>
      <c r="N351" s="247">
        <f>IF(OR(B351="",C351=""),"",IFERROR(INDEX(Vöruskrá!Q:Q,MATCH(B351,Vöruskrá!B:B,0))*C351/100000,""))</f>
        <v>0</v>
      </c>
      <c r="O351" s="248">
        <f>IF(OR(B351="",C351=""),"",IFERROR(C351/1000*INDEX(Vöruskrá!R:R,MATCH(B351,Vöruskrá!B:B,0))/1000,""))</f>
        <v>8.0399999999999999E-2</v>
      </c>
      <c r="P351" s="249"/>
      <c r="Q351" s="97"/>
      <c r="R351" s="25"/>
      <c r="S351" s="152" t="str">
        <f t="shared" si="5"/>
        <v>Borðsalt</v>
      </c>
      <c r="T351" s="150">
        <f>IF($B351="","",$C351/1000*IFERROR(INDEX(Vöruskrá!$R:$R,MATCH($B351,Vöruskrá!$B:$B,0)),0))</f>
        <v>80.400000000000006</v>
      </c>
      <c r="U351" s="151" t="str">
        <f>IF($A351="","",IFERROR(SUMIFS($T:$T,$W:$W,$A351)/(SUMIFS($C:$C,$W:$W,$A351)/1000),""))</f>
        <v/>
      </c>
      <c r="W351" t="str">
        <f>IF($A351="",W350,$A351)</f>
        <v>Bolognese hakkréttur</v>
      </c>
    </row>
    <row r="352" spans="1:23" ht="15">
      <c r="A352" s="244"/>
      <c r="B352" s="244" t="s">
        <v>720</v>
      </c>
      <c r="C352" s="245">
        <v>133</v>
      </c>
      <c r="D352" s="246" t="s">
        <v>721</v>
      </c>
      <c r="E352" s="246"/>
      <c r="F352" s="246" t="s">
        <v>280</v>
      </c>
      <c r="G352" s="247">
        <f>IF(OR(B352="",C352=""),"",IFERROR(INDEX(Vöruskrá!J:J,MATCH(B352,Vöruskrá!B:B,0))*C352/100000,""))</f>
        <v>0.51337999999999995</v>
      </c>
      <c r="H352" s="247">
        <f>IF(OR(B352="",C352=""),"",IFERROR(INDEX(Vöruskrá!K:K,MATCH(B352,Vöruskrá!B:B,0))*C352/100000,""))</f>
        <v>4.3889999999999997E-3</v>
      </c>
      <c r="I352" s="247">
        <f>IF(OR(B352="",C352=""),"",IFERROR(INDEX(Vöruskrá!L:L,MATCH(B352,Vöruskrá!B:B,0))*C352/100000,""))</f>
        <v>1.33E-3</v>
      </c>
      <c r="J352" s="247">
        <f>IF(OR(B352="",C352=""),"",IFERROR(INDEX(Vöruskrá!M:M,MATCH(B352,Vöruskrá!B:B,0))*C352/100000,""))</f>
        <v>8.6449999999999999E-2</v>
      </c>
      <c r="K352" s="247">
        <f>IF(OR(B352="",C352=""),"",IFERROR(INDEX(Vöruskrá!N:N,MATCH(B352,Vöruskrá!B:B,0))*C352/100000,""))</f>
        <v>7.9799999999999999E-4</v>
      </c>
      <c r="L352" s="247">
        <f>IF(OR(B352="",C352=""),"",IFERROR(INDEX(Vöruskrá!O:O,MATCH(B352,Vöruskrá!B:B,0))*C352/100000,""))</f>
        <v>1.4630000000000001E-2</v>
      </c>
      <c r="M352" s="247">
        <f>IF(OR(B352="",C352=""),"",IFERROR(INDEX(Vöruskrá!P:P,MATCH(B352,Vöruskrá!B:B,0))*C352/100000,""))</f>
        <v>1.3300000000000001E-4</v>
      </c>
      <c r="N352" s="247">
        <f>IF(OR(B352="",C352=""),"",IFERROR(INDEX(Vöruskrá!Q:Q,MATCH(B352,Vöruskrá!B:B,0))*C352/100000,""))</f>
        <v>0</v>
      </c>
      <c r="O352" s="248">
        <f>IF(OR(B352="",C352=""),"",IFERROR(C352/1000*INDEX(Vöruskrá!R:R,MATCH(B352,Vöruskrá!B:B,0))/1000,""))</f>
        <v>0.93100000000000005</v>
      </c>
      <c r="P352" s="244"/>
      <c r="Q352" s="98"/>
      <c r="R352" s="5"/>
      <c r="S352" s="152" t="str">
        <f t="shared" si="5"/>
        <v>Svartur pipar, malaður</v>
      </c>
      <c r="T352" s="150">
        <f>IF($B352="","",$C352/1000*IFERROR(INDEX(Vöruskrá!$R:$R,MATCH($B352,Vöruskrá!$B:$B,0)),0))</f>
        <v>931</v>
      </c>
      <c r="U352" s="151" t="str">
        <f>IF($A352="","",IFERROR(SUMIFS($T:$T,$W:$W,$A352)/(SUMIFS($C:$C,$W:$W,$A352)/1000),""))</f>
        <v/>
      </c>
      <c r="W352" t="str">
        <f>IF($A352="",W351,$A352)</f>
        <v>Bolognese hakkréttur</v>
      </c>
    </row>
    <row r="353" spans="1:23" ht="15">
      <c r="A353" s="249"/>
      <c r="B353" s="249" t="s">
        <v>714</v>
      </c>
      <c r="C353" s="250">
        <v>50</v>
      </c>
      <c r="D353" s="246" t="s">
        <v>715</v>
      </c>
      <c r="E353" s="246"/>
      <c r="F353" s="246" t="s">
        <v>280</v>
      </c>
      <c r="G353" s="247">
        <f>IF(OR(B353="",C353=""),"",IFERROR(INDEX(Vöruskrá!J:J,MATCH(B353,Vöruskrá!B:B,0))*C353/100000,""))</f>
        <v>0.26750000000000002</v>
      </c>
      <c r="H353" s="247">
        <f>IF(OR(B353="",C353=""),"",IFERROR(INDEX(Vöruskrá!K:K,MATCH(B353,Vöruskrá!B:B,0))*C353/100000,""))</f>
        <v>1.7999999999999999E-2</v>
      </c>
      <c r="I353" s="247">
        <f>IF(OR(B353="",C353=""),"",IFERROR(INDEX(Vöruskrá!L:L,MATCH(B353,Vöruskrá!B:B,0))*C353/100000,""))</f>
        <v>1.2999999999999999E-2</v>
      </c>
      <c r="J353" s="247">
        <f>IF(OR(B353="",C353=""),"",IFERROR(INDEX(Vöruskrá!M:M,MATCH(B353,Vöruskrá!B:B,0))*C353/100000,""))</f>
        <v>2.2499999999999999E-2</v>
      </c>
      <c r="K353" s="247">
        <f>IF(OR(B353="",C353=""),"",IFERROR(INDEX(Vöruskrá!N:N,MATCH(B353,Vöruskrá!B:B,0))*C353/100000,""))</f>
        <v>1.15E-2</v>
      </c>
      <c r="L353" s="247">
        <f>IF(OR(B353="",C353=""),"",IFERROR(INDEX(Vöruskrá!O:O,MATCH(B353,Vöruskrá!B:B,0))*C353/100000,""))</f>
        <v>2.8999999999999998E-3</v>
      </c>
      <c r="M353" s="247">
        <f>IF(OR(B353="",C353=""),"",IFERROR(INDEX(Vöruskrá!P:P,MATCH(B353,Vöruskrá!B:B,0))*C353/100000,""))</f>
        <v>5.0000000000000002E-5</v>
      </c>
      <c r="N353" s="247">
        <f>IF(OR(B353="",C353=""),"",IFERROR(INDEX(Vöruskrá!Q:Q,MATCH(B353,Vöruskrá!B:B,0))*C353/100000,""))</f>
        <v>0</v>
      </c>
      <c r="O353" s="248">
        <f>IF(OR(B353="",C353=""),"",IFERROR(C353/1000*INDEX(Vöruskrá!R:R,MATCH(B353,Vöruskrá!B:B,0))/1000,""))</f>
        <v>0.18085000000000001</v>
      </c>
      <c r="P353" s="249"/>
      <c r="Q353" s="97"/>
      <c r="R353" s="25"/>
      <c r="S353" s="152" t="str">
        <f t="shared" si="5"/>
        <v>Múskat, malaður</v>
      </c>
      <c r="T353" s="150">
        <f>IF($B353="","",$C353/1000*IFERROR(INDEX(Vöruskrá!$R:$R,MATCH($B353,Vöruskrá!$B:$B,0)),0))</f>
        <v>180.85000000000002</v>
      </c>
      <c r="U353" s="151" t="str">
        <f>IF($A353="","",IFERROR(SUMIFS($T:$T,$W:$W,$A353)/(SUMIFS($C:$C,$W:$W,$A353)/1000),""))</f>
        <v/>
      </c>
      <c r="W353" t="str">
        <f>IF($A353="",W352,$A353)</f>
        <v>Bolognese hakkréttur</v>
      </c>
    </row>
    <row r="354" spans="1:23" ht="15">
      <c r="A354" s="244"/>
      <c r="B354" s="244" t="s">
        <v>711</v>
      </c>
      <c r="C354" s="245">
        <v>10</v>
      </c>
      <c r="D354" s="246" t="s">
        <v>712</v>
      </c>
      <c r="E354" s="246"/>
      <c r="F354" s="246" t="s">
        <v>280</v>
      </c>
      <c r="G354" s="247">
        <f>IF(OR(B354="",C354=""),"",IFERROR(INDEX(Vöruskrá!J:J,MATCH(B354,Vöruskrá!B:B,0))*C354/100000,""))</f>
        <v>3.5299999999999998E-2</v>
      </c>
      <c r="H354" s="247">
        <f>IF(OR(B354="",C354=""),"",IFERROR(INDEX(Vöruskrá!K:K,MATCH(B354,Vöruskrá!B:B,0))*C354/100000,""))</f>
        <v>8.4000000000000003E-4</v>
      </c>
      <c r="I354" s="247">
        <f>IF(OR(B354="",C354=""),"",IFERROR(INDEX(Vöruskrá!L:L,MATCH(B354,Vöruskrá!B:B,0))*C354/100000,""))</f>
        <v>2.3000000000000001E-4</v>
      </c>
      <c r="J354" s="247">
        <f>IF(OR(B354="",C354=""),"",IFERROR(INDEX(Vöruskrá!M:M,MATCH(B354,Vöruskrá!B:B,0))*C354/100000,""))</f>
        <v>4.8999999999999998E-3</v>
      </c>
      <c r="K354" s="247">
        <f>IF(OR(B354="",C354=""),"",IFERROR(INDEX(Vöruskrá!N:N,MATCH(B354,Vöruskrá!B:B,0))*C354/100000,""))</f>
        <v>0</v>
      </c>
      <c r="L354" s="247">
        <f>IF(OR(B354="",C354=""),"",IFERROR(INDEX(Vöruskrá!O:O,MATCH(B354,Vöruskrá!B:B,0))*C354/100000,""))</f>
        <v>7.6000000000000004E-4</v>
      </c>
      <c r="M354" s="247">
        <f>IF(OR(B354="",C354=""),"",IFERROR(INDEX(Vöruskrá!P:P,MATCH(B354,Vöruskrá!B:B,0))*C354/100000,""))</f>
        <v>1.0000000000000001E-5</v>
      </c>
      <c r="N354" s="247">
        <f>IF(OR(B354="",C354=""),"",IFERROR(INDEX(Vöruskrá!Q:Q,MATCH(B354,Vöruskrá!B:B,0))*C354/100000,""))</f>
        <v>0</v>
      </c>
      <c r="O354" s="248">
        <f>IF(OR(B354="",C354=""),"",IFERROR(C354/1000*INDEX(Vöruskrá!R:R,MATCH(B354,Vöruskrá!B:B,0))/1000,""))</f>
        <v>0.17095000000000002</v>
      </c>
      <c r="P354" s="244"/>
      <c r="Q354" s="98"/>
      <c r="R354" s="5"/>
      <c r="S354" s="152" t="str">
        <f t="shared" si="5"/>
        <v>Lárviðarlauf, heil</v>
      </c>
      <c r="T354" s="150">
        <f>IF($B354="","",$C354/1000*IFERROR(INDEX(Vöruskrá!$R:$R,MATCH($B354,Vöruskrá!$B:$B,0)),0))</f>
        <v>170.95000000000002</v>
      </c>
      <c r="U354" s="151" t="str">
        <f>IF($A354="","",IFERROR(SUMIFS($T:$T,$W:$W,$A354)/(SUMIFS($C:$C,$W:$W,$A354)/1000),""))</f>
        <v/>
      </c>
      <c r="W354" t="str">
        <f>IF($A354="",W353,$A354)</f>
        <v>Bolognese hakkréttur</v>
      </c>
    </row>
    <row r="355" spans="1:23" ht="15">
      <c r="A355" s="249"/>
      <c r="B355" s="249" t="s">
        <v>717</v>
      </c>
      <c r="C355" s="250">
        <v>67</v>
      </c>
      <c r="D355" s="246" t="s">
        <v>718</v>
      </c>
      <c r="E355" s="246"/>
      <c r="F355" s="246" t="s">
        <v>280</v>
      </c>
      <c r="G355" s="247">
        <f>IF(OR(B355="",C355=""),"",IFERROR(INDEX(Vöruskrá!J:J,MATCH(B355,Vöruskrá!B:B,0))*C355/100000,""))</f>
        <v>0.3216</v>
      </c>
      <c r="H355" s="247">
        <f>IF(OR(B355="",C355=""),"",IFERROR(INDEX(Vöruskrá!K:K,MATCH(B355,Vöruskrá!B:B,0))*C355/100000,""))</f>
        <v>6.7000000000000002E-3</v>
      </c>
      <c r="I355" s="247">
        <f>IF(OR(B355="",C355=""),"",IFERROR(INDEX(Vöruskrá!L:L,MATCH(B355,Vöruskrá!B:B,0))*C355/100000,""))</f>
        <v>1.8090000000000001E-3</v>
      </c>
      <c r="J355" s="247">
        <f>IF(OR(B355="",C355=""),"",IFERROR(INDEX(Vöruskrá!M:M,MATCH(B355,Vöruskrá!B:B,0))*C355/100000,""))</f>
        <v>4.2880000000000001E-2</v>
      </c>
      <c r="K355" s="247">
        <f>IF(OR(B355="",C355=""),"",IFERROR(INDEX(Vöruskrá!N:N,MATCH(B355,Vöruskrá!B:B,0))*C355/100000,""))</f>
        <v>2.7469999999999999E-3</v>
      </c>
      <c r="L355" s="247">
        <f>IF(OR(B355="",C355=""),"",IFERROR(INDEX(Vöruskrá!O:O,MATCH(B355,Vöruskrá!B:B,0))*C355/100000,""))</f>
        <v>7.3699999999999998E-3</v>
      </c>
      <c r="M355" s="247">
        <f>IF(OR(B355="",C355=""),"",IFERROR(INDEX(Vöruskrá!P:P,MATCH(B355,Vöruskrá!B:B,0))*C355/100000,""))</f>
        <v>0</v>
      </c>
      <c r="N355" s="247">
        <f>IF(OR(B355="",C355=""),"",IFERROR(INDEX(Vöruskrá!Q:Q,MATCH(B355,Vöruskrá!B:B,0))*C355/100000,""))</f>
        <v>0</v>
      </c>
      <c r="O355" s="248">
        <f>IF(OR(B355="",C355=""),"",IFERROR(C355/1000*INDEX(Vöruskrá!R:R,MATCH(B355,Vöruskrá!B:B,0))/1000,""))</f>
        <v>0.66035200000000005</v>
      </c>
      <c r="P355" s="249"/>
      <c r="Q355" s="97"/>
      <c r="R355" s="25"/>
      <c r="S355" s="152" t="str">
        <f t="shared" si="5"/>
        <v>Oregano</v>
      </c>
      <c r="T355" s="150">
        <f>IF($B355="","",$C355/1000*IFERROR(INDEX(Vöruskrá!$R:$R,MATCH($B355,Vöruskrá!$B:$B,0)),0))</f>
        <v>660.35200000000009</v>
      </c>
      <c r="U355" s="151" t="str">
        <f>IF($A355="","",IFERROR(SUMIFS($T:$T,$W:$W,$A355)/(SUMIFS($C:$C,$W:$W,$A355)/1000),""))</f>
        <v/>
      </c>
      <c r="W355" t="str">
        <f>IF($A355="",W354,$A355)</f>
        <v>Bolognese hakkréttur</v>
      </c>
    </row>
    <row r="356" spans="1:23" ht="24">
      <c r="A356" s="244"/>
      <c r="B356" s="244" t="s">
        <v>1474</v>
      </c>
      <c r="C356" s="245">
        <v>125</v>
      </c>
      <c r="D356" s="246" t="s">
        <v>1470</v>
      </c>
      <c r="E356" s="246" t="s">
        <v>1475</v>
      </c>
      <c r="F356" s="246"/>
      <c r="G356" s="247">
        <f>IF(OR(B356="",C356=""),"",IFERROR(INDEX(Vöruskrá!J:J,MATCH(B356,Vöruskrá!B:B,0))*C356/100000,""))</f>
        <v>0</v>
      </c>
      <c r="H356" s="247">
        <f>IF(OR(B356="",C356=""),"",IFERROR(INDEX(Vöruskrá!K:K,MATCH(B356,Vöruskrá!B:B,0))*C356/100000,""))</f>
        <v>0</v>
      </c>
      <c r="I356" s="247">
        <f>IF(OR(B356="",C356=""),"",IFERROR(INDEX(Vöruskrá!L:L,MATCH(B356,Vöruskrá!B:B,0))*C356/100000,""))</f>
        <v>0</v>
      </c>
      <c r="J356" s="247">
        <f>IF(OR(B356="",C356=""),"",IFERROR(INDEX(Vöruskrá!M:M,MATCH(B356,Vöruskrá!B:B,0))*C356/100000,""))</f>
        <v>0</v>
      </c>
      <c r="K356" s="247">
        <f>IF(OR(B356="",C356=""),"",IFERROR(INDEX(Vöruskrá!N:N,MATCH(B356,Vöruskrá!B:B,0))*C356/100000,""))</f>
        <v>0</v>
      </c>
      <c r="L356" s="247">
        <f>IF(OR(B356="",C356=""),"",IFERROR(INDEX(Vöruskrá!O:O,MATCH(B356,Vöruskrá!B:B,0))*C356/100000,""))</f>
        <v>0</v>
      </c>
      <c r="M356" s="247">
        <f>IF(OR(B356="",C356=""),"",IFERROR(INDEX(Vöruskrá!P:P,MATCH(B356,Vöruskrá!B:B,0))*C356/100000,""))</f>
        <v>0</v>
      </c>
      <c r="N356" s="247">
        <f>IF(OR(B356="",C356=""),"",IFERROR(INDEX(Vöruskrá!Q:Q,MATCH(B356,Vöruskrá!B:B,0))*C356/100000,""))</f>
        <v>0</v>
      </c>
      <c r="O356" s="248">
        <f>IF(OR(B356="",C356=""),"",IFERROR(C356/1000*INDEX(Vöruskrá!R:R,MATCH(B356,Vöruskrá!B:B,0))/1000,""))</f>
        <v>0.375</v>
      </c>
      <c r="P356" s="244"/>
      <c r="Q356" s="98"/>
      <c r="R356" s="5"/>
      <c r="S356" s="152" t="str">
        <f t="shared" si="5"/>
        <v>Tómat kryddblanda</v>
      </c>
      <c r="T356" s="150">
        <f>IF($B356="","",$C356/1000*IFERROR(INDEX(Vöruskrá!$R:$R,MATCH($B356,Vöruskrá!$B:$B,0)),0))</f>
        <v>375</v>
      </c>
      <c r="U356" s="151" t="str">
        <f>IF($A356="","",IFERROR(SUMIFS($T:$T,$W:$W,$A356)/(SUMIFS($C:$C,$W:$W,$A356)/1000),""))</f>
        <v/>
      </c>
      <c r="W356" t="str">
        <f>IF($A356="",W355,$A356)</f>
        <v>Bolognese hakkréttur</v>
      </c>
    </row>
    <row r="357" spans="1:23" ht="15">
      <c r="A357" s="249"/>
      <c r="B357" s="249" t="s">
        <v>892</v>
      </c>
      <c r="C357" s="250">
        <v>3412</v>
      </c>
      <c r="D357" s="246" t="s">
        <v>892</v>
      </c>
      <c r="E357" s="246" t="s">
        <v>121</v>
      </c>
      <c r="F357" s="246"/>
      <c r="G357" s="247">
        <f>IF(OR(B357="",C357=""),"",IFERROR(INDEX(Vöruskrá!J:J,MATCH(B357,Vöruskrá!B:B,0))*C357/100000,""))</f>
        <v>0</v>
      </c>
      <c r="H357" s="247">
        <f>IF(OR(B357="",C357=""),"",IFERROR(INDEX(Vöruskrá!K:K,MATCH(B357,Vöruskrá!B:B,0))*C357/100000,""))</f>
        <v>0</v>
      </c>
      <c r="I357" s="247">
        <f>IF(OR(B357="",C357=""),"",IFERROR(INDEX(Vöruskrá!L:L,MATCH(B357,Vöruskrá!B:B,0))*C357/100000,""))</f>
        <v>0</v>
      </c>
      <c r="J357" s="247">
        <f>IF(OR(B357="",C357=""),"",IFERROR(INDEX(Vöruskrá!M:M,MATCH(B357,Vöruskrá!B:B,0))*C357/100000,""))</f>
        <v>0</v>
      </c>
      <c r="K357" s="247">
        <f>IF(OR(B357="",C357=""),"",IFERROR(INDEX(Vöruskrá!N:N,MATCH(B357,Vöruskrá!B:B,0))*C357/100000,""))</f>
        <v>0</v>
      </c>
      <c r="L357" s="247">
        <f>IF(OR(B357="",C357=""),"",IFERROR(INDEX(Vöruskrá!O:O,MATCH(B357,Vöruskrá!B:B,0))*C357/100000,""))</f>
        <v>0</v>
      </c>
      <c r="M357" s="247">
        <f>IF(OR(B357="",C357=""),"",IFERROR(INDEX(Vöruskrá!P:P,MATCH(B357,Vöruskrá!B:B,0))*C357/100000,""))</f>
        <v>0</v>
      </c>
      <c r="N357" s="247">
        <f>IF(OR(B357="",C357=""),"",IFERROR(INDEX(Vöruskrá!Q:Q,MATCH(B357,Vöruskrá!B:B,0))*C357/100000,""))</f>
        <v>0</v>
      </c>
      <c r="O357" s="248">
        <f>IF(OR(B357="",C357=""),"",IFERROR(C357/1000*INDEX(Vöruskrá!R:R,MATCH(B357,Vöruskrá!B:B,0))/1000,""))</f>
        <v>0.3412</v>
      </c>
      <c r="P357" s="249"/>
      <c r="Q357" s="111"/>
      <c r="R357" s="112"/>
      <c r="S357" s="152" t="str">
        <f t="shared" si="5"/>
        <v>Vatn</v>
      </c>
      <c r="T357" s="150">
        <f>IF($B357="","",$C357/1000*IFERROR(INDEX(Vöruskrá!$R:$R,MATCH($B357,Vöruskrá!$B:$B,0)),0))</f>
        <v>341.2</v>
      </c>
      <c r="U357" s="151" t="str">
        <f>IF($A357="","",IFERROR(SUMIFS($T:$T,$W:$W,$A357)/(SUMIFS($C:$C,$W:$W,$A357)/1000),""))</f>
        <v/>
      </c>
      <c r="W357" t="str">
        <f>IF($A357="",W356,$A357)</f>
        <v>Bolognese hakkréttur</v>
      </c>
    </row>
    <row r="358" spans="1:23" ht="72">
      <c r="A358" s="237" t="s">
        <v>1669</v>
      </c>
      <c r="B358" s="237"/>
      <c r="C358" s="238"/>
      <c r="D358" s="101" t="s">
        <v>1670</v>
      </c>
      <c r="E358" s="101" t="s">
        <v>1671</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1" t="s">
        <v>1672</v>
      </c>
      <c r="Q358" s="251" t="s">
        <v>1673</v>
      </c>
      <c r="R358" s="252" t="s">
        <v>1674</v>
      </c>
      <c r="S358" s="152" t="str">
        <f t="shared" si="5"/>
        <v>Lasagne með hvítlauksbrauði og fersku hrásalati</v>
      </c>
      <c r="T358" s="150" t="str">
        <f>IF($B358="","",$C358/1000*IFERROR(INDEX(Vöruskrá!$R:$R,MATCH($B358,Vöruskrá!$B:$B,0)),0))</f>
        <v/>
      </c>
      <c r="U358" s="151">
        <f>IF($A358="","",IFERROR(SUMIFS($T:$T,$W:$W,$A358)/(SUMIFS($C:$C,$W:$W,$A358)/1000),""))</f>
        <v>1053.10664</v>
      </c>
      <c r="W358" t="str">
        <f>IF($A358="",W357,$A358)</f>
        <v>Lasagne með hvítlauksbrauði og fersku hrásalati</v>
      </c>
    </row>
    <row r="359" spans="1:23" ht="15">
      <c r="A359" s="244"/>
      <c r="B359" s="244" t="s">
        <v>475</v>
      </c>
      <c r="C359" s="245">
        <v>33898</v>
      </c>
      <c r="D359" s="246" t="s">
        <v>476</v>
      </c>
      <c r="E359" s="246" t="s">
        <v>121</v>
      </c>
      <c r="F359" s="246"/>
      <c r="G359" s="247">
        <f>IF(OR(B359="",C359=""),"",IFERROR(INDEX(Vöruskrá!J:J,MATCH(B359,Vöruskrá!B:B,0))*C359/100000,""))</f>
        <v>60.677419999999998</v>
      </c>
      <c r="H359" s="247">
        <f>IF(OR(B359="",C359=""),"",IFERROR(INDEX(Vöruskrá!K:K,MATCH(B359,Vöruskrá!B:B,0))*C359/100000,""))</f>
        <v>3.72878</v>
      </c>
      <c r="I359" s="247">
        <f>IF(OR(B359="",C359=""),"",IFERROR(INDEX(Vöruskrá!L:L,MATCH(B359,Vöruskrá!B:B,0))*C359/100000,""))</f>
        <v>1.0508379999999999</v>
      </c>
      <c r="J359" s="247">
        <f>IF(OR(B359="",C359=""),"",IFERROR(INDEX(Vöruskrá!M:M,MATCH(B359,Vöruskrá!B:B,0))*C359/100000,""))</f>
        <v>0</v>
      </c>
      <c r="K359" s="247">
        <f>IF(OR(B359="",C359=""),"",IFERROR(INDEX(Vöruskrá!N:N,MATCH(B359,Vöruskrá!B:B,0))*C359/100000,""))</f>
        <v>0</v>
      </c>
      <c r="L359" s="247">
        <f>IF(OR(B359="",C359=""),"",IFERROR(INDEX(Vöruskrá!O:O,MATCH(B359,Vöruskrá!B:B,0))*C359/100000,""))</f>
        <v>6.7796000000000003</v>
      </c>
      <c r="M359" s="247">
        <f>IF(OR(B359="",C359=""),"",IFERROR(INDEX(Vöruskrá!P:P,MATCH(B359,Vöruskrá!B:B,0))*C359/100000,""))</f>
        <v>6.7796000000000009E-2</v>
      </c>
      <c r="N359" s="247">
        <f>IF(OR(B359="",C359=""),"",IFERROR(INDEX(Vöruskrá!Q:Q,MATCH(B359,Vöruskrá!B:B,0))*C359/100000,""))</f>
        <v>0</v>
      </c>
      <c r="O359" s="248">
        <f>IF(OR(B359="",C359=""),"",IFERROR(C359/1000*INDEX(Vöruskrá!R:R,MATCH(B359,Vöruskrá!B:B,0))/1000,""))</f>
        <v>67.796000000000006</v>
      </c>
      <c r="P359" s="244"/>
      <c r="Q359" s="109"/>
      <c r="R359" s="100"/>
      <c r="S359" s="152" t="str">
        <f t="shared" si="5"/>
        <v>Nautgripahakk 2 kg frosið</v>
      </c>
      <c r="T359" s="150">
        <f>IF($B359="","",$C359/1000*IFERROR(INDEX(Vöruskrá!$R:$R,MATCH($B359,Vöruskrá!$B:$B,0)),0))</f>
        <v>67796</v>
      </c>
      <c r="U359" s="151" t="str">
        <f>IF($A359="","",IFERROR(SUMIFS($T:$T,$W:$W,$A359)/(SUMIFS($C:$C,$W:$W,$A359)/1000),""))</f>
        <v/>
      </c>
      <c r="W359" t="str">
        <f>IF($A359="",W358,$A359)</f>
        <v>Lasagne með hvítlauksbrauði og fersku hrásalati</v>
      </c>
    </row>
    <row r="360" spans="1:23" ht="15">
      <c r="A360" s="249"/>
      <c r="B360" s="249" t="s">
        <v>1318</v>
      </c>
      <c r="C360" s="250">
        <v>16949</v>
      </c>
      <c r="D360" s="246"/>
      <c r="E360" s="246"/>
      <c r="F360" s="246"/>
      <c r="G360" s="247">
        <f>IF(OR(B360="",C360=""),"",IFERROR(INDEX(Vöruskrá!J:J,MATCH(B360,Vöruskrá!B:B,0))*C360/100000,""))</f>
        <v>0</v>
      </c>
      <c r="H360" s="247">
        <f>IF(OR(B360="",C360=""),"",IFERROR(INDEX(Vöruskrá!K:K,MATCH(B360,Vöruskrá!B:B,0))*C360/100000,""))</f>
        <v>0</v>
      </c>
      <c r="I360" s="247">
        <f>IF(OR(B360="",C360=""),"",IFERROR(INDEX(Vöruskrá!L:L,MATCH(B360,Vöruskrá!B:B,0))*C360/100000,""))</f>
        <v>0</v>
      </c>
      <c r="J360" s="247">
        <f>IF(OR(B360="",C360=""),"",IFERROR(INDEX(Vöruskrá!M:M,MATCH(B360,Vöruskrá!B:B,0))*C360/100000,""))</f>
        <v>0</v>
      </c>
      <c r="K360" s="247">
        <f>IF(OR(B360="",C360=""),"",IFERROR(INDEX(Vöruskrá!N:N,MATCH(B360,Vöruskrá!B:B,0))*C360/100000,""))</f>
        <v>0</v>
      </c>
      <c r="L360" s="247">
        <f>IF(OR(B360="",C360=""),"",IFERROR(INDEX(Vöruskrá!O:O,MATCH(B360,Vöruskrá!B:B,0))*C360/100000,""))</f>
        <v>0</v>
      </c>
      <c r="M360" s="247">
        <f>IF(OR(B360="",C360=""),"",IFERROR(INDEX(Vöruskrá!P:P,MATCH(B360,Vöruskrá!B:B,0))*C360/100000,""))</f>
        <v>0</v>
      </c>
      <c r="N360" s="247">
        <f>IF(OR(B360="",C360=""),"",IFERROR(INDEX(Vöruskrá!Q:Q,MATCH(B360,Vöruskrá!B:B,0))*C360/100000,""))</f>
        <v>0</v>
      </c>
      <c r="O360" s="248">
        <f>IF(OR(B360="",C360=""),"",IFERROR(C360/1000*INDEX(Vöruskrá!R:R,MATCH(B360,Vöruskrá!B:B,0))/1000,""))</f>
        <v>10.169400000000001</v>
      </c>
      <c r="P360" s="249"/>
      <c r="Q360" s="97"/>
      <c r="R360" s="25"/>
      <c r="S360" s="152" t="str">
        <f t="shared" si="5"/>
        <v>Lasagneplötur</v>
      </c>
      <c r="T360" s="150">
        <f>IF($B360="","",$C360/1000*IFERROR(INDEX(Vöruskrá!$R:$R,MATCH($B360,Vöruskrá!$B:$B,0)),0))</f>
        <v>10169.400000000001</v>
      </c>
      <c r="U360" s="151" t="str">
        <f>IF($A360="","",IFERROR(SUMIFS($T:$T,$W:$W,$A360)/(SUMIFS($C:$C,$W:$W,$A360)/1000),""))</f>
        <v/>
      </c>
      <c r="W360" t="str">
        <f>IF($A360="",W359,$A360)</f>
        <v>Lasagne með hvítlauksbrauði og fersku hrásalati</v>
      </c>
    </row>
    <row r="361" spans="1:23" ht="15">
      <c r="A361" s="244"/>
      <c r="B361" s="244" t="s">
        <v>658</v>
      </c>
      <c r="C361" s="245">
        <v>16949</v>
      </c>
      <c r="D361" s="246" t="s">
        <v>660</v>
      </c>
      <c r="E361" s="246"/>
      <c r="F361" s="246"/>
      <c r="G361" s="247">
        <f>IF(OR(B361="",C361=""),"",IFERROR(INDEX(Vöruskrá!J:J,MATCH(B361,Vöruskrá!B:B,0))*C361/100000,""))</f>
        <v>4.7457200000000004</v>
      </c>
      <c r="H361" s="247">
        <f>IF(OR(B361="",C361=""),"",IFERROR(INDEX(Vöruskrá!K:K,MATCH(B361,Vöruskrá!B:B,0))*C361/100000,""))</f>
        <v>1.6949000000000002E-2</v>
      </c>
      <c r="I361" s="247">
        <f>IF(OR(B361="",C361=""),"",IFERROR(INDEX(Vöruskrá!L:L,MATCH(B361,Vöruskrá!B:B,0))*C361/100000,""))</f>
        <v>0</v>
      </c>
      <c r="J361" s="247">
        <f>IF(OR(B361="",C361=""),"",IFERROR(INDEX(Vöruskrá!M:M,MATCH(B361,Vöruskrá!B:B,0))*C361/100000,""))</f>
        <v>0.84745000000000004</v>
      </c>
      <c r="K361" s="247">
        <f>IF(OR(B361="",C361=""),"",IFERROR(INDEX(Vöruskrá!N:N,MATCH(B361,Vöruskrá!B:B,0))*C361/100000,""))</f>
        <v>0.57626599999999994</v>
      </c>
      <c r="L361" s="247">
        <f>IF(OR(B361="",C361=""),"",IFERROR(INDEX(Vöruskrá!O:O,MATCH(B361,Vöruskrá!B:B,0))*C361/100000,""))</f>
        <v>0.25423499999999999</v>
      </c>
      <c r="M361" s="247">
        <f>IF(OR(B361="",C361=""),"",IFERROR(INDEX(Vöruskrá!P:P,MATCH(B361,Vöruskrá!B:B,0))*C361/100000,""))</f>
        <v>0</v>
      </c>
      <c r="N361" s="247">
        <f>IF(OR(B361="",C361=""),"",IFERROR(INDEX(Vöruskrá!Q:Q,MATCH(B361,Vöruskrá!B:B,0))*C361/100000,""))</f>
        <v>0</v>
      </c>
      <c r="O361" s="248">
        <f>IF(OR(B361="",C361=""),"",IFERROR(C361/1000*INDEX(Vöruskrá!R:R,MATCH(B361,Vöruskrá!B:B,0))/1000,""))</f>
        <v>9.0846640000000001</v>
      </c>
      <c r="P361" s="244"/>
      <c r="Q361" s="98"/>
      <c r="R361" s="5"/>
      <c r="S361" s="152" t="str">
        <f t="shared" si="5"/>
        <v>Maukaðir tómatar</v>
      </c>
      <c r="T361" s="150">
        <f>IF($B361="","",$C361/1000*IFERROR(INDEX(Vöruskrá!$R:$R,MATCH($B361,Vöruskrá!$B:$B,0)),0))</f>
        <v>9084.6640000000007</v>
      </c>
      <c r="U361" s="151" t="str">
        <f>IF($A361="","",IFERROR(SUMIFS($T:$T,$W:$W,$A361)/(SUMIFS($C:$C,$W:$W,$A361)/1000),""))</f>
        <v/>
      </c>
      <c r="W361" t="str">
        <f>IF($A361="",W360,$A361)</f>
        <v>Lasagne með hvítlauksbrauði og fersku hrásalati</v>
      </c>
    </row>
    <row r="362" spans="1:23" ht="15">
      <c r="A362" s="249"/>
      <c r="B362" s="249" t="s">
        <v>744</v>
      </c>
      <c r="C362" s="250">
        <v>16949</v>
      </c>
      <c r="D362" s="246" t="s">
        <v>745</v>
      </c>
      <c r="E362" s="246" t="s">
        <v>108</v>
      </c>
      <c r="F362" s="246"/>
      <c r="G362" s="247">
        <f>IF(OR(B362="",C362=""),"",IFERROR(INDEX(Vöruskrá!J:J,MATCH(B362,Vöruskrá!B:B,0))*C362/100000,""))</f>
        <v>11.355829999999999</v>
      </c>
      <c r="H362" s="247">
        <f>IF(OR(B362="",C362=""),"",IFERROR(INDEX(Vöruskrá!K:K,MATCH(B362,Vöruskrá!B:B,0))*C362/100000,""))</f>
        <v>0.6610109999999999</v>
      </c>
      <c r="I362" s="247">
        <f>IF(OR(B362="",C362=""),"",IFERROR(INDEX(Vöruskrá!L:L,MATCH(B362,Vöruskrá!B:B,0))*C362/100000,""))</f>
        <v>0.38982699999999998</v>
      </c>
      <c r="J362" s="247">
        <f>IF(OR(B362="",C362=""),"",IFERROR(INDEX(Vöruskrá!M:M,MATCH(B362,Vöruskrá!B:B,0))*C362/100000,""))</f>
        <v>0.79660300000000006</v>
      </c>
      <c r="K362" s="247">
        <f>IF(OR(B362="",C362=""),"",IFERROR(INDEX(Vöruskrá!N:N,MATCH(B362,Vöruskrá!B:B,0))*C362/100000,""))</f>
        <v>0.79660300000000006</v>
      </c>
      <c r="L362" s="247">
        <f>IF(OR(B362="",C362=""),"",IFERROR(INDEX(Vöruskrá!O:O,MATCH(B362,Vöruskrá!B:B,0))*C362/100000,""))</f>
        <v>0.55931699999999995</v>
      </c>
      <c r="M362" s="247">
        <f>IF(OR(B362="",C362=""),"",IFERROR(INDEX(Vöruskrá!P:P,MATCH(B362,Vöruskrá!B:B,0))*C362/100000,""))</f>
        <v>1.6949000000000002E-2</v>
      </c>
      <c r="N362" s="247">
        <f>IF(OR(B362="",C362=""),"",IFERROR(INDEX(Vöruskrá!Q:Q,MATCH(B362,Vöruskrá!B:B,0))*C362/100000,""))</f>
        <v>0</v>
      </c>
      <c r="O362" s="248">
        <f>IF(OR(B362="",C362=""),"",IFERROR(C362/1000*INDEX(Vöruskrá!R:R,MATCH(B362,Vöruskrá!B:B,0))/1000,""))</f>
        <v>3.3898000000000001</v>
      </c>
      <c r="P362" s="249"/>
      <c r="Q362" s="97"/>
      <c r="R362" s="25"/>
      <c r="S362" s="152" t="str">
        <f t="shared" si="5"/>
        <v>Nýmjólk 1 L (MS)</v>
      </c>
      <c r="T362" s="150">
        <f>IF($B362="","",$C362/1000*IFERROR(INDEX(Vöruskrá!$R:$R,MATCH($B362,Vöruskrá!$B:$B,0)),0))</f>
        <v>3389.8</v>
      </c>
      <c r="U362" s="151" t="str">
        <f>IF($A362="","",IFERROR(SUMIFS($T:$T,$W:$W,$A362)/(SUMIFS($C:$C,$W:$W,$A362)/1000),""))</f>
        <v/>
      </c>
      <c r="W362" t="str">
        <f>IF($A362="",W361,$A362)</f>
        <v>Lasagne með hvítlauksbrauði og fersku hrásalati</v>
      </c>
    </row>
    <row r="363" spans="1:23" ht="15">
      <c r="A363" s="244"/>
      <c r="B363" s="244" t="s">
        <v>1275</v>
      </c>
      <c r="C363" s="245">
        <v>1695</v>
      </c>
      <c r="D363" s="246" t="s">
        <v>1278</v>
      </c>
      <c r="E363" s="246" t="s">
        <v>30</v>
      </c>
      <c r="F363" s="246"/>
      <c r="G363" s="247">
        <f>IF(OR(B363="",C363=""),"",IFERROR(INDEX(Vöruskrá!J:J,MATCH(B363,Vöruskrá!B:B,0))*C363/100000,""))</f>
        <v>5.8816499999999996</v>
      </c>
      <c r="H363" s="247">
        <f>IF(OR(B363="",C363=""),"",IFERROR(INDEX(Vöruskrá!K:K,MATCH(B363,Vöruskrá!B:B,0))*C363/100000,""))</f>
        <v>1.695E-2</v>
      </c>
      <c r="I363" s="247" t="str">
        <f>IF(OR(B363="",C363=""),"",IFERROR(INDEX(Vöruskrá!L:L,MATCH(B363,Vöruskrá!B:B,0))*C363/100000,""))</f>
        <v/>
      </c>
      <c r="J363" s="247">
        <f>IF(OR(B363="",C363=""),"",IFERROR(INDEX(Vöruskrá!M:M,MATCH(B363,Vöruskrá!B:B,0))*C363/100000,""))</f>
        <v>1.2203999999999999</v>
      </c>
      <c r="K363" s="247" t="str">
        <f>IF(OR(B363="",C363=""),"",IFERROR(INDEX(Vöruskrá!N:N,MATCH(B363,Vöruskrá!B:B,0))*C363/100000,""))</f>
        <v/>
      </c>
      <c r="L363" s="247">
        <f>IF(OR(B363="",C363=""),"",IFERROR(INDEX(Vöruskrá!O:O,MATCH(B363,Vöruskrá!B:B,0))*C363/100000,""))</f>
        <v>0.18645</v>
      </c>
      <c r="M363" s="247">
        <f>IF(OR(B363="",C363=""),"",IFERROR(INDEX(Vöruskrá!P:P,MATCH(B363,Vöruskrá!B:B,0))*C363/100000,""))</f>
        <v>0</v>
      </c>
      <c r="N363" s="247">
        <f>IF(OR(B363="",C363=""),"",IFERROR(INDEX(Vöruskrá!Q:Q,MATCH(B363,Vöruskrá!B:B,0))*C363/100000,""))</f>
        <v>5.0849999999999999E-2</v>
      </c>
      <c r="O363" s="248">
        <f>IF(OR(B363="",C363=""),"",IFERROR(C363/1000*INDEX(Vöruskrá!R:R,MATCH(B363,Vöruskrá!B:B,0))/1000,""))</f>
        <v>1.0169999999999999</v>
      </c>
      <c r="P363" s="244"/>
      <c r="Q363" s="98"/>
      <c r="R363" s="5"/>
      <c r="S363" s="152" t="str">
        <f t="shared" si="5"/>
        <v>Hveiti 2kg (rauður)</v>
      </c>
      <c r="T363" s="150">
        <f>IF($B363="","",$C363/1000*IFERROR(INDEX(Vöruskrá!$R:$R,MATCH($B363,Vöruskrá!$B:$B,0)),0))</f>
        <v>1017</v>
      </c>
      <c r="U363" s="151" t="str">
        <f>IF($A363="","",IFERROR(SUMIFS($T:$T,$W:$W,$A363)/(SUMIFS($C:$C,$W:$W,$A363)/1000),""))</f>
        <v/>
      </c>
      <c r="W363" t="str">
        <f>IF($A363="",W362,$A363)</f>
        <v>Lasagne með hvítlauksbrauði og fersku hrásalati</v>
      </c>
    </row>
    <row r="364" spans="1:23" ht="15">
      <c r="A364" s="249"/>
      <c r="B364" s="249" t="s">
        <v>392</v>
      </c>
      <c r="C364" s="250">
        <v>1695</v>
      </c>
      <c r="D364" s="246" t="s">
        <v>394</v>
      </c>
      <c r="E364" s="246" t="s">
        <v>108</v>
      </c>
      <c r="F364" s="246"/>
      <c r="G364" s="247">
        <f>IF(OR(B364="",C364=""),"",IFERROR(INDEX(Vöruskrá!J:J,MATCH(B364,Vöruskrá!B:B,0))*C364/100000,""))</f>
        <v>12.5091</v>
      </c>
      <c r="H364" s="247">
        <f>IF(OR(B364="",C364=""),"",IFERROR(INDEX(Vöruskrá!K:K,MATCH(B364,Vöruskrá!B:B,0))*C364/100000,""))</f>
        <v>1.3898999999999999</v>
      </c>
      <c r="I364" s="247">
        <f>IF(OR(B364="",C364=""),"",IFERROR(INDEX(Vöruskrá!L:L,MATCH(B364,Vöruskrá!B:B,0))*C364/100000,""))</f>
        <v>0.83055000000000001</v>
      </c>
      <c r="J364" s="247">
        <f>IF(OR(B364="",C364=""),"",IFERROR(INDEX(Vöruskrá!M:M,MATCH(B364,Vöruskrá!B:B,0))*C364/100000,""))</f>
        <v>6.7799999999999996E-3</v>
      </c>
      <c r="K364" s="247">
        <f>IF(OR(B364="",C364=""),"",IFERROR(INDEX(Vöruskrá!N:N,MATCH(B364,Vöruskrá!B:B,0))*C364/100000,""))</f>
        <v>6.7799999999999996E-3</v>
      </c>
      <c r="L364" s="247">
        <f>IF(OR(B364="",C364=""),"",IFERROR(INDEX(Vöruskrá!O:O,MATCH(B364,Vöruskrá!B:B,0))*C364/100000,""))</f>
        <v>1.017E-2</v>
      </c>
      <c r="M364" s="247">
        <f>IF(OR(B364="",C364=""),"",IFERROR(INDEX(Vöruskrá!P:P,MATCH(B364,Vöruskrá!B:B,0))*C364/100000,""))</f>
        <v>2.034E-2</v>
      </c>
      <c r="N364" s="247">
        <f>IF(OR(B364="",C364=""),"",IFERROR(INDEX(Vöruskrá!Q:Q,MATCH(B364,Vöruskrá!B:B,0))*C364/100000,""))</f>
        <v>0</v>
      </c>
      <c r="O364" s="248">
        <f>IF(OR(B364="",C364=""),"",IFERROR(C364/1000*INDEX(Vöruskrá!R:R,MATCH(B364,Vöruskrá!B:B,0))/1000,""))</f>
        <v>3.8984999999999999</v>
      </c>
      <c r="P364" s="249"/>
      <c r="Q364" s="97"/>
      <c r="R364" s="25"/>
      <c r="S364" s="152" t="str">
        <f t="shared" si="5"/>
        <v>Smjör 500 g</v>
      </c>
      <c r="T364" s="150">
        <f>IF($B364="","",$C364/1000*IFERROR(INDEX(Vöruskrá!$R:$R,MATCH($B364,Vöruskrá!$B:$B,0)),0))</f>
        <v>3898.5</v>
      </c>
      <c r="U364" s="151" t="str">
        <f>IF($A364="","",IFERROR(SUMIFS($T:$T,$W:$W,$A364)/(SUMIFS($C:$C,$W:$W,$A364)/1000),""))</f>
        <v/>
      </c>
      <c r="W364" t="str">
        <f>IF($A364="",W363,$A364)</f>
        <v>Lasagne með hvítlauksbrauði og fersku hrásalati</v>
      </c>
    </row>
    <row r="365" spans="1:23" ht="15">
      <c r="A365" s="244"/>
      <c r="B365" s="244" t="s">
        <v>781</v>
      </c>
      <c r="C365" s="245">
        <v>5650</v>
      </c>
      <c r="D365" s="246" t="s">
        <v>783</v>
      </c>
      <c r="E365" s="246" t="s">
        <v>108</v>
      </c>
      <c r="F365" s="246"/>
      <c r="G365" s="247">
        <f>IF(OR(B365="",C365=""),"",IFERROR(INDEX(Vöruskrá!J:J,MATCH(B365,Vöruskrá!B:B,0))*C365/100000,""))</f>
        <v>17.006499999999999</v>
      </c>
      <c r="H365" s="247">
        <f>IF(OR(B365="",C365=""),"",IFERROR(INDEX(Vöruskrá!K:K,MATCH(B365,Vöruskrá!B:B,0))*C365/100000,""))</f>
        <v>1.1865000000000001</v>
      </c>
      <c r="I365" s="247">
        <f>IF(OR(B365="",C365=""),"",IFERROR(INDEX(Vöruskrá!L:L,MATCH(B365,Vöruskrá!B:B,0))*C365/100000,""))</f>
        <v>0.67800000000000005</v>
      </c>
      <c r="J365" s="247">
        <f>IF(OR(B365="",C365=""),"",IFERROR(INDEX(Vöruskrá!M:M,MATCH(B365,Vöruskrá!B:B,0))*C365/100000,""))</f>
        <v>0.18079999999999999</v>
      </c>
      <c r="K365" s="247">
        <f>IF(OR(B365="",C365=""),"",IFERROR(INDEX(Vöruskrá!N:N,MATCH(B365,Vöruskrá!B:B,0))*C365/100000,""))</f>
        <v>5.6500000000000002E-2</v>
      </c>
      <c r="L365" s="247">
        <f>IF(OR(B365="",C365=""),"",IFERROR(INDEX(Vöruskrá!O:O,MATCH(B365,Vöruskrá!B:B,0))*C365/100000,""))</f>
        <v>1.3560000000000001</v>
      </c>
      <c r="M365" s="247">
        <f>IF(OR(B365="",C365=""),"",IFERROR(INDEX(Vöruskrá!P:P,MATCH(B365,Vöruskrá!B:B,0))*C365/100000,""))</f>
        <v>7.909999999999999E-2</v>
      </c>
      <c r="N365" s="247">
        <f>IF(OR(B365="",C365=""),"",IFERROR(INDEX(Vöruskrá!Q:Q,MATCH(B365,Vöruskrá!B:B,0))*C365/100000,""))</f>
        <v>0</v>
      </c>
      <c r="O365" s="248">
        <f>IF(OR(B365="",C365=""),"",IFERROR(C365/1000*INDEX(Vöruskrá!R:R,MATCH(B365,Vöruskrá!B:B,0))/1000,""))</f>
        <v>8.4749999999999996</v>
      </c>
      <c r="P365" s="244"/>
      <c r="Q365" s="98"/>
      <c r="R365" s="5"/>
      <c r="S365" s="152" t="str">
        <f t="shared" si="5"/>
        <v>Rifinn ostur – Pizzatopping mozzarella (Ulkjær)</v>
      </c>
      <c r="T365" s="150">
        <f>IF($B365="","",$C365/1000*IFERROR(INDEX(Vöruskrá!$R:$R,MATCH($B365,Vöruskrá!$B:$B,0)),0))</f>
        <v>8475</v>
      </c>
      <c r="U365" s="151" t="str">
        <f>IF($A365="","",IFERROR(SUMIFS($T:$T,$W:$W,$A365)/(SUMIFS($C:$C,$W:$W,$A365)/1000),""))</f>
        <v/>
      </c>
      <c r="W365" t="str">
        <f>IF($A365="",W364,$A365)</f>
        <v>Lasagne með hvítlauksbrauði og fersku hrásalati</v>
      </c>
    </row>
    <row r="366" spans="1:23" ht="15">
      <c r="A366" s="249"/>
      <c r="B366" s="249" t="s">
        <v>882</v>
      </c>
      <c r="C366" s="250">
        <v>5650</v>
      </c>
      <c r="D366" s="246" t="s">
        <v>883</v>
      </c>
      <c r="E366" s="246" t="s">
        <v>121</v>
      </c>
      <c r="F366" s="246"/>
      <c r="G366" s="247">
        <f>IF(OR(B366="",C366=""),"",IFERROR(INDEX(Vöruskrá!J:J,MATCH(B366,Vöruskrá!B:B,0))*C366/100000,""))</f>
        <v>2.2599999999999998</v>
      </c>
      <c r="H366" s="247">
        <f>IF(OR(B366="",C366=""),"",IFERROR(INDEX(Vöruskrá!K:K,MATCH(B366,Vöruskrá!B:B,0))*C366/100000,""))</f>
        <v>5.6499999999999996E-3</v>
      </c>
      <c r="I366" s="247">
        <f>IF(OR(B366="",C366=""),"",IFERROR(INDEX(Vöruskrá!L:L,MATCH(B366,Vöruskrá!B:B,0))*C366/100000,""))</f>
        <v>0</v>
      </c>
      <c r="J366" s="247">
        <f>IF(OR(B366="",C366=""),"",IFERROR(INDEX(Vöruskrá!M:M,MATCH(B366,Vöruskrá!B:B,0))*C366/100000,""))</f>
        <v>0.52545000000000008</v>
      </c>
      <c r="K366" s="247">
        <f>IF(OR(B366="",C366=""),"",IFERROR(INDEX(Vöruskrá!N:N,MATCH(B366,Vöruskrá!B:B,0))*C366/100000,""))</f>
        <v>0.23730000000000001</v>
      </c>
      <c r="L366" s="247">
        <f>IF(OR(B366="",C366=""),"",IFERROR(INDEX(Vöruskrá!O:O,MATCH(B366,Vöruskrá!B:B,0))*C366/100000,""))</f>
        <v>6.2150000000000011E-2</v>
      </c>
      <c r="M366" s="247">
        <f>IF(OR(B366="",C366=""),"",IFERROR(INDEX(Vöruskrá!P:P,MATCH(B366,Vöruskrá!B:B,0))*C366/100000,""))</f>
        <v>0</v>
      </c>
      <c r="N366" s="247">
        <f>IF(OR(B366="",C366=""),"",IFERROR(INDEX(Vöruskrá!Q:Q,MATCH(B366,Vöruskrá!B:B,0))*C366/100000,""))</f>
        <v>9.6049999999999996E-2</v>
      </c>
      <c r="O366" s="248">
        <f>IF(OR(B366="",C366=""),"",IFERROR(C366/1000*INDEX(Vöruskrá!R:R,MATCH(B366,Vöruskrá!B:B,0))/1000,""))</f>
        <v>1.4125000000000001</v>
      </c>
      <c r="P366" s="249"/>
      <c r="Q366" s="97"/>
      <c r="R366" s="25"/>
      <c r="S366" s="152" t="str">
        <f t="shared" si="5"/>
        <v>Laukur (ferskur)</v>
      </c>
      <c r="T366" s="150">
        <f>IF($B366="","",$C366/1000*IFERROR(INDEX(Vöruskrá!$R:$R,MATCH($B366,Vöruskrá!$B:$B,0)),0))</f>
        <v>1412.5</v>
      </c>
      <c r="U366" s="151" t="str">
        <f>IF($A366="","",IFERROR(SUMIFS($T:$T,$W:$W,$A366)/(SUMIFS($C:$C,$W:$W,$A366)/1000),""))</f>
        <v/>
      </c>
      <c r="W366" t="str">
        <f>IF($A366="",W365,$A366)</f>
        <v>Lasagne með hvítlauksbrauði og fersku hrásalati</v>
      </c>
    </row>
    <row r="367" spans="1:23" ht="15">
      <c r="A367" s="244"/>
      <c r="B367" s="244" t="s">
        <v>269</v>
      </c>
      <c r="C367" s="245">
        <v>565</v>
      </c>
      <c r="D367" s="246" t="s">
        <v>272</v>
      </c>
      <c r="E367" s="246" t="s">
        <v>121</v>
      </c>
      <c r="F367" s="246" t="s">
        <v>273</v>
      </c>
      <c r="G367" s="247">
        <f>IF(OR(B367="",C367=""),"",IFERROR(INDEX(Vöruskrá!J:J,MATCH(B367,Vöruskrá!B:B,0))*C367/100000,""))</f>
        <v>0</v>
      </c>
      <c r="H367" s="247">
        <f>IF(OR(B367="",C367=""),"",IFERROR(INDEX(Vöruskrá!K:K,MATCH(B367,Vöruskrá!B:B,0))*C367/100000,""))</f>
        <v>0</v>
      </c>
      <c r="I367" s="247">
        <f>IF(OR(B367="",C367=""),"",IFERROR(INDEX(Vöruskrá!L:L,MATCH(B367,Vöruskrá!B:B,0))*C367/100000,""))</f>
        <v>0</v>
      </c>
      <c r="J367" s="247">
        <f>IF(OR(B367="",C367=""),"",IFERROR(INDEX(Vöruskrá!M:M,MATCH(B367,Vöruskrá!B:B,0))*C367/100000,""))</f>
        <v>0</v>
      </c>
      <c r="K367" s="247">
        <f>IF(OR(B367="",C367=""),"",IFERROR(INDEX(Vöruskrá!N:N,MATCH(B367,Vöruskrá!B:B,0))*C367/100000,""))</f>
        <v>0</v>
      </c>
      <c r="L367" s="247">
        <f>IF(OR(B367="",C367=""),"",IFERROR(INDEX(Vöruskrá!O:O,MATCH(B367,Vöruskrá!B:B,0))*C367/100000,""))</f>
        <v>0</v>
      </c>
      <c r="M367" s="247">
        <f>IF(OR(B367="",C367=""),"",IFERROR(INDEX(Vöruskrá!P:P,MATCH(B367,Vöruskrá!B:B,0))*C367/100000,""))</f>
        <v>0.56499999999999995</v>
      </c>
      <c r="N367" s="247">
        <f>IF(OR(B367="",C367=""),"",IFERROR(INDEX(Vöruskrá!Q:Q,MATCH(B367,Vöruskrá!B:B,0))*C367/100000,""))</f>
        <v>0</v>
      </c>
      <c r="O367" s="248">
        <f>IF(OR(B367="",C367=""),"",IFERROR(C367/1000*INDEX(Vöruskrá!R:R,MATCH(B367,Vöruskrá!B:B,0))/1000,""))</f>
        <v>6.7799999999999999E-2</v>
      </c>
      <c r="P367" s="244"/>
      <c r="Q367" s="110"/>
      <c r="R367" s="99"/>
      <c r="S367" s="152" t="str">
        <f t="shared" si="5"/>
        <v>Borðsalt</v>
      </c>
      <c r="T367" s="150">
        <f>IF($B367="","",$C367/1000*IFERROR(INDEX(Vöruskrá!$R:$R,MATCH($B367,Vöruskrá!$B:$B,0)),0))</f>
        <v>67.8</v>
      </c>
      <c r="U367" s="151" t="str">
        <f>IF($A367="","",IFERROR(SUMIFS($T:$T,$W:$W,$A367)/(SUMIFS($C:$C,$W:$W,$A367)/1000),""))</f>
        <v/>
      </c>
      <c r="W367" t="str">
        <f>IF($A367="",W366,$A367)</f>
        <v>Lasagne með hvítlauksbrauði og fersku hrásalati</v>
      </c>
    </row>
    <row r="368" spans="1:23" ht="60">
      <c r="A368" s="237" t="s">
        <v>1675</v>
      </c>
      <c r="B368" s="237"/>
      <c r="C368" s="238"/>
      <c r="D368" s="101" t="s">
        <v>1676</v>
      </c>
      <c r="E368" s="101" t="s">
        <v>1677</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1" t="s">
        <v>1678</v>
      </c>
      <c r="Q368" s="242" t="s">
        <v>1679</v>
      </c>
      <c r="R368" s="243" t="s">
        <v>1680</v>
      </c>
      <c r="S368" s="152" t="str">
        <f t="shared" si="5"/>
        <v>Mexíkó lasagne / lasagna með nachos og ostasósu</v>
      </c>
      <c r="T368" s="150" t="str">
        <f>IF($B368="","",$C368/1000*IFERROR(INDEX(Vöruskrá!$R:$R,MATCH($B368,Vöruskrá!$B:$B,0)),0))</f>
        <v/>
      </c>
      <c r="U368" s="151">
        <f>IF($A368="","",IFERROR(SUMIFS($T:$T,$W:$W,$A368)/(SUMIFS($C:$C,$W:$W,$A368)/1000),""))</f>
        <v>1305.6893968939692</v>
      </c>
      <c r="W368" t="str">
        <f>IF($A368="",W367,$A368)</f>
        <v>Mexíkó lasagne / lasagna með nachos og ostasósu</v>
      </c>
    </row>
    <row r="369" spans="1:23" ht="15">
      <c r="A369" s="244"/>
      <c r="B369" s="244" t="s">
        <v>475</v>
      </c>
      <c r="C369" s="245">
        <v>45181</v>
      </c>
      <c r="D369" s="246" t="s">
        <v>476</v>
      </c>
      <c r="E369" s="246" t="s">
        <v>121</v>
      </c>
      <c r="F369" s="246"/>
      <c r="G369" s="247">
        <f>IF(OR(B369="",C369=""),"",IFERROR(INDEX(Vöruskrá!J:J,MATCH(B369,Vöruskrá!B:B,0))*C369/100000,""))</f>
        <v>80.873990000000006</v>
      </c>
      <c r="H369" s="247">
        <f>IF(OR(B369="",C369=""),"",IFERROR(INDEX(Vöruskrá!K:K,MATCH(B369,Vöruskrá!B:B,0))*C369/100000,""))</f>
        <v>4.9699099999999996</v>
      </c>
      <c r="I369" s="247">
        <f>IF(OR(B369="",C369=""),"",IFERROR(INDEX(Vöruskrá!L:L,MATCH(B369,Vöruskrá!B:B,0))*C369/100000,""))</f>
        <v>1.4006110000000001</v>
      </c>
      <c r="J369" s="247">
        <f>IF(OR(B369="",C369=""),"",IFERROR(INDEX(Vöruskrá!M:M,MATCH(B369,Vöruskrá!B:B,0))*C369/100000,""))</f>
        <v>0</v>
      </c>
      <c r="K369" s="247">
        <f>IF(OR(B369="",C369=""),"",IFERROR(INDEX(Vöruskrá!N:N,MATCH(B369,Vöruskrá!B:B,0))*C369/100000,""))</f>
        <v>0</v>
      </c>
      <c r="L369" s="247">
        <f>IF(OR(B369="",C369=""),"",IFERROR(INDEX(Vöruskrá!O:O,MATCH(B369,Vöruskrá!B:B,0))*C369/100000,""))</f>
        <v>9.0361999999999991</v>
      </c>
      <c r="M369" s="247">
        <f>IF(OR(B369="",C369=""),"",IFERROR(INDEX(Vöruskrá!P:P,MATCH(B369,Vöruskrá!B:B,0))*C369/100000,""))</f>
        <v>9.0362000000000012E-2</v>
      </c>
      <c r="N369" s="247">
        <f>IF(OR(B369="",C369=""),"",IFERROR(INDEX(Vöruskrá!Q:Q,MATCH(B369,Vöruskrá!B:B,0))*C369/100000,""))</f>
        <v>0</v>
      </c>
      <c r="O369" s="248">
        <f>IF(OR(B369="",C369=""),"",IFERROR(C369/1000*INDEX(Vöruskrá!R:R,MATCH(B369,Vöruskrá!B:B,0))/1000,""))</f>
        <v>90.361999999999995</v>
      </c>
      <c r="P369" s="244"/>
      <c r="Q369" s="109"/>
      <c r="R369" s="100"/>
      <c r="S369" s="152" t="str">
        <f t="shared" si="5"/>
        <v>Nautgripahakk 2 kg frosið</v>
      </c>
      <c r="T369" s="150">
        <f>IF($B369="","",$C369/1000*IFERROR(INDEX(Vöruskrá!$R:$R,MATCH($B369,Vöruskrá!$B:$B,0)),0))</f>
        <v>90362</v>
      </c>
      <c r="U369" s="151" t="str">
        <f>IF($A369="","",IFERROR(SUMIFS($T:$T,$W:$W,$A369)/(SUMIFS($C:$C,$W:$W,$A369)/1000),""))</f>
        <v/>
      </c>
      <c r="W369" t="str">
        <f>IF($A369="",W368,$A369)</f>
        <v>Mexíkó lasagne / lasagna með nachos og ostasósu</v>
      </c>
    </row>
    <row r="370" spans="1:23" ht="15">
      <c r="A370" s="249"/>
      <c r="B370" s="249" t="s">
        <v>1318</v>
      </c>
      <c r="C370" s="250">
        <v>18825</v>
      </c>
      <c r="D370" s="246"/>
      <c r="E370" s="246"/>
      <c r="F370" s="246"/>
      <c r="G370" s="247">
        <f>IF(OR(B370="",C370=""),"",IFERROR(INDEX(Vöruskrá!J:J,MATCH(B370,Vöruskrá!B:B,0))*C370/100000,""))</f>
        <v>0</v>
      </c>
      <c r="H370" s="247">
        <f>IF(OR(B370="",C370=""),"",IFERROR(INDEX(Vöruskrá!K:K,MATCH(B370,Vöruskrá!B:B,0))*C370/100000,""))</f>
        <v>0</v>
      </c>
      <c r="I370" s="247">
        <f>IF(OR(B370="",C370=""),"",IFERROR(INDEX(Vöruskrá!L:L,MATCH(B370,Vöruskrá!B:B,0))*C370/100000,""))</f>
        <v>0</v>
      </c>
      <c r="J370" s="247">
        <f>IF(OR(B370="",C370=""),"",IFERROR(INDEX(Vöruskrá!M:M,MATCH(B370,Vöruskrá!B:B,0))*C370/100000,""))</f>
        <v>0</v>
      </c>
      <c r="K370" s="247">
        <f>IF(OR(B370="",C370=""),"",IFERROR(INDEX(Vöruskrá!N:N,MATCH(B370,Vöruskrá!B:B,0))*C370/100000,""))</f>
        <v>0</v>
      </c>
      <c r="L370" s="247">
        <f>IF(OR(B370="",C370=""),"",IFERROR(INDEX(Vöruskrá!O:O,MATCH(B370,Vöruskrá!B:B,0))*C370/100000,""))</f>
        <v>0</v>
      </c>
      <c r="M370" s="247">
        <f>IF(OR(B370="",C370=""),"",IFERROR(INDEX(Vöruskrá!P:P,MATCH(B370,Vöruskrá!B:B,0))*C370/100000,""))</f>
        <v>0</v>
      </c>
      <c r="N370" s="247">
        <f>IF(OR(B370="",C370=""),"",IFERROR(INDEX(Vöruskrá!Q:Q,MATCH(B370,Vöruskrá!B:B,0))*C370/100000,""))</f>
        <v>0</v>
      </c>
      <c r="O370" s="248">
        <f>IF(OR(B370="",C370=""),"",IFERROR(C370/1000*INDEX(Vöruskrá!R:R,MATCH(B370,Vöruskrá!B:B,0))/1000,""))</f>
        <v>11.295</v>
      </c>
      <c r="P370" s="249"/>
      <c r="Q370" s="97"/>
      <c r="R370" s="25"/>
      <c r="S370" s="152" t="str">
        <f t="shared" si="5"/>
        <v>Lasagneplötur</v>
      </c>
      <c r="T370" s="150">
        <f>IF($B370="","",$C370/1000*IFERROR(INDEX(Vöruskrá!$R:$R,MATCH($B370,Vöruskrá!$B:$B,0)),0))</f>
        <v>11295</v>
      </c>
      <c r="U370" s="151" t="str">
        <f>IF($A370="","",IFERROR(SUMIFS($T:$T,$W:$W,$A370)/(SUMIFS($C:$C,$W:$W,$A370)/1000),""))</f>
        <v/>
      </c>
      <c r="W370" t="str">
        <f>IF($A370="",W369,$A370)</f>
        <v>Mexíkó lasagne / lasagna með nachos og ostasósu</v>
      </c>
    </row>
    <row r="371" spans="1:23" ht="15">
      <c r="A371" s="244"/>
      <c r="B371" s="244" t="s">
        <v>658</v>
      </c>
      <c r="C371" s="245">
        <v>15060</v>
      </c>
      <c r="D371" s="246" t="s">
        <v>660</v>
      </c>
      <c r="E371" s="246"/>
      <c r="F371" s="246"/>
      <c r="G371" s="247">
        <f>IF(OR(B371="",C371=""),"",IFERROR(INDEX(Vöruskrá!J:J,MATCH(B371,Vöruskrá!B:B,0))*C371/100000,""))</f>
        <v>4.2168000000000001</v>
      </c>
      <c r="H371" s="247">
        <f>IF(OR(B371="",C371=""),"",IFERROR(INDEX(Vöruskrá!K:K,MATCH(B371,Vöruskrá!B:B,0))*C371/100000,""))</f>
        <v>1.506E-2</v>
      </c>
      <c r="I371" s="247">
        <f>IF(OR(B371="",C371=""),"",IFERROR(INDEX(Vöruskrá!L:L,MATCH(B371,Vöruskrá!B:B,0))*C371/100000,""))</f>
        <v>0</v>
      </c>
      <c r="J371" s="247">
        <f>IF(OR(B371="",C371=""),"",IFERROR(INDEX(Vöruskrá!M:M,MATCH(B371,Vöruskrá!B:B,0))*C371/100000,""))</f>
        <v>0.753</v>
      </c>
      <c r="K371" s="247">
        <f>IF(OR(B371="",C371=""),"",IFERROR(INDEX(Vöruskrá!N:N,MATCH(B371,Vöruskrá!B:B,0))*C371/100000,""))</f>
        <v>0.51204000000000005</v>
      </c>
      <c r="L371" s="247">
        <f>IF(OR(B371="",C371=""),"",IFERROR(INDEX(Vöruskrá!O:O,MATCH(B371,Vöruskrá!B:B,0))*C371/100000,""))</f>
        <v>0.22589999999999999</v>
      </c>
      <c r="M371" s="247">
        <f>IF(OR(B371="",C371=""),"",IFERROR(INDEX(Vöruskrá!P:P,MATCH(B371,Vöruskrá!B:B,0))*C371/100000,""))</f>
        <v>0</v>
      </c>
      <c r="N371" s="247">
        <f>IF(OR(B371="",C371=""),"",IFERROR(INDEX(Vöruskrá!Q:Q,MATCH(B371,Vöruskrá!B:B,0))*C371/100000,""))</f>
        <v>0</v>
      </c>
      <c r="O371" s="248">
        <f>IF(OR(B371="",C371=""),"",IFERROR(C371/1000*INDEX(Vöruskrá!R:R,MATCH(B371,Vöruskrá!B:B,0))/1000,""))</f>
        <v>8.0721600000000002</v>
      </c>
      <c r="P371" s="244"/>
      <c r="Q371" s="98"/>
      <c r="R371" s="5"/>
      <c r="S371" s="152" t="str">
        <f t="shared" si="5"/>
        <v>Maukaðir tómatar</v>
      </c>
      <c r="T371" s="150">
        <f>IF($B371="","",$C371/1000*IFERROR(INDEX(Vöruskrá!$R:$R,MATCH($B371,Vöruskrá!$B:$B,0)),0))</f>
        <v>8072.16</v>
      </c>
      <c r="U371" s="151" t="str">
        <f>IF($A371="","",IFERROR(SUMIFS($T:$T,$W:$W,$A371)/(SUMIFS($C:$C,$W:$W,$A371)/1000),""))</f>
        <v/>
      </c>
      <c r="W371" t="str">
        <f>IF($A371="",W370,$A371)</f>
        <v>Mexíkó lasagne / lasagna með nachos og ostasósu</v>
      </c>
    </row>
    <row r="372" spans="1:23" ht="15">
      <c r="A372" s="249"/>
      <c r="B372" s="249" t="s">
        <v>428</v>
      </c>
      <c r="C372" s="250">
        <v>1506</v>
      </c>
      <c r="D372" s="246" t="s">
        <v>429</v>
      </c>
      <c r="E372" s="246" t="s">
        <v>121</v>
      </c>
      <c r="F372" s="246" t="s">
        <v>280</v>
      </c>
      <c r="G372" s="247">
        <f>IF(OR(B372="",C372=""),"",IFERROR(INDEX(Vöruskrá!J:J,MATCH(B372,Vöruskrá!B:B,0))*C372/100000,""))</f>
        <v>3.3433199999999998</v>
      </c>
      <c r="H372" s="247">
        <f>IF(OR(B372="",C372=""),"",IFERROR(INDEX(Vöruskrá!K:K,MATCH(B372,Vöruskrá!B:B,0))*C372/100000,""))</f>
        <v>9.0359999999999996E-2</v>
      </c>
      <c r="I372" s="247">
        <f>IF(OR(B372="",C372=""),"",IFERROR(INDEX(Vöruskrá!L:L,MATCH(B372,Vöruskrá!B:B,0))*C372/100000,""))</f>
        <v>1.3554E-2</v>
      </c>
      <c r="J372" s="247">
        <f>IF(OR(B372="",C372=""),"",IFERROR(INDEX(Vöruskrá!M:M,MATCH(B372,Vöruskrá!B:B,0))*C372/100000,""))</f>
        <v>0.45179999999999998</v>
      </c>
      <c r="K372" s="247">
        <f>IF(OR(B372="",C372=""),"",IFERROR(INDEX(Vöruskrá!N:N,MATCH(B372,Vöruskrá!B:B,0))*C372/100000,""))</f>
        <v>6.927599999999999E-2</v>
      </c>
      <c r="L372" s="247">
        <f>IF(OR(B372="",C372=""),"",IFERROR(INDEX(Vöruskrá!O:O,MATCH(B372,Vöruskrá!B:B,0))*C372/100000,""))</f>
        <v>0.10692600000000001</v>
      </c>
      <c r="M372" s="247">
        <f>IF(OR(B372="",C372=""),"",IFERROR(INDEX(Vöruskrá!P:P,MATCH(B372,Vöruskrá!B:B,0))*C372/100000,""))</f>
        <v>0.67769999999999997</v>
      </c>
      <c r="N372" s="247">
        <f>IF(OR(B372="",C372=""),"",IFERROR(INDEX(Vöruskrá!Q:Q,MATCH(B372,Vöruskrá!B:B,0))*C372/100000,""))</f>
        <v>0</v>
      </c>
      <c r="O372" s="248">
        <f>IF(OR(B372="",C372=""),"",IFERROR(C372/1000*INDEX(Vöruskrá!R:R,MATCH(B372,Vöruskrá!B:B,0))/1000,""))</f>
        <v>4.3884840000000001</v>
      </c>
      <c r="P372" s="249"/>
      <c r="Q372" s="97"/>
      <c r="R372" s="25"/>
      <c r="S372" s="152" t="str">
        <f t="shared" si="5"/>
        <v>Taco Grillkrydda</v>
      </c>
      <c r="T372" s="150">
        <f>IF($B372="","",$C372/1000*IFERROR(INDEX(Vöruskrá!$R:$R,MATCH($B372,Vöruskrá!$B:$B,0)),0))</f>
        <v>4388.4840000000004</v>
      </c>
      <c r="U372" s="151" t="str">
        <f>IF($A372="","",IFERROR(SUMIFS($T:$T,$W:$W,$A372)/(SUMIFS($C:$C,$W:$W,$A372)/1000),""))</f>
        <v/>
      </c>
      <c r="W372" t="str">
        <f>IF($A372="",W371,$A372)</f>
        <v>Mexíkó lasagne / lasagna með nachos og ostasósu</v>
      </c>
    </row>
    <row r="373" spans="1:23" ht="15">
      <c r="A373" s="244"/>
      <c r="B373" s="244" t="s">
        <v>781</v>
      </c>
      <c r="C373" s="245">
        <v>7530</v>
      </c>
      <c r="D373" s="246" t="s">
        <v>783</v>
      </c>
      <c r="E373" s="246" t="s">
        <v>108</v>
      </c>
      <c r="F373" s="246"/>
      <c r="G373" s="247">
        <f>IF(OR(B373="",C373=""),"",IFERROR(INDEX(Vöruskrá!J:J,MATCH(B373,Vöruskrá!B:B,0))*C373/100000,""))</f>
        <v>22.665299999999998</v>
      </c>
      <c r="H373" s="247">
        <f>IF(OR(B373="",C373=""),"",IFERROR(INDEX(Vöruskrá!K:K,MATCH(B373,Vöruskrá!B:B,0))*C373/100000,""))</f>
        <v>1.5812999999999999</v>
      </c>
      <c r="I373" s="247">
        <f>IF(OR(B373="",C373=""),"",IFERROR(INDEX(Vöruskrá!L:L,MATCH(B373,Vöruskrá!B:B,0))*C373/100000,""))</f>
        <v>0.90359999999999996</v>
      </c>
      <c r="J373" s="247">
        <f>IF(OR(B373="",C373=""),"",IFERROR(INDEX(Vöruskrá!M:M,MATCH(B373,Vöruskrá!B:B,0))*C373/100000,""))</f>
        <v>0.24096000000000001</v>
      </c>
      <c r="K373" s="247">
        <f>IF(OR(B373="",C373=""),"",IFERROR(INDEX(Vöruskrá!N:N,MATCH(B373,Vöruskrá!B:B,0))*C373/100000,""))</f>
        <v>7.5300000000000006E-2</v>
      </c>
      <c r="L373" s="247">
        <f>IF(OR(B373="",C373=""),"",IFERROR(INDEX(Vöruskrá!O:O,MATCH(B373,Vöruskrá!B:B,0))*C373/100000,""))</f>
        <v>1.8071999999999999</v>
      </c>
      <c r="M373" s="247">
        <f>IF(OR(B373="",C373=""),"",IFERROR(INDEX(Vöruskrá!P:P,MATCH(B373,Vöruskrá!B:B,0))*C373/100000,""))</f>
        <v>0.10542</v>
      </c>
      <c r="N373" s="247">
        <f>IF(OR(B373="",C373=""),"",IFERROR(INDEX(Vöruskrá!Q:Q,MATCH(B373,Vöruskrá!B:B,0))*C373/100000,""))</f>
        <v>0</v>
      </c>
      <c r="O373" s="248">
        <f>IF(OR(B373="",C373=""),"",IFERROR(C373/1000*INDEX(Vöruskrá!R:R,MATCH(B373,Vöruskrá!B:B,0))/1000,""))</f>
        <v>11.295</v>
      </c>
      <c r="P373" s="244"/>
      <c r="Q373" s="98"/>
      <c r="R373" s="5"/>
      <c r="S373" s="152" t="str">
        <f t="shared" si="5"/>
        <v>Rifinn ostur – Pizzatopping mozzarella (Ulkjær)</v>
      </c>
      <c r="T373" s="150">
        <f>IF($B373="","",$C373/1000*IFERROR(INDEX(Vöruskrá!$R:$R,MATCH($B373,Vöruskrá!$B:$B,0)),0))</f>
        <v>11295</v>
      </c>
      <c r="U373" s="151" t="str">
        <f>IF($A373="","",IFERROR(SUMIFS($T:$T,$W:$W,$A373)/(SUMIFS($C:$C,$W:$W,$A373)/1000),""))</f>
        <v/>
      </c>
      <c r="W373" t="str">
        <f>IF($A373="",W372,$A373)</f>
        <v>Mexíkó lasagne / lasagna með nachos og ostasósu</v>
      </c>
    </row>
    <row r="374" spans="1:23" ht="15">
      <c r="A374" s="249"/>
      <c r="B374" s="249" t="s">
        <v>423</v>
      </c>
      <c r="C374" s="250">
        <v>3765</v>
      </c>
      <c r="D374" s="246" t="s">
        <v>425</v>
      </c>
      <c r="E374" s="246" t="s">
        <v>108</v>
      </c>
      <c r="F374" s="246"/>
      <c r="G374" s="247">
        <f>IF(OR(B374="",C374=""),"",IFERROR(INDEX(Vöruskrá!J:J,MATCH(B374,Vöruskrá!B:B,0))*C374/100000,""))</f>
        <v>4.4803499999999996</v>
      </c>
      <c r="H374" s="247">
        <f>IF(OR(B374="",C374=""),"",IFERROR(INDEX(Vöruskrá!K:K,MATCH(B374,Vöruskrá!B:B,0))*C374/100000,""))</f>
        <v>0.3765</v>
      </c>
      <c r="I374" s="247">
        <f>IF(OR(B374="",C374=""),"",IFERROR(INDEX(Vöruskrá!L:L,MATCH(B374,Vöruskrá!B:B,0))*C374/100000,""))</f>
        <v>0.24096000000000001</v>
      </c>
      <c r="J374" s="247">
        <f>IF(OR(B374="",C374=""),"",IFERROR(INDEX(Vöruskrá!M:M,MATCH(B374,Vöruskrá!B:B,0))*C374/100000,""))</f>
        <v>0.131775</v>
      </c>
      <c r="K374" s="247">
        <f>IF(OR(B374="",C374=""),"",IFERROR(INDEX(Vöruskrá!N:N,MATCH(B374,Vöruskrá!B:B,0))*C374/100000,""))</f>
        <v>0.131775</v>
      </c>
      <c r="L374" s="247">
        <f>IF(OR(B374="",C374=""),"",IFERROR(INDEX(Vöruskrá!O:O,MATCH(B374,Vöruskrá!B:B,0))*C374/100000,""))</f>
        <v>0.14307</v>
      </c>
      <c r="M374" s="247">
        <f>IF(OR(B374="",C374=""),"",IFERROR(INDEX(Vöruskrá!P:P,MATCH(B374,Vöruskrá!B:B,0))*C374/100000,""))</f>
        <v>3.7650000000000001E-3</v>
      </c>
      <c r="N374" s="247">
        <f>IF(OR(B374="",C374=""),"",IFERROR(INDEX(Vöruskrá!Q:Q,MATCH(B374,Vöruskrá!B:B,0))*C374/100000,""))</f>
        <v>0</v>
      </c>
      <c r="O374" s="248">
        <f>IF(OR(B374="",C374=""),"",IFERROR(C374/1000*INDEX(Vöruskrá!R:R,MATCH(B374,Vöruskrá!B:B,0))/1000,""))</f>
        <v>2.82375</v>
      </c>
      <c r="P374" s="249"/>
      <c r="Q374" s="97"/>
      <c r="R374" s="25"/>
      <c r="S374" s="152" t="str">
        <f t="shared" si="5"/>
        <v>Sýrður rjómi 10%</v>
      </c>
      <c r="T374" s="150">
        <f>IF($B374="","",$C374/1000*IFERROR(INDEX(Vöruskrá!$R:$R,MATCH($B374,Vöruskrá!$B:$B,0)),0))</f>
        <v>2823.75</v>
      </c>
      <c r="U374" s="151" t="str">
        <f>IF($A374="","",IFERROR(SUMIFS($T:$T,$W:$W,$A374)/(SUMIFS($C:$C,$W:$W,$A374)/1000),""))</f>
        <v/>
      </c>
      <c r="W374" t="str">
        <f>IF($A374="",W373,$A374)</f>
        <v>Mexíkó lasagne / lasagna með nachos og ostasósu</v>
      </c>
    </row>
    <row r="375" spans="1:23" ht="15">
      <c r="A375" s="244"/>
      <c r="B375" s="244" t="s">
        <v>955</v>
      </c>
      <c r="C375" s="245">
        <v>7530</v>
      </c>
      <c r="D375" s="246" t="s">
        <v>956</v>
      </c>
      <c r="E375" s="246" t="s">
        <v>957</v>
      </c>
      <c r="F375" s="246"/>
      <c r="G375" s="247">
        <f>IF(OR(B375="",C375=""),"",IFERROR(INDEX(Vöruskrá!J:J,MATCH(B375,Vöruskrá!B:B,0))*C375/100000,""))</f>
        <v>6.4757999999999996</v>
      </c>
      <c r="H375" s="247">
        <f>IF(OR(B375="",C375=""),"",IFERROR(INDEX(Vöruskrá!K:K,MATCH(B375,Vöruskrá!B:B,0))*C375/100000,""))</f>
        <v>9.0359999999999996E-2</v>
      </c>
      <c r="I375" s="247">
        <f>IF(OR(B375="",C375=""),"",IFERROR(INDEX(Vöruskrá!L:L,MATCH(B375,Vöruskrá!B:B,0))*C375/100000,""))</f>
        <v>1.506E-2</v>
      </c>
      <c r="J375" s="247">
        <f>IF(OR(B375="",C375=""),"",IFERROR(INDEX(Vöruskrá!M:M,MATCH(B375,Vöruskrá!B:B,0))*C375/100000,""))</f>
        <v>1.4307000000000001</v>
      </c>
      <c r="K375" s="247">
        <f>IF(OR(B375="",C375=""),"",IFERROR(INDEX(Vöruskrá!N:N,MATCH(B375,Vöruskrá!B:B,0))*C375/100000,""))</f>
        <v>0.24096000000000001</v>
      </c>
      <c r="L375" s="247">
        <f>IF(OR(B375="",C375=""),"",IFERROR(INDEX(Vöruskrá!O:O,MATCH(B375,Vöruskrá!B:B,0))*C375/100000,""))</f>
        <v>0.24096000000000001</v>
      </c>
      <c r="M375" s="247">
        <f>IF(OR(B375="",C375=""),"",IFERROR(INDEX(Vöruskrá!P:P,MATCH(B375,Vöruskrá!B:B,0))*C375/100000,""))</f>
        <v>7.5300000000000002E-3</v>
      </c>
      <c r="N375" s="247">
        <f>IF(OR(B375="",C375=""),"",IFERROR(INDEX(Vöruskrá!Q:Q,MATCH(B375,Vöruskrá!B:B,0))*C375/100000,""))</f>
        <v>0.15060000000000001</v>
      </c>
      <c r="O375" s="248">
        <f>IF(OR(B375="",C375=""),"",IFERROR(C375/1000*INDEX(Vöruskrá!R:R,MATCH(B375,Vöruskrá!B:B,0))/1000,""))</f>
        <v>2.2589999999999999</v>
      </c>
      <c r="P375" s="244"/>
      <c r="Q375" s="98"/>
      <c r="R375" s="5"/>
      <c r="S375" s="152" t="str">
        <f t="shared" si="5"/>
        <v>Maís (frosinn, plain)</v>
      </c>
      <c r="T375" s="150">
        <f>IF($B375="","",$C375/1000*IFERROR(INDEX(Vöruskrá!$R:$R,MATCH($B375,Vöruskrá!$B:$B,0)),0))</f>
        <v>2259</v>
      </c>
      <c r="U375" s="151" t="str">
        <f>IF($A375="","",IFERROR(SUMIFS($T:$T,$W:$W,$A375)/(SUMIFS($C:$C,$W:$W,$A375)/1000),""))</f>
        <v/>
      </c>
      <c r="W375" t="str">
        <f>IF($A375="",W374,$A375)</f>
        <v>Mexíkó lasagne / lasagna með nachos og ostasósu</v>
      </c>
    </row>
    <row r="376" spans="1:23" ht="15">
      <c r="A376" s="249"/>
      <c r="B376" s="249" t="s">
        <v>269</v>
      </c>
      <c r="C376" s="250">
        <v>602</v>
      </c>
      <c r="D376" s="246" t="s">
        <v>272</v>
      </c>
      <c r="E376" s="246" t="s">
        <v>121</v>
      </c>
      <c r="F376" s="246" t="s">
        <v>273</v>
      </c>
      <c r="G376" s="247">
        <f>IF(OR(B376="",C376=""),"",IFERROR(INDEX(Vöruskrá!J:J,MATCH(B376,Vöruskrá!B:B,0))*C376/100000,""))</f>
        <v>0</v>
      </c>
      <c r="H376" s="247">
        <f>IF(OR(B376="",C376=""),"",IFERROR(INDEX(Vöruskrá!K:K,MATCH(B376,Vöruskrá!B:B,0))*C376/100000,""))</f>
        <v>0</v>
      </c>
      <c r="I376" s="247">
        <f>IF(OR(B376="",C376=""),"",IFERROR(INDEX(Vöruskrá!L:L,MATCH(B376,Vöruskrá!B:B,0))*C376/100000,""))</f>
        <v>0</v>
      </c>
      <c r="J376" s="247">
        <f>IF(OR(B376="",C376=""),"",IFERROR(INDEX(Vöruskrá!M:M,MATCH(B376,Vöruskrá!B:B,0))*C376/100000,""))</f>
        <v>0</v>
      </c>
      <c r="K376" s="247">
        <f>IF(OR(B376="",C376=""),"",IFERROR(INDEX(Vöruskrá!N:N,MATCH(B376,Vöruskrá!B:B,0))*C376/100000,""))</f>
        <v>0</v>
      </c>
      <c r="L376" s="247">
        <f>IF(OR(B376="",C376=""),"",IFERROR(INDEX(Vöruskrá!O:O,MATCH(B376,Vöruskrá!B:B,0))*C376/100000,""))</f>
        <v>0</v>
      </c>
      <c r="M376" s="247">
        <f>IF(OR(B376="",C376=""),"",IFERROR(INDEX(Vöruskrá!P:P,MATCH(B376,Vöruskrá!B:B,0))*C376/100000,""))</f>
        <v>0.60199999999999998</v>
      </c>
      <c r="N376" s="247">
        <f>IF(OR(B376="",C376=""),"",IFERROR(INDEX(Vöruskrá!Q:Q,MATCH(B376,Vöruskrá!B:B,0))*C376/100000,""))</f>
        <v>0</v>
      </c>
      <c r="O376" s="248">
        <f>IF(OR(B376="",C376=""),"",IFERROR(C376/1000*INDEX(Vöruskrá!R:R,MATCH(B376,Vöruskrá!B:B,0))/1000,""))</f>
        <v>7.2239999999999999E-2</v>
      </c>
      <c r="P376" s="249"/>
      <c r="Q376" s="111"/>
      <c r="R376" s="112"/>
      <c r="S376" s="152" t="str">
        <f t="shared" si="5"/>
        <v>Borðsalt</v>
      </c>
      <c r="T376" s="150">
        <f>IF($B376="","",$C376/1000*IFERROR(INDEX(Vöruskrá!$R:$R,MATCH($B376,Vöruskrá!$B:$B,0)),0))</f>
        <v>72.239999999999995</v>
      </c>
      <c r="U376" s="151" t="str">
        <f>IF($A376="","",IFERROR(SUMIFS($T:$T,$W:$W,$A376)/(SUMIFS($C:$C,$W:$W,$A376)/1000),""))</f>
        <v/>
      </c>
      <c r="W376" t="str">
        <f>IF($A376="",W375,$A376)</f>
        <v>Mexíkó lasagne / lasagna með nachos og ostasósu</v>
      </c>
    </row>
    <row r="377" spans="1:23" ht="48">
      <c r="A377" s="237" t="s">
        <v>1681</v>
      </c>
      <c r="B377" s="237"/>
      <c r="C377" s="238"/>
      <c r="D377" s="101" t="s">
        <v>1682</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1" t="s">
        <v>1683</v>
      </c>
      <c r="Q377" s="242" t="s">
        <v>1684</v>
      </c>
      <c r="R377" s="243" t="s">
        <v>1685</v>
      </c>
      <c r="S377" s="152" t="str">
        <f t="shared" si="5"/>
        <v>Chili con carne með hrísgrjónum, nachos og sýrðum rjóma</v>
      </c>
      <c r="T377" s="150" t="str">
        <f>IF($B377="","",$C377/1000*IFERROR(INDEX(Vöruskrá!$R:$R,MATCH($B377,Vöruskrá!$B:$B,0)),0))</f>
        <v/>
      </c>
      <c r="U377" s="151">
        <f>IF($A377="","",IFERROR(SUMIFS($T:$T,$W:$W,$A377)/(SUMIFS($C:$C,$W:$W,$A377)/1000),""))</f>
        <v>1142.6376736232637</v>
      </c>
      <c r="W377" t="str">
        <f>IF($A377="",W376,$A377)</f>
        <v>Chili con carne með hrísgrjónum, nachos og sýrðum rjóma</v>
      </c>
    </row>
    <row r="378" spans="1:23" ht="15">
      <c r="A378" s="244"/>
      <c r="B378" s="244" t="s">
        <v>475</v>
      </c>
      <c r="C378" s="245">
        <v>44118</v>
      </c>
      <c r="D378" s="246" t="s">
        <v>476</v>
      </c>
      <c r="E378" s="246" t="s">
        <v>121</v>
      </c>
      <c r="F378" s="246"/>
      <c r="G378" s="247">
        <f>IF(OR(B378="",C378=""),"",IFERROR(INDEX(Vöruskrá!J:J,MATCH(B378,Vöruskrá!B:B,0))*C378/100000,""))</f>
        <v>78.971220000000002</v>
      </c>
      <c r="H378" s="247">
        <f>IF(OR(B378="",C378=""),"",IFERROR(INDEX(Vöruskrá!K:K,MATCH(B378,Vöruskrá!B:B,0))*C378/100000,""))</f>
        <v>4.8529799999999996</v>
      </c>
      <c r="I378" s="247">
        <f>IF(OR(B378="",C378=""),"",IFERROR(INDEX(Vöruskrá!L:L,MATCH(B378,Vöruskrá!B:B,0))*C378/100000,""))</f>
        <v>1.3676580000000003</v>
      </c>
      <c r="J378" s="247">
        <f>IF(OR(B378="",C378=""),"",IFERROR(INDEX(Vöruskrá!M:M,MATCH(B378,Vöruskrá!B:B,0))*C378/100000,""))</f>
        <v>0</v>
      </c>
      <c r="K378" s="247">
        <f>IF(OR(B378="",C378=""),"",IFERROR(INDEX(Vöruskrá!N:N,MATCH(B378,Vöruskrá!B:B,0))*C378/100000,""))</f>
        <v>0</v>
      </c>
      <c r="L378" s="247">
        <f>IF(OR(B378="",C378=""),"",IFERROR(INDEX(Vöruskrá!O:O,MATCH(B378,Vöruskrá!B:B,0))*C378/100000,""))</f>
        <v>8.8236000000000008</v>
      </c>
      <c r="M378" s="247">
        <f>IF(OR(B378="",C378=""),"",IFERROR(INDEX(Vöruskrá!P:P,MATCH(B378,Vöruskrá!B:B,0))*C378/100000,""))</f>
        <v>8.8236000000000009E-2</v>
      </c>
      <c r="N378" s="247">
        <f>IF(OR(B378="",C378=""),"",IFERROR(INDEX(Vöruskrá!Q:Q,MATCH(B378,Vöruskrá!B:B,0))*C378/100000,""))</f>
        <v>0</v>
      </c>
      <c r="O378" s="248">
        <f>IF(OR(B378="",C378=""),"",IFERROR(C378/1000*INDEX(Vöruskrá!R:R,MATCH(B378,Vöruskrá!B:B,0))/1000,""))</f>
        <v>88.236000000000004</v>
      </c>
      <c r="P378" s="244"/>
      <c r="Q378" s="113"/>
      <c r="R378" s="114"/>
      <c r="S378" s="152" t="str">
        <f t="shared" si="5"/>
        <v>Nautgripahakk 2 kg frosið</v>
      </c>
      <c r="T378" s="150">
        <f>IF($B378="","",$C378/1000*IFERROR(INDEX(Vöruskrá!$R:$R,MATCH($B378,Vöruskrá!$B:$B,0)),0))</f>
        <v>88236</v>
      </c>
      <c r="U378" s="151" t="str">
        <f>IF($A378="","",IFERROR(SUMIFS($T:$T,$W:$W,$A378)/(SUMIFS($C:$C,$W:$W,$A378)/1000),""))</f>
        <v/>
      </c>
      <c r="W378" t="str">
        <f>IF($A378="",W377,$A378)</f>
        <v>Chili con carne með hrísgrjónum, nachos og sýrðum rjóma</v>
      </c>
    </row>
    <row r="379" spans="1:23" ht="15">
      <c r="A379" s="249"/>
      <c r="B379" s="249" t="s">
        <v>1319</v>
      </c>
      <c r="C379" s="250">
        <v>22059</v>
      </c>
      <c r="D379" s="246"/>
      <c r="E379" s="246"/>
      <c r="F379" s="246"/>
      <c r="G379" s="247">
        <f>IF(OR(B379="",C379=""),"",IFERROR(INDEX(Vöruskrá!J:J,MATCH(B379,Vöruskrá!B:B,0))*C379/100000,""))</f>
        <v>0</v>
      </c>
      <c r="H379" s="247">
        <f>IF(OR(B379="",C379=""),"",IFERROR(INDEX(Vöruskrá!K:K,MATCH(B379,Vöruskrá!B:B,0))*C379/100000,""))</f>
        <v>0</v>
      </c>
      <c r="I379" s="247">
        <f>IF(OR(B379="",C379=""),"",IFERROR(INDEX(Vöruskrá!L:L,MATCH(B379,Vöruskrá!B:B,0))*C379/100000,""))</f>
        <v>0</v>
      </c>
      <c r="J379" s="247">
        <f>IF(OR(B379="",C379=""),"",IFERROR(INDEX(Vöruskrá!M:M,MATCH(B379,Vöruskrá!B:B,0))*C379/100000,""))</f>
        <v>0</v>
      </c>
      <c r="K379" s="247">
        <f>IF(OR(B379="",C379=""),"",IFERROR(INDEX(Vöruskrá!N:N,MATCH(B379,Vöruskrá!B:B,0))*C379/100000,""))</f>
        <v>0</v>
      </c>
      <c r="L379" s="247">
        <f>IF(OR(B379="",C379=""),"",IFERROR(INDEX(Vöruskrá!O:O,MATCH(B379,Vöruskrá!B:B,0))*C379/100000,""))</f>
        <v>0</v>
      </c>
      <c r="M379" s="247">
        <f>IF(OR(B379="",C379=""),"",IFERROR(INDEX(Vöruskrá!P:P,MATCH(B379,Vöruskrá!B:B,0))*C379/100000,""))</f>
        <v>0</v>
      </c>
      <c r="N379" s="247">
        <f>IF(OR(B379="",C379=""),"",IFERROR(INDEX(Vöruskrá!Q:Q,MATCH(B379,Vöruskrá!B:B,0))*C379/100000,""))</f>
        <v>0</v>
      </c>
      <c r="O379" s="248">
        <f>IF(OR(B379="",C379=""),"",IFERROR(C379/1000*INDEX(Vöruskrá!R:R,MATCH(B379,Vöruskrá!B:B,0))/1000,""))</f>
        <v>7.7206500000000009</v>
      </c>
      <c r="P379" s="249"/>
      <c r="Q379" s="98"/>
      <c r="R379" s="5"/>
      <c r="S379" s="152" t="str">
        <f t="shared" si="5"/>
        <v>Rauðar baunir (niðursoðnar)</v>
      </c>
      <c r="T379" s="150">
        <f>IF($B379="","",$C379/1000*IFERROR(INDEX(Vöruskrá!$R:$R,MATCH($B379,Vöruskrá!$B:$B,0)),0))</f>
        <v>7720.6500000000005</v>
      </c>
      <c r="U379" s="151" t="str">
        <f>IF($A379="","",IFERROR(SUMIFS($T:$T,$W:$W,$A379)/(SUMIFS($C:$C,$W:$W,$A379)/1000),""))</f>
        <v/>
      </c>
      <c r="W379" t="str">
        <f>IF($A379="",W378,$A379)</f>
        <v>Chili con carne með hrísgrjónum, nachos og sýrðum rjóma</v>
      </c>
    </row>
    <row r="380" spans="1:23" ht="15">
      <c r="A380" s="244"/>
      <c r="B380" s="244" t="s">
        <v>658</v>
      </c>
      <c r="C380" s="245">
        <v>14706</v>
      </c>
      <c r="D380" s="246" t="s">
        <v>660</v>
      </c>
      <c r="E380" s="246"/>
      <c r="F380" s="246"/>
      <c r="G380" s="247">
        <f>IF(OR(B380="",C380=""),"",IFERROR(INDEX(Vöruskrá!J:J,MATCH(B380,Vöruskrá!B:B,0))*C380/100000,""))</f>
        <v>4.11768</v>
      </c>
      <c r="H380" s="247">
        <f>IF(OR(B380="",C380=""),"",IFERROR(INDEX(Vöruskrá!K:K,MATCH(B380,Vöruskrá!B:B,0))*C380/100000,""))</f>
        <v>1.4706000000000002E-2</v>
      </c>
      <c r="I380" s="247">
        <f>IF(OR(B380="",C380=""),"",IFERROR(INDEX(Vöruskrá!L:L,MATCH(B380,Vöruskrá!B:B,0))*C380/100000,""))</f>
        <v>0</v>
      </c>
      <c r="J380" s="247">
        <f>IF(OR(B380="",C380=""),"",IFERROR(INDEX(Vöruskrá!M:M,MATCH(B380,Vöruskrá!B:B,0))*C380/100000,""))</f>
        <v>0.73529999999999995</v>
      </c>
      <c r="K380" s="247">
        <f>IF(OR(B380="",C380=""),"",IFERROR(INDEX(Vöruskrá!N:N,MATCH(B380,Vöruskrá!B:B,0))*C380/100000,""))</f>
        <v>0.500004</v>
      </c>
      <c r="L380" s="247">
        <f>IF(OR(B380="",C380=""),"",IFERROR(INDEX(Vöruskrá!O:O,MATCH(B380,Vöruskrá!B:B,0))*C380/100000,""))</f>
        <v>0.22059000000000001</v>
      </c>
      <c r="M380" s="247">
        <f>IF(OR(B380="",C380=""),"",IFERROR(INDEX(Vöruskrá!P:P,MATCH(B380,Vöruskrá!B:B,0))*C380/100000,""))</f>
        <v>0</v>
      </c>
      <c r="N380" s="247">
        <f>IF(OR(B380="",C380=""),"",IFERROR(INDEX(Vöruskrá!Q:Q,MATCH(B380,Vöruskrá!B:B,0))*C380/100000,""))</f>
        <v>0</v>
      </c>
      <c r="O380" s="248">
        <f>IF(OR(B380="",C380=""),"",IFERROR(C380/1000*INDEX(Vöruskrá!R:R,MATCH(B380,Vöruskrá!B:B,0))/1000,""))</f>
        <v>7.8824160000000001</v>
      </c>
      <c r="P380" s="244"/>
      <c r="Q380" s="97"/>
      <c r="R380" s="25"/>
      <c r="S380" s="152" t="str">
        <f t="shared" si="5"/>
        <v>Maukaðir tómatar</v>
      </c>
      <c r="T380" s="150">
        <f>IF($B380="","",$C380/1000*IFERROR(INDEX(Vöruskrá!$R:$R,MATCH($B380,Vöruskrá!$B:$B,0)),0))</f>
        <v>7882.4160000000002</v>
      </c>
      <c r="U380" s="151" t="str">
        <f>IF($A380="","",IFERROR(SUMIFS($T:$T,$W:$W,$A380)/(SUMIFS($C:$C,$W:$W,$A380)/1000),""))</f>
        <v/>
      </c>
      <c r="W380" t="str">
        <f>IF($A380="",W379,$A380)</f>
        <v>Chili con carne með hrísgrjónum, nachos og sýrðum rjóma</v>
      </c>
    </row>
    <row r="381" spans="1:23" ht="15">
      <c r="A381" s="249"/>
      <c r="B381" s="249" t="s">
        <v>428</v>
      </c>
      <c r="C381" s="250">
        <v>1471</v>
      </c>
      <c r="D381" s="246" t="s">
        <v>429</v>
      </c>
      <c r="E381" s="246" t="s">
        <v>121</v>
      </c>
      <c r="F381" s="246" t="s">
        <v>280</v>
      </c>
      <c r="G381" s="247">
        <f>IF(OR(B381="",C381=""),"",IFERROR(INDEX(Vöruskrá!J:J,MATCH(B381,Vöruskrá!B:B,0))*C381/100000,""))</f>
        <v>3.2656200000000002</v>
      </c>
      <c r="H381" s="247">
        <f>IF(OR(B381="",C381=""),"",IFERROR(INDEX(Vöruskrá!K:K,MATCH(B381,Vöruskrá!B:B,0))*C381/100000,""))</f>
        <v>8.8260000000000005E-2</v>
      </c>
      <c r="I381" s="247">
        <f>IF(OR(B381="",C381=""),"",IFERROR(INDEX(Vöruskrá!L:L,MATCH(B381,Vöruskrá!B:B,0))*C381/100000,""))</f>
        <v>1.3239000000000001E-2</v>
      </c>
      <c r="J381" s="247">
        <f>IF(OR(B381="",C381=""),"",IFERROR(INDEX(Vöruskrá!M:M,MATCH(B381,Vöruskrá!B:B,0))*C381/100000,""))</f>
        <v>0.44130000000000003</v>
      </c>
      <c r="K381" s="247">
        <f>IF(OR(B381="",C381=""),"",IFERROR(INDEX(Vöruskrá!N:N,MATCH(B381,Vöruskrá!B:B,0))*C381/100000,""))</f>
        <v>6.766599999999999E-2</v>
      </c>
      <c r="L381" s="247">
        <f>IF(OR(B381="",C381=""),"",IFERROR(INDEX(Vöruskrá!O:O,MATCH(B381,Vöruskrá!B:B,0))*C381/100000,""))</f>
        <v>0.10444100000000001</v>
      </c>
      <c r="M381" s="247">
        <f>IF(OR(B381="",C381=""),"",IFERROR(INDEX(Vöruskrá!P:P,MATCH(B381,Vöruskrá!B:B,0))*C381/100000,""))</f>
        <v>0.66195000000000004</v>
      </c>
      <c r="N381" s="247">
        <f>IF(OR(B381="",C381=""),"",IFERROR(INDEX(Vöruskrá!Q:Q,MATCH(B381,Vöruskrá!B:B,0))*C381/100000,""))</f>
        <v>0</v>
      </c>
      <c r="O381" s="248">
        <f>IF(OR(B381="",C381=""),"",IFERROR(C381/1000*INDEX(Vöruskrá!R:R,MATCH(B381,Vöruskrá!B:B,0))/1000,""))</f>
        <v>4.2864940000000002</v>
      </c>
      <c r="P381" s="249"/>
      <c r="Q381" s="98"/>
      <c r="R381" s="5"/>
      <c r="S381" s="152" t="str">
        <f t="shared" si="5"/>
        <v>Taco Grillkrydda</v>
      </c>
      <c r="T381" s="150">
        <f>IF($B381="","",$C381/1000*IFERROR(INDEX(Vöruskrá!$R:$R,MATCH($B381,Vöruskrá!$B:$B,0)),0))</f>
        <v>4286.4940000000006</v>
      </c>
      <c r="U381" s="151" t="str">
        <f>IF($A381="","",IFERROR(SUMIFS($T:$T,$W:$W,$A381)/(SUMIFS($C:$C,$W:$W,$A381)/1000),""))</f>
        <v/>
      </c>
      <c r="W381" t="str">
        <f>IF($A381="",W380,$A381)</f>
        <v>Chili con carne með hrísgrjónum, nachos og sýrðum rjóma</v>
      </c>
    </row>
    <row r="382" spans="1:23" ht="15">
      <c r="A382" s="244"/>
      <c r="B382" s="244" t="s">
        <v>882</v>
      </c>
      <c r="C382" s="245">
        <v>7353</v>
      </c>
      <c r="D382" s="246" t="s">
        <v>883</v>
      </c>
      <c r="E382" s="246" t="s">
        <v>121</v>
      </c>
      <c r="F382" s="246"/>
      <c r="G382" s="247">
        <f>IF(OR(B382="",C382=""),"",IFERROR(INDEX(Vöruskrá!J:J,MATCH(B382,Vöruskrá!B:B,0))*C382/100000,""))</f>
        <v>2.9411999999999998</v>
      </c>
      <c r="H382" s="247">
        <f>IF(OR(B382="",C382=""),"",IFERROR(INDEX(Vöruskrá!K:K,MATCH(B382,Vöruskrá!B:B,0))*C382/100000,""))</f>
        <v>7.353000000000001E-3</v>
      </c>
      <c r="I382" s="247">
        <f>IF(OR(B382="",C382=""),"",IFERROR(INDEX(Vöruskrá!L:L,MATCH(B382,Vöruskrá!B:B,0))*C382/100000,""))</f>
        <v>0</v>
      </c>
      <c r="J382" s="247">
        <f>IF(OR(B382="",C382=""),"",IFERROR(INDEX(Vöruskrá!M:M,MATCH(B382,Vöruskrá!B:B,0))*C382/100000,""))</f>
        <v>0.68382900000000013</v>
      </c>
      <c r="K382" s="247">
        <f>IF(OR(B382="",C382=""),"",IFERROR(INDEX(Vöruskrá!N:N,MATCH(B382,Vöruskrá!B:B,0))*C382/100000,""))</f>
        <v>0.30882600000000004</v>
      </c>
      <c r="L382" s="247">
        <f>IF(OR(B382="",C382=""),"",IFERROR(INDEX(Vöruskrá!O:O,MATCH(B382,Vöruskrá!B:B,0))*C382/100000,""))</f>
        <v>8.088300000000001E-2</v>
      </c>
      <c r="M382" s="247">
        <f>IF(OR(B382="",C382=""),"",IFERROR(INDEX(Vöruskrá!P:P,MATCH(B382,Vöruskrá!B:B,0))*C382/100000,""))</f>
        <v>0</v>
      </c>
      <c r="N382" s="247">
        <f>IF(OR(B382="",C382=""),"",IFERROR(INDEX(Vöruskrá!Q:Q,MATCH(B382,Vöruskrá!B:B,0))*C382/100000,""))</f>
        <v>0.125001</v>
      </c>
      <c r="O382" s="248">
        <f>IF(OR(B382="",C382=""),"",IFERROR(C382/1000*INDEX(Vöruskrá!R:R,MATCH(B382,Vöruskrá!B:B,0))/1000,""))</f>
        <v>1.8382499999999999</v>
      </c>
      <c r="P382" s="244"/>
      <c r="Q382" s="97"/>
      <c r="R382" s="25"/>
      <c r="S382" s="152" t="str">
        <f t="shared" si="5"/>
        <v>Laukur (ferskur)</v>
      </c>
      <c r="T382" s="150">
        <f>IF($B382="","",$C382/1000*IFERROR(INDEX(Vöruskrá!$R:$R,MATCH($B382,Vöruskrá!$B:$B,0)),0))</f>
        <v>1838.25</v>
      </c>
      <c r="U382" s="151" t="str">
        <f>IF($A382="","",IFERROR(SUMIFS($T:$T,$W:$W,$A382)/(SUMIFS($C:$C,$W:$W,$A382)/1000),""))</f>
        <v/>
      </c>
      <c r="W382" t="str">
        <f>IF($A382="",W381,$A382)</f>
        <v>Chili con carne með hrísgrjónum, nachos og sýrðum rjóma</v>
      </c>
    </row>
    <row r="383" spans="1:23" ht="15">
      <c r="A383" s="249"/>
      <c r="B383" s="249" t="s">
        <v>889</v>
      </c>
      <c r="C383" s="250">
        <v>735</v>
      </c>
      <c r="D383" s="246" t="s">
        <v>890</v>
      </c>
      <c r="E383" s="246" t="s">
        <v>121</v>
      </c>
      <c r="F383" s="246"/>
      <c r="G383" s="247">
        <f>IF(OR(B383="",C383=""),"",IFERROR(INDEX(Vöruskrá!J:J,MATCH(B383,Vöruskrá!B:B,0))*C383/100000,""))</f>
        <v>1.0951500000000001</v>
      </c>
      <c r="H383" s="247">
        <f>IF(OR(B383="",C383=""),"",IFERROR(INDEX(Vöruskrá!K:K,MATCH(B383,Vöruskrá!B:B,0))*C383/100000,""))</f>
        <v>3.6749999999999999E-3</v>
      </c>
      <c r="I383" s="247">
        <f>IF(OR(B383="",C383=""),"",IFERROR(INDEX(Vöruskrá!L:L,MATCH(B383,Vöruskrá!B:B,0))*C383/100000,""))</f>
        <v>7.3499999999999998E-4</v>
      </c>
      <c r="J383" s="247">
        <f>IF(OR(B383="",C383=""),"",IFERROR(INDEX(Vöruskrá!M:M,MATCH(B383,Vöruskrá!B:B,0))*C383/100000,""))</f>
        <v>0.243285</v>
      </c>
      <c r="K383" s="247">
        <f>IF(OR(B383="",C383=""),"",IFERROR(INDEX(Vöruskrá!N:N,MATCH(B383,Vöruskrá!B:B,0))*C383/100000,""))</f>
        <v>7.3499999999999998E-3</v>
      </c>
      <c r="L383" s="247">
        <f>IF(OR(B383="",C383=""),"",IFERROR(INDEX(Vöruskrá!O:O,MATCH(B383,Vöruskrá!B:B,0))*C383/100000,""))</f>
        <v>4.7039999999999998E-2</v>
      </c>
      <c r="M383" s="247">
        <f>IF(OR(B383="",C383=""),"",IFERROR(INDEX(Vöruskrá!P:P,MATCH(B383,Vöruskrá!B:B,0))*C383/100000,""))</f>
        <v>0</v>
      </c>
      <c r="N383" s="247">
        <f>IF(OR(B383="",C383=""),"",IFERROR(INDEX(Vöruskrá!Q:Q,MATCH(B383,Vöruskrá!B:B,0))*C383/100000,""))</f>
        <v>1.5435000000000001E-2</v>
      </c>
      <c r="O383" s="248">
        <f>IF(OR(B383="",C383=""),"",IFERROR(C383/1000*INDEX(Vöruskrá!R:R,MATCH(B383,Vöruskrá!B:B,0))/1000,""))</f>
        <v>1.1025</v>
      </c>
      <c r="P383" s="249"/>
      <c r="Q383" s="98"/>
      <c r="R383" s="5"/>
      <c r="S383" s="152" t="str">
        <f t="shared" si="5"/>
        <v>Hvítlaukur (ferskur)</v>
      </c>
      <c r="T383" s="150">
        <f>IF($B383="","",$C383/1000*IFERROR(INDEX(Vöruskrá!$R:$R,MATCH($B383,Vöruskrá!$B:$B,0)),0))</f>
        <v>1102.5</v>
      </c>
      <c r="U383" s="151" t="str">
        <f>IF($A383="","",IFERROR(SUMIFS($T:$T,$W:$W,$A383)/(SUMIFS($C:$C,$W:$W,$A383)/1000),""))</f>
        <v/>
      </c>
      <c r="W383" t="str">
        <f>IF($A383="",W382,$A383)</f>
        <v>Chili con carne með hrísgrjónum, nachos og sýrðum rjóma</v>
      </c>
    </row>
    <row r="384" spans="1:23" ht="15">
      <c r="A384" s="244"/>
      <c r="B384" s="244" t="s">
        <v>441</v>
      </c>
      <c r="C384" s="245">
        <v>2206</v>
      </c>
      <c r="D384" s="246" t="s">
        <v>438</v>
      </c>
      <c r="E384" s="246" t="s">
        <v>121</v>
      </c>
      <c r="F384" s="246"/>
      <c r="G384" s="247">
        <f>IF(OR(B384="",C384=""),"",IFERROR(INDEX(Vöruskrá!J:J,MATCH(B384,Vöruskrá!B:B,0))*C384/100000,""))</f>
        <v>2.4927800000000002</v>
      </c>
      <c r="H384" s="247">
        <f>IF(OR(B384="",C384=""),"",IFERROR(INDEX(Vöruskrá!K:K,MATCH(B384,Vöruskrá!B:B,0))*C384/100000,""))</f>
        <v>8.8240000000000002E-3</v>
      </c>
      <c r="I384" s="247">
        <f>IF(OR(B384="",C384=""),"",IFERROR(INDEX(Vöruskrá!L:L,MATCH(B384,Vöruskrá!B:B,0))*C384/100000,""))</f>
        <v>0</v>
      </c>
      <c r="J384" s="247">
        <f>IF(OR(B384="",C384=""),"",IFERROR(INDEX(Vöruskrá!M:M,MATCH(B384,Vöruskrá!B:B,0))*C384/100000,""))</f>
        <v>0.41914000000000001</v>
      </c>
      <c r="K384" s="247">
        <f>IF(OR(B384="",C384=""),"",IFERROR(INDEX(Vöruskrá!N:N,MATCH(B384,Vöruskrá!B:B,0))*C384/100000,""))</f>
        <v>0.30884</v>
      </c>
      <c r="L384" s="247">
        <f>IF(OR(B384="",C384=""),"",IFERROR(INDEX(Vöruskrá!O:O,MATCH(B384,Vöruskrá!B:B,0))*C384/100000,""))</f>
        <v>0.13236000000000001</v>
      </c>
      <c r="M384" s="247">
        <f>IF(OR(B384="",C384=""),"",IFERROR(INDEX(Vöruskrá!P:P,MATCH(B384,Vöruskrá!B:B,0))*C384/100000,""))</f>
        <v>2.2060000000000001E-3</v>
      </c>
      <c r="N384" s="247">
        <f>IF(OR(B384="",C384=""),"",IFERROR(INDEX(Vöruskrá!Q:Q,MATCH(B384,Vöruskrá!B:B,0))*C384/100000,""))</f>
        <v>0</v>
      </c>
      <c r="O384" s="248">
        <f>IF(OR(B384="",C384=""),"",IFERROR(C384/1000*INDEX(Vöruskrá!R:R,MATCH(B384,Vöruskrá!B:B,0))/1000,""))</f>
        <v>0.99269999999999992</v>
      </c>
      <c r="P384" s="244"/>
      <c r="Q384" s="97"/>
      <c r="R384" s="25"/>
      <c r="S384" s="152" t="str">
        <f t="shared" si="5"/>
        <v>Tómatpuré Doppio Concentrato 800 g (Menu)</v>
      </c>
      <c r="T384" s="150">
        <f>IF($B384="","",$C384/1000*IFERROR(INDEX(Vöruskrá!$R:$R,MATCH($B384,Vöruskrá!$B:$B,0)),0))</f>
        <v>992.69999999999993</v>
      </c>
      <c r="U384" s="151" t="str">
        <f>IF($A384="","",IFERROR(SUMIFS($T:$T,$W:$W,$A384)/(SUMIFS($C:$C,$W:$W,$A384)/1000),""))</f>
        <v/>
      </c>
      <c r="W384" t="str">
        <f>IF($A384="",W383,$A384)</f>
        <v>Chili con carne með hrísgrjónum, nachos og sýrðum rjóma</v>
      </c>
    </row>
    <row r="385" spans="1:23" ht="15">
      <c r="A385" s="249"/>
      <c r="B385" s="249" t="s">
        <v>955</v>
      </c>
      <c r="C385" s="250">
        <v>7353</v>
      </c>
      <c r="D385" s="246" t="s">
        <v>956</v>
      </c>
      <c r="E385" s="246" t="s">
        <v>957</v>
      </c>
      <c r="F385" s="246"/>
      <c r="G385" s="247">
        <f>IF(OR(B385="",C385=""),"",IFERROR(INDEX(Vöruskrá!J:J,MATCH(B385,Vöruskrá!B:B,0))*C385/100000,""))</f>
        <v>6.3235799999999998</v>
      </c>
      <c r="H385" s="247">
        <f>IF(OR(B385="",C385=""),"",IFERROR(INDEX(Vöruskrá!K:K,MATCH(B385,Vöruskrá!B:B,0))*C385/100000,""))</f>
        <v>8.8236000000000009E-2</v>
      </c>
      <c r="I385" s="247">
        <f>IF(OR(B385="",C385=""),"",IFERROR(INDEX(Vöruskrá!L:L,MATCH(B385,Vöruskrá!B:B,0))*C385/100000,""))</f>
        <v>1.4706000000000002E-2</v>
      </c>
      <c r="J385" s="247">
        <f>IF(OR(B385="",C385=""),"",IFERROR(INDEX(Vöruskrá!M:M,MATCH(B385,Vöruskrá!B:B,0))*C385/100000,""))</f>
        <v>1.39707</v>
      </c>
      <c r="K385" s="247">
        <f>IF(OR(B385="",C385=""),"",IFERROR(INDEX(Vöruskrá!N:N,MATCH(B385,Vöruskrá!B:B,0))*C385/100000,""))</f>
        <v>0.23529600000000003</v>
      </c>
      <c r="L385" s="247">
        <f>IF(OR(B385="",C385=""),"",IFERROR(INDEX(Vöruskrá!O:O,MATCH(B385,Vöruskrá!B:B,0))*C385/100000,""))</f>
        <v>0.23529600000000003</v>
      </c>
      <c r="M385" s="247">
        <f>IF(OR(B385="",C385=""),"",IFERROR(INDEX(Vöruskrá!P:P,MATCH(B385,Vöruskrá!B:B,0))*C385/100000,""))</f>
        <v>7.353000000000001E-3</v>
      </c>
      <c r="N385" s="247">
        <f>IF(OR(B385="",C385=""),"",IFERROR(INDEX(Vöruskrá!Q:Q,MATCH(B385,Vöruskrá!B:B,0))*C385/100000,""))</f>
        <v>0.14706</v>
      </c>
      <c r="O385" s="248">
        <f>IF(OR(B385="",C385=""),"",IFERROR(C385/1000*INDEX(Vöruskrá!R:R,MATCH(B385,Vöruskrá!B:B,0))/1000,""))</f>
        <v>2.2059000000000002</v>
      </c>
      <c r="P385" s="249"/>
      <c r="Q385" s="110"/>
      <c r="R385" s="99"/>
      <c r="S385" s="152" t="str">
        <f t="shared" si="5"/>
        <v>Maís (frosinn, plain)</v>
      </c>
      <c r="T385" s="150">
        <f>IF($B385="","",$C385/1000*IFERROR(INDEX(Vöruskrá!$R:$R,MATCH($B385,Vöruskrá!$B:$B,0)),0))</f>
        <v>2205.9</v>
      </c>
      <c r="U385" s="151" t="str">
        <f>IF($A385="","",IFERROR(SUMIFS($T:$T,$W:$W,$A385)/(SUMIFS($C:$C,$W:$W,$A385)/1000),""))</f>
        <v/>
      </c>
      <c r="W385" t="str">
        <f>IF($A385="",W384,$A385)</f>
        <v>Chili con carne með hrísgrjónum, nachos og sýrðum rjóma</v>
      </c>
    </row>
    <row r="386" spans="1:23" ht="60">
      <c r="A386" s="237" t="s">
        <v>1686</v>
      </c>
      <c r="B386" s="237"/>
      <c r="C386" s="238"/>
      <c r="D386" s="101" t="s">
        <v>1687</v>
      </c>
      <c r="E386" s="101" t="s">
        <v>1688</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1" t="s">
        <v>1689</v>
      </c>
      <c r="Q386" s="251" t="s">
        <v>1690</v>
      </c>
      <c r="R386" s="252" t="s">
        <v>1691</v>
      </c>
      <c r="S386" s="152" t="str">
        <f t="shared" si="5"/>
        <v>Nautavefjur með hrísgrjónum, salsa og nachos</v>
      </c>
      <c r="T386" s="150" t="str">
        <f>IF($B386="","",$C386/1000*IFERROR(INDEX(Vöruskrá!$R:$R,MATCH($B386,Vöruskrá!$B:$B,0)),0))</f>
        <v/>
      </c>
      <c r="U386" s="151">
        <f>IF($A386="","",IFERROR(SUMIFS($T:$T,$W:$W,$A386)/(SUMIFS($C:$C,$W:$W,$A386)/1000),""))</f>
        <v>1875.472803657711</v>
      </c>
      <c r="W386" t="str">
        <f>IF($A386="",W385,$A386)</f>
        <v>Nautavefjur með hrísgrjónum, salsa og nachos</v>
      </c>
    </row>
    <row r="387" spans="1:23" ht="24">
      <c r="A387" s="244"/>
      <c r="B387" s="244" t="s">
        <v>1479</v>
      </c>
      <c r="C387" s="245">
        <v>59128</v>
      </c>
      <c r="D387" s="246" t="s">
        <v>1470</v>
      </c>
      <c r="E387" s="246" t="s">
        <v>1475</v>
      </c>
      <c r="F387" s="246"/>
      <c r="G387" s="247">
        <f>IF(OR(B387="",C387=""),"",IFERROR(INDEX(Vöruskrá!J:J,MATCH(B387,Vöruskrá!B:B,0))*C387/100000,""))</f>
        <v>0</v>
      </c>
      <c r="H387" s="247">
        <f>IF(OR(B387="",C387=""),"",IFERROR(INDEX(Vöruskrá!K:K,MATCH(B387,Vöruskrá!B:B,0))*C387/100000,""))</f>
        <v>0</v>
      </c>
      <c r="I387" s="247">
        <f>IF(OR(B387="",C387=""),"",IFERROR(INDEX(Vöruskrá!L:L,MATCH(B387,Vöruskrá!B:B,0))*C387/100000,""))</f>
        <v>0</v>
      </c>
      <c r="J387" s="247">
        <f>IF(OR(B387="",C387=""),"",IFERROR(INDEX(Vöruskrá!M:M,MATCH(B387,Vöruskrá!B:B,0))*C387/100000,""))</f>
        <v>0</v>
      </c>
      <c r="K387" s="247">
        <f>IF(OR(B387="",C387=""),"",IFERROR(INDEX(Vöruskrá!N:N,MATCH(B387,Vöruskrá!B:B,0))*C387/100000,""))</f>
        <v>0</v>
      </c>
      <c r="L387" s="247">
        <f>IF(OR(B387="",C387=""),"",IFERROR(INDEX(Vöruskrá!O:O,MATCH(B387,Vöruskrá!B:B,0))*C387/100000,""))</f>
        <v>0</v>
      </c>
      <c r="M387" s="247">
        <f>IF(OR(B387="",C387=""),"",IFERROR(INDEX(Vöruskrá!P:P,MATCH(B387,Vöruskrá!B:B,0))*C387/100000,""))</f>
        <v>0</v>
      </c>
      <c r="N387" s="247">
        <f>IF(OR(B387="",C387=""),"",IFERROR(INDEX(Vöruskrá!Q:Q,MATCH(B387,Vöruskrá!B:B,0))*C387/100000,""))</f>
        <v>0</v>
      </c>
      <c r="O387" s="248">
        <f>IF(OR(B387="",C387=""),"",IFERROR(C387/1000*INDEX(Vöruskrá!R:R,MATCH(B387,Vöruskrá!B:B,0))/1000,""))</f>
        <v>171.47120000000001</v>
      </c>
      <c r="P387" s="244"/>
      <c r="Q387" s="109"/>
      <c r="R387" s="100"/>
      <c r="S387" s="152" t="str">
        <f t="shared" si="5"/>
        <v>Nautakjöt (almennt)</v>
      </c>
      <c r="T387" s="150">
        <f>IF($B387="","",$C387/1000*IFERROR(INDEX(Vöruskrá!$R:$R,MATCH($B387,Vöruskrá!$B:$B,0)),0))</f>
        <v>171471.2</v>
      </c>
      <c r="U387" s="151" t="str">
        <f>IF($A387="","",IFERROR(SUMIFS($T:$T,$W:$W,$A387)/(SUMIFS($C:$C,$W:$W,$A387)/1000),""))</f>
        <v/>
      </c>
      <c r="W387" t="str">
        <f>IF($A387="",W386,$A387)</f>
        <v>Nautavefjur með hrísgrjónum, salsa og nachos</v>
      </c>
    </row>
    <row r="388" spans="1:23" ht="36">
      <c r="A388" s="249"/>
      <c r="B388" s="249" t="s">
        <v>1481</v>
      </c>
      <c r="C388" s="250">
        <v>30000</v>
      </c>
      <c r="D388" s="246" t="s">
        <v>1470</v>
      </c>
      <c r="E388" s="246" t="s">
        <v>1482</v>
      </c>
      <c r="F388" s="246"/>
      <c r="G388" s="247">
        <f>IF(OR(B388="",C388=""),"",IFERROR(INDEX(Vöruskrá!J:J,MATCH(B388,Vöruskrá!B:B,0))*C388/100000,""))</f>
        <v>0</v>
      </c>
      <c r="H388" s="247">
        <f>IF(OR(B388="",C388=""),"",IFERROR(INDEX(Vöruskrá!K:K,MATCH(B388,Vöruskrá!B:B,0))*C388/100000,""))</f>
        <v>0</v>
      </c>
      <c r="I388" s="247">
        <f>IF(OR(B388="",C388=""),"",IFERROR(INDEX(Vöruskrá!L:L,MATCH(B388,Vöruskrá!B:B,0))*C388/100000,""))</f>
        <v>0</v>
      </c>
      <c r="J388" s="247">
        <f>IF(OR(B388="",C388=""),"",IFERROR(INDEX(Vöruskrá!M:M,MATCH(B388,Vöruskrá!B:B,0))*C388/100000,""))</f>
        <v>0</v>
      </c>
      <c r="K388" s="247">
        <f>IF(OR(B388="",C388=""),"",IFERROR(INDEX(Vöruskrá!N:N,MATCH(B388,Vöruskrá!B:B,0))*C388/100000,""))</f>
        <v>0</v>
      </c>
      <c r="L388" s="247">
        <f>IF(OR(B388="",C388=""),"",IFERROR(INDEX(Vöruskrá!O:O,MATCH(B388,Vöruskrá!B:B,0))*C388/100000,""))</f>
        <v>0</v>
      </c>
      <c r="M388" s="247">
        <f>IF(OR(B388="",C388=""),"",IFERROR(INDEX(Vöruskrá!P:P,MATCH(B388,Vöruskrá!B:B,0))*C388/100000,""))</f>
        <v>0</v>
      </c>
      <c r="N388" s="247">
        <f>IF(OR(B388="",C388=""),"",IFERROR(INDEX(Vöruskrá!Q:Q,MATCH(B388,Vöruskrá!B:B,0))*C388/100000,""))</f>
        <v>0</v>
      </c>
      <c r="O388" s="248">
        <f>IF(OR(B388="",C388=""),"",IFERROR(C388/1000*INDEX(Vöruskrá!R:R,MATCH(B388,Vöruskrá!B:B,0))/1000,""))</f>
        <v>18</v>
      </c>
      <c r="P388" s="249"/>
      <c r="Q388" s="97"/>
      <c r="R388" s="25"/>
      <c r="S388" s="152" t="str">
        <f t="shared" si="5"/>
        <v>Vefjur</v>
      </c>
      <c r="T388" s="150">
        <f>IF($B388="","",$C388/1000*IFERROR(INDEX(Vöruskrá!$R:$R,MATCH($B388,Vöruskrá!$B:$B,0)),0))</f>
        <v>18000</v>
      </c>
      <c r="U388" s="151" t="str">
        <f>IF($A388="","",IFERROR(SUMIFS($T:$T,$W:$W,$A388)/(SUMIFS($C:$C,$W:$W,$A388)/1000),""))</f>
        <v/>
      </c>
      <c r="W388" t="str">
        <f>IF($A388="",W387,$A388)</f>
        <v>Nautavefjur með hrísgrjónum, salsa og nachos</v>
      </c>
    </row>
    <row r="389" spans="1:23" ht="15">
      <c r="A389" s="244"/>
      <c r="B389" s="244" t="s">
        <v>882</v>
      </c>
      <c r="C389" s="245">
        <v>7391</v>
      </c>
      <c r="D389" s="246" t="s">
        <v>883</v>
      </c>
      <c r="E389" s="246" t="s">
        <v>121</v>
      </c>
      <c r="F389" s="246"/>
      <c r="G389" s="247">
        <f>IF(OR(B389="",C389=""),"",IFERROR(INDEX(Vöruskrá!J:J,MATCH(B389,Vöruskrá!B:B,0))*C389/100000,""))</f>
        <v>2.9563999999999999</v>
      </c>
      <c r="H389" s="247">
        <f>IF(OR(B389="",C389=""),"",IFERROR(INDEX(Vöruskrá!K:K,MATCH(B389,Vöruskrá!B:B,0))*C389/100000,""))</f>
        <v>7.391E-3</v>
      </c>
      <c r="I389" s="247">
        <f>IF(OR(B389="",C389=""),"",IFERROR(INDEX(Vöruskrá!L:L,MATCH(B389,Vöruskrá!B:B,0))*C389/100000,""))</f>
        <v>0</v>
      </c>
      <c r="J389" s="247">
        <f>IF(OR(B389="",C389=""),"",IFERROR(INDEX(Vöruskrá!M:M,MATCH(B389,Vöruskrá!B:B,0))*C389/100000,""))</f>
        <v>0.68736300000000006</v>
      </c>
      <c r="K389" s="247">
        <f>IF(OR(B389="",C389=""),"",IFERROR(INDEX(Vöruskrá!N:N,MATCH(B389,Vöruskrá!B:B,0))*C389/100000,""))</f>
        <v>0.31042200000000003</v>
      </c>
      <c r="L389" s="247">
        <f>IF(OR(B389="",C389=""),"",IFERROR(INDEX(Vöruskrá!O:O,MATCH(B389,Vöruskrá!B:B,0))*C389/100000,""))</f>
        <v>8.1300999999999998E-2</v>
      </c>
      <c r="M389" s="247">
        <f>IF(OR(B389="",C389=""),"",IFERROR(INDEX(Vöruskrá!P:P,MATCH(B389,Vöruskrá!B:B,0))*C389/100000,""))</f>
        <v>0</v>
      </c>
      <c r="N389" s="247">
        <f>IF(OR(B389="",C389=""),"",IFERROR(INDEX(Vöruskrá!Q:Q,MATCH(B389,Vöruskrá!B:B,0))*C389/100000,""))</f>
        <v>0.12564699999999998</v>
      </c>
      <c r="O389" s="248">
        <f>IF(OR(B389="",C389=""),"",IFERROR(C389/1000*INDEX(Vöruskrá!R:R,MATCH(B389,Vöruskrá!B:B,0))/1000,""))</f>
        <v>1.84775</v>
      </c>
      <c r="P389" s="244"/>
      <c r="Q389" s="98"/>
      <c r="R389" s="5"/>
      <c r="S389" s="152" t="str">
        <f t="shared" si="5"/>
        <v>Laukur (ferskur)</v>
      </c>
      <c r="T389" s="150">
        <f>IF($B389="","",$C389/1000*IFERROR(INDEX(Vöruskrá!$R:$R,MATCH($B389,Vöruskrá!$B:$B,0)),0))</f>
        <v>1847.75</v>
      </c>
      <c r="U389" s="151" t="str">
        <f>IF($A389="","",IFERROR(SUMIFS($T:$T,$W:$W,$A389)/(SUMIFS($C:$C,$W:$W,$A389)/1000),""))</f>
        <v/>
      </c>
      <c r="W389" t="str">
        <f>IF($A389="",W388,$A389)</f>
        <v>Nautavefjur með hrísgrjónum, salsa og nachos</v>
      </c>
    </row>
    <row r="390" spans="1:23" ht="15">
      <c r="A390" s="249"/>
      <c r="B390" s="249" t="s">
        <v>968</v>
      </c>
      <c r="C390" s="250">
        <v>7391</v>
      </c>
      <c r="D390" s="246" t="s">
        <v>969</v>
      </c>
      <c r="E390" s="246" t="s">
        <v>957</v>
      </c>
      <c r="F390" s="246"/>
      <c r="G390" s="247">
        <f>IF(OR(B390="",C390=""),"",IFERROR(INDEX(Vöruskrá!J:J,MATCH(B390,Vöruskrá!B:B,0))*C390/100000,""))</f>
        <v>2.29121</v>
      </c>
      <c r="H390" s="247">
        <f>IF(OR(B390="",C390=""),"",IFERROR(INDEX(Vöruskrá!K:K,MATCH(B390,Vöruskrá!B:B,0))*C390/100000,""))</f>
        <v>2.2172999999999998E-2</v>
      </c>
      <c r="I390" s="247">
        <f>IF(OR(B390="",C390=""),"",IFERROR(INDEX(Vöruskrá!L:L,MATCH(B390,Vöruskrá!B:B,0))*C390/100000,""))</f>
        <v>0</v>
      </c>
      <c r="J390" s="247">
        <f>IF(OR(B390="",C390=""),"",IFERROR(INDEX(Vöruskrá!M:M,MATCH(B390,Vöruskrá!B:B,0))*C390/100000,""))</f>
        <v>0.44346000000000002</v>
      </c>
      <c r="K390" s="247">
        <f>IF(OR(B390="",C390=""),"",IFERROR(INDEX(Vöruskrá!N:N,MATCH(B390,Vöruskrá!B:B,0))*C390/100000,""))</f>
        <v>0.31042200000000003</v>
      </c>
      <c r="L390" s="247">
        <f>IF(OR(B390="",C390=""),"",IFERROR(INDEX(Vöruskrá!O:O,MATCH(B390,Vöruskrá!B:B,0))*C390/100000,""))</f>
        <v>7.3910000000000003E-2</v>
      </c>
      <c r="M390" s="247">
        <f>IF(OR(B390="",C390=""),"",IFERROR(INDEX(Vöruskrá!P:P,MATCH(B390,Vöruskrá!B:B,0))*C390/100000,""))</f>
        <v>0</v>
      </c>
      <c r="N390" s="247">
        <f>IF(OR(B390="",C390=""),"",IFERROR(INDEX(Vöruskrá!Q:Q,MATCH(B390,Vöruskrá!B:B,0))*C390/100000,""))</f>
        <v>0.15521100000000002</v>
      </c>
      <c r="O390" s="248">
        <f>IF(OR(B390="",C390=""),"",IFERROR(C390/1000*INDEX(Vöruskrá!R:R,MATCH(B390,Vöruskrá!B:B,0))/1000,""))</f>
        <v>5.9127999999999998</v>
      </c>
      <c r="P390" s="249"/>
      <c r="Q390" s="97"/>
      <c r="R390" s="25"/>
      <c r="S390" s="152" t="str">
        <f t="shared" ref="S390:S453" si="6">IF($A390&lt;&gt;"",$A390,$B390)</f>
        <v>Paprika (fersk)</v>
      </c>
      <c r="T390" s="150">
        <f>IF($B390="","",$C390/1000*IFERROR(INDEX(Vöruskrá!$R:$R,MATCH($B390,Vöruskrá!$B:$B,0)),0))</f>
        <v>5912.8</v>
      </c>
      <c r="U390" s="151" t="str">
        <f>IF($A390="","",IFERROR(SUMIFS($T:$T,$W:$W,$A390)/(SUMIFS($C:$C,$W:$W,$A390)/1000),""))</f>
        <v/>
      </c>
      <c r="W390" t="str">
        <f>IF($A390="",W389,$A390)</f>
        <v>Nautavefjur með hrísgrjónum, salsa og nachos</v>
      </c>
    </row>
    <row r="391" spans="1:23" ht="15">
      <c r="A391" s="244"/>
      <c r="B391" s="244" t="s">
        <v>889</v>
      </c>
      <c r="C391" s="245">
        <v>739</v>
      </c>
      <c r="D391" s="246" t="s">
        <v>890</v>
      </c>
      <c r="E391" s="246" t="s">
        <v>121</v>
      </c>
      <c r="F391" s="246"/>
      <c r="G391" s="247">
        <f>IF(OR(B391="",C391=""),"",IFERROR(INDEX(Vöruskrá!J:J,MATCH(B391,Vöruskrá!B:B,0))*C391/100000,""))</f>
        <v>1.10111</v>
      </c>
      <c r="H391" s="247">
        <f>IF(OR(B391="",C391=""),"",IFERROR(INDEX(Vöruskrá!K:K,MATCH(B391,Vöruskrá!B:B,0))*C391/100000,""))</f>
        <v>3.6949999999999999E-3</v>
      </c>
      <c r="I391" s="247">
        <f>IF(OR(B391="",C391=""),"",IFERROR(INDEX(Vöruskrá!L:L,MATCH(B391,Vöruskrá!B:B,0))*C391/100000,""))</f>
        <v>7.3900000000000007E-4</v>
      </c>
      <c r="J391" s="247">
        <f>IF(OR(B391="",C391=""),"",IFERROR(INDEX(Vöruskrá!M:M,MATCH(B391,Vöruskrá!B:B,0))*C391/100000,""))</f>
        <v>0.24460900000000002</v>
      </c>
      <c r="K391" s="247">
        <f>IF(OR(B391="",C391=""),"",IFERROR(INDEX(Vöruskrá!N:N,MATCH(B391,Vöruskrá!B:B,0))*C391/100000,""))</f>
        <v>7.3899999999999999E-3</v>
      </c>
      <c r="L391" s="247">
        <f>IF(OR(B391="",C391=""),"",IFERROR(INDEX(Vöruskrá!O:O,MATCH(B391,Vöruskrá!B:B,0))*C391/100000,""))</f>
        <v>4.7296000000000005E-2</v>
      </c>
      <c r="M391" s="247">
        <f>IF(OR(B391="",C391=""),"",IFERROR(INDEX(Vöruskrá!P:P,MATCH(B391,Vöruskrá!B:B,0))*C391/100000,""))</f>
        <v>0</v>
      </c>
      <c r="N391" s="247">
        <f>IF(OR(B391="",C391=""),"",IFERROR(INDEX(Vöruskrá!Q:Q,MATCH(B391,Vöruskrá!B:B,0))*C391/100000,""))</f>
        <v>1.5519000000000002E-2</v>
      </c>
      <c r="O391" s="248">
        <f>IF(OR(B391="",C391=""),"",IFERROR(C391/1000*INDEX(Vöruskrá!R:R,MATCH(B391,Vöruskrá!B:B,0))/1000,""))</f>
        <v>1.1085</v>
      </c>
      <c r="P391" s="244"/>
      <c r="Q391" s="98"/>
      <c r="R391" s="5"/>
      <c r="S391" s="152" t="str">
        <f t="shared" si="6"/>
        <v>Hvítlaukur (ferskur)</v>
      </c>
      <c r="T391" s="150">
        <f>IF($B391="","",$C391/1000*IFERROR(INDEX(Vöruskrá!$R:$R,MATCH($B391,Vöruskrá!$B:$B,0)),0))</f>
        <v>1108.5</v>
      </c>
      <c r="U391" s="151" t="str">
        <f>IF($A391="","",IFERROR(SUMIFS($T:$T,$W:$W,$A391)/(SUMIFS($C:$C,$W:$W,$A391)/1000),""))</f>
        <v/>
      </c>
      <c r="W391" t="str">
        <f>IF($A391="",W390,$A391)</f>
        <v>Nautavefjur með hrísgrjónum, salsa og nachos</v>
      </c>
    </row>
    <row r="392" spans="1:23" ht="15">
      <c r="A392" s="249"/>
      <c r="B392" s="249" t="s">
        <v>428</v>
      </c>
      <c r="C392" s="250">
        <v>1109</v>
      </c>
      <c r="D392" s="246" t="s">
        <v>429</v>
      </c>
      <c r="E392" s="246" t="s">
        <v>121</v>
      </c>
      <c r="F392" s="246" t="s">
        <v>280</v>
      </c>
      <c r="G392" s="247">
        <f>IF(OR(B392="",C392=""),"",IFERROR(INDEX(Vöruskrá!J:J,MATCH(B392,Vöruskrá!B:B,0))*C392/100000,""))</f>
        <v>2.4619800000000001</v>
      </c>
      <c r="H392" s="247">
        <f>IF(OR(B392="",C392=""),"",IFERROR(INDEX(Vöruskrá!K:K,MATCH(B392,Vöruskrá!B:B,0))*C392/100000,""))</f>
        <v>6.6540000000000002E-2</v>
      </c>
      <c r="I392" s="247">
        <f>IF(OR(B392="",C392=""),"",IFERROR(INDEX(Vöruskrá!L:L,MATCH(B392,Vöruskrá!B:B,0))*C392/100000,""))</f>
        <v>9.9810000000000003E-3</v>
      </c>
      <c r="J392" s="247">
        <f>IF(OR(B392="",C392=""),"",IFERROR(INDEX(Vöruskrá!M:M,MATCH(B392,Vöruskrá!B:B,0))*C392/100000,""))</f>
        <v>0.3327</v>
      </c>
      <c r="K392" s="247">
        <f>IF(OR(B392="",C392=""),"",IFERROR(INDEX(Vöruskrá!N:N,MATCH(B392,Vöruskrá!B:B,0))*C392/100000,""))</f>
        <v>5.1013999999999997E-2</v>
      </c>
      <c r="L392" s="247">
        <f>IF(OR(B392="",C392=""),"",IFERROR(INDEX(Vöruskrá!O:O,MATCH(B392,Vöruskrá!B:B,0))*C392/100000,""))</f>
        <v>7.873899999999999E-2</v>
      </c>
      <c r="M392" s="247">
        <f>IF(OR(B392="",C392=""),"",IFERROR(INDEX(Vöruskrá!P:P,MATCH(B392,Vöruskrá!B:B,0))*C392/100000,""))</f>
        <v>0.49904999999999999</v>
      </c>
      <c r="N392" s="247">
        <f>IF(OR(B392="",C392=""),"",IFERROR(INDEX(Vöruskrá!Q:Q,MATCH(B392,Vöruskrá!B:B,0))*C392/100000,""))</f>
        <v>0</v>
      </c>
      <c r="O392" s="248">
        <f>IF(OR(B392="",C392=""),"",IFERROR(C392/1000*INDEX(Vöruskrá!R:R,MATCH(B392,Vöruskrá!B:B,0))/1000,""))</f>
        <v>3.2316259999999999</v>
      </c>
      <c r="P392" s="249"/>
      <c r="Q392" s="97"/>
      <c r="R392" s="25"/>
      <c r="S392" s="152" t="str">
        <f t="shared" si="6"/>
        <v>Taco Grillkrydda</v>
      </c>
      <c r="T392" s="150">
        <f>IF($B392="","",$C392/1000*IFERROR(INDEX(Vöruskrá!$R:$R,MATCH($B392,Vöruskrá!$B:$B,0)),0))</f>
        <v>3231.6259999999997</v>
      </c>
      <c r="U392" s="151" t="str">
        <f>IF($A392="","",IFERROR(SUMIFS($T:$T,$W:$W,$A392)/(SUMIFS($C:$C,$W:$W,$A392)/1000),""))</f>
        <v/>
      </c>
      <c r="W392" t="str">
        <f>IF($A392="",W391,$A392)</f>
        <v>Nautavefjur með hrísgrjónum, salsa og nachos</v>
      </c>
    </row>
    <row r="393" spans="1:23" ht="15">
      <c r="A393" s="244"/>
      <c r="B393" s="244" t="s">
        <v>269</v>
      </c>
      <c r="C393" s="245">
        <v>591</v>
      </c>
      <c r="D393" s="246" t="s">
        <v>272</v>
      </c>
      <c r="E393" s="246" t="s">
        <v>121</v>
      </c>
      <c r="F393" s="246" t="s">
        <v>273</v>
      </c>
      <c r="G393" s="247">
        <f>IF(OR(B393="",C393=""),"",IFERROR(INDEX(Vöruskrá!J:J,MATCH(B393,Vöruskrá!B:B,0))*C393/100000,""))</f>
        <v>0</v>
      </c>
      <c r="H393" s="247">
        <f>IF(OR(B393="",C393=""),"",IFERROR(INDEX(Vöruskrá!K:K,MATCH(B393,Vöruskrá!B:B,0))*C393/100000,""))</f>
        <v>0</v>
      </c>
      <c r="I393" s="247">
        <f>IF(OR(B393="",C393=""),"",IFERROR(INDEX(Vöruskrá!L:L,MATCH(B393,Vöruskrá!B:B,0))*C393/100000,""))</f>
        <v>0</v>
      </c>
      <c r="J393" s="247">
        <f>IF(OR(B393="",C393=""),"",IFERROR(INDEX(Vöruskrá!M:M,MATCH(B393,Vöruskrá!B:B,0))*C393/100000,""))</f>
        <v>0</v>
      </c>
      <c r="K393" s="247">
        <f>IF(OR(B393="",C393=""),"",IFERROR(INDEX(Vöruskrá!N:N,MATCH(B393,Vöruskrá!B:B,0))*C393/100000,""))</f>
        <v>0</v>
      </c>
      <c r="L393" s="247">
        <f>IF(OR(B393="",C393=""),"",IFERROR(INDEX(Vöruskrá!O:O,MATCH(B393,Vöruskrá!B:B,0))*C393/100000,""))</f>
        <v>0</v>
      </c>
      <c r="M393" s="247">
        <f>IF(OR(B393="",C393=""),"",IFERROR(INDEX(Vöruskrá!P:P,MATCH(B393,Vöruskrá!B:B,0))*C393/100000,""))</f>
        <v>0.59099999999999997</v>
      </c>
      <c r="N393" s="247">
        <f>IF(OR(B393="",C393=""),"",IFERROR(INDEX(Vöruskrá!Q:Q,MATCH(B393,Vöruskrá!B:B,0))*C393/100000,""))</f>
        <v>0</v>
      </c>
      <c r="O393" s="248">
        <f>IF(OR(B393="",C393=""),"",IFERROR(C393/1000*INDEX(Vöruskrá!R:R,MATCH(B393,Vöruskrá!B:B,0))/1000,""))</f>
        <v>7.0919999999999997E-2</v>
      </c>
      <c r="P393" s="244"/>
      <c r="Q393" s="98"/>
      <c r="R393" s="5"/>
      <c r="S393" s="152" t="str">
        <f t="shared" si="6"/>
        <v>Borðsalt</v>
      </c>
      <c r="T393" s="150">
        <f>IF($B393="","",$C393/1000*IFERROR(INDEX(Vöruskrá!$R:$R,MATCH($B393,Vöruskrá!$B:$B,0)),0))</f>
        <v>70.92</v>
      </c>
      <c r="U393" s="151" t="str">
        <f>IF($A393="","",IFERROR(SUMIFS($T:$T,$W:$W,$A393)/(SUMIFS($C:$C,$W:$W,$A393)/1000),""))</f>
        <v/>
      </c>
      <c r="W393" t="str">
        <f>IF($A393="",W392,$A393)</f>
        <v>Nautavefjur með hrísgrjónum, salsa og nachos</v>
      </c>
    </row>
    <row r="394" spans="1:23" ht="15">
      <c r="A394" s="249"/>
      <c r="B394" s="249" t="s">
        <v>1105</v>
      </c>
      <c r="C394" s="250">
        <v>1478</v>
      </c>
      <c r="D394" s="246" t="s">
        <v>1105</v>
      </c>
      <c r="E394" s="246" t="s">
        <v>121</v>
      </c>
      <c r="F394" s="246"/>
      <c r="G394" s="247">
        <f>IF(OR(B394="",C394=""),"",IFERROR(INDEX(Vöruskrá!J:J,MATCH(B394,Vöruskrá!B:B,0))*C394/100000,""))</f>
        <v>13.302</v>
      </c>
      <c r="H394" s="247">
        <f>IF(OR(B394="",C394=""),"",IFERROR(INDEX(Vöruskrá!K:K,MATCH(B394,Vöruskrá!B:B,0))*C394/100000,""))</f>
        <v>1.478</v>
      </c>
      <c r="I394" s="247">
        <f>IF(OR(B394="",C394=""),"",IFERROR(INDEX(Vöruskrá!L:L,MATCH(B394,Vöruskrá!B:B,0))*C394/100000,""))</f>
        <v>0.10346</v>
      </c>
      <c r="J394" s="247">
        <f>IF(OR(B394="",C394=""),"",IFERROR(INDEX(Vöruskrá!M:M,MATCH(B394,Vöruskrá!B:B,0))*C394/100000,""))</f>
        <v>0.9607</v>
      </c>
      <c r="K394" s="247">
        <f>IF(OR(B394="",C394=""),"",IFERROR(INDEX(Vöruskrá!N:N,MATCH(B394,Vöruskrá!B:B,0))*C394/100000,""))</f>
        <v>0.40644999999999998</v>
      </c>
      <c r="L394" s="247">
        <f>IF(OR(B394="",C394=""),"",IFERROR(INDEX(Vöruskrá!O:O,MATCH(B394,Vöruskrá!B:B,0))*C394/100000,""))</f>
        <v>0</v>
      </c>
      <c r="M394" s="247">
        <f>IF(OR(B394="",C394=""),"",IFERROR(INDEX(Vöruskrá!P:P,MATCH(B394,Vöruskrá!B:B,0))*C394/100000,""))</f>
        <v>0</v>
      </c>
      <c r="N394" s="247">
        <f>IF(OR(B394="",C394=""),"",IFERROR(INDEX(Vöruskrá!Q:Q,MATCH(B394,Vöruskrá!B:B,0))*C394/100000,""))</f>
        <v>0</v>
      </c>
      <c r="O394" s="248">
        <f>IF(OR(B394="",C394=""),"",IFERROR(C394/1000*INDEX(Vöruskrá!R:R,MATCH(B394,Vöruskrá!B:B,0))/1000,""))</f>
        <v>0.58380999999999994</v>
      </c>
      <c r="P394" s="249"/>
      <c r="Q394" s="111"/>
      <c r="R394" s="112"/>
      <c r="S394" s="152" t="str">
        <f t="shared" si="6"/>
        <v>Repjuolía</v>
      </c>
      <c r="T394" s="150">
        <f>IF($B394="","",$C394/1000*IFERROR(INDEX(Vöruskrá!$R:$R,MATCH($B394,Vöruskrá!$B:$B,0)),0))</f>
        <v>583.80999999999995</v>
      </c>
      <c r="U394" s="151" t="str">
        <f>IF($A394="","",IFERROR(SUMIFS($T:$T,$W:$W,$A394)/(SUMIFS($C:$C,$W:$W,$A394)/1000),""))</f>
        <v/>
      </c>
      <c r="W394" t="str">
        <f>IF($A394="",W393,$A394)</f>
        <v>Nautavefjur með hrísgrjónum, salsa og nachos</v>
      </c>
    </row>
    <row r="395" spans="1:23" ht="48">
      <c r="A395" s="237" t="s">
        <v>1692</v>
      </c>
      <c r="B395" s="237"/>
      <c r="C395" s="238"/>
      <c r="D395" s="101" t="s">
        <v>1693</v>
      </c>
      <c r="E395" s="101" t="s">
        <v>1694</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1" t="s">
        <v>1695</v>
      </c>
      <c r="Q395" s="242" t="s">
        <v>1696</v>
      </c>
      <c r="R395" s="243" t="s">
        <v>1697</v>
      </c>
      <c r="S395" s="152" t="str">
        <f t="shared" si="6"/>
        <v>Mexíkó grýta: Nautahakk, maís, hrísgrjón og blandað grænmeti</v>
      </c>
      <c r="T395" s="150" t="str">
        <f>IF($B395="","",$C395/1000*IFERROR(INDEX(Vöruskrá!$R:$R,MATCH($B395,Vöruskrá!$B:$B,0)),0))</f>
        <v/>
      </c>
      <c r="U395" s="151">
        <f>IF($A395="","",IFERROR(SUMIFS($T:$T,$W:$W,$A395)/(SUMIFS($C:$C,$W:$W,$A395)/1000),""))</f>
        <v>2207.5050912981947</v>
      </c>
      <c r="W395" t="str">
        <f>IF($A395="",W394,$A395)</f>
        <v>Mexíkó grýta: Nautahakk, maís, hrísgrjón og blandað grænmeti</v>
      </c>
    </row>
    <row r="396" spans="1:23" ht="15">
      <c r="A396" s="244"/>
      <c r="B396" s="244" t="s">
        <v>475</v>
      </c>
      <c r="C396" s="245">
        <v>39267</v>
      </c>
      <c r="D396" s="246" t="s">
        <v>476</v>
      </c>
      <c r="E396" s="246" t="s">
        <v>121</v>
      </c>
      <c r="F396" s="246"/>
      <c r="G396" s="247">
        <f>IF(OR(B396="",C396=""),"",IFERROR(INDEX(Vöruskrá!J:J,MATCH(B396,Vöruskrá!B:B,0))*C396/100000,""))</f>
        <v>70.287930000000003</v>
      </c>
      <c r="H396" s="247">
        <f>IF(OR(B396="",C396=""),"",IFERROR(INDEX(Vöruskrá!K:K,MATCH(B396,Vöruskrá!B:B,0))*C396/100000,""))</f>
        <v>4.3193700000000002</v>
      </c>
      <c r="I396" s="247">
        <f>IF(OR(B396="",C396=""),"",IFERROR(INDEX(Vöruskrá!L:L,MATCH(B396,Vöruskrá!B:B,0))*C396/100000,""))</f>
        <v>1.2172769999999999</v>
      </c>
      <c r="J396" s="247">
        <f>IF(OR(B396="",C396=""),"",IFERROR(INDEX(Vöruskrá!M:M,MATCH(B396,Vöruskrá!B:B,0))*C396/100000,""))</f>
        <v>0</v>
      </c>
      <c r="K396" s="247">
        <f>IF(OR(B396="",C396=""),"",IFERROR(INDEX(Vöruskrá!N:N,MATCH(B396,Vöruskrá!B:B,0))*C396/100000,""))</f>
        <v>0</v>
      </c>
      <c r="L396" s="247">
        <f>IF(OR(B396="",C396=""),"",IFERROR(INDEX(Vöruskrá!O:O,MATCH(B396,Vöruskrá!B:B,0))*C396/100000,""))</f>
        <v>7.8533999999999997</v>
      </c>
      <c r="M396" s="247">
        <f>IF(OR(B396="",C396=""),"",IFERROR(INDEX(Vöruskrá!P:P,MATCH(B396,Vöruskrá!B:B,0))*C396/100000,""))</f>
        <v>7.8534000000000007E-2</v>
      </c>
      <c r="N396" s="247">
        <f>IF(OR(B396="",C396=""),"",IFERROR(INDEX(Vöruskrá!Q:Q,MATCH(B396,Vöruskrá!B:B,0))*C396/100000,""))</f>
        <v>0</v>
      </c>
      <c r="O396" s="248">
        <f>IF(OR(B396="",C396=""),"",IFERROR(C396/1000*INDEX(Vöruskrá!R:R,MATCH(B396,Vöruskrá!B:B,0))/1000,""))</f>
        <v>78.534000000000006</v>
      </c>
      <c r="P396" s="244"/>
      <c r="Q396" s="113"/>
      <c r="R396" s="114"/>
      <c r="S396" s="152" t="str">
        <f t="shared" si="6"/>
        <v>Nautgripahakk 2 kg frosið</v>
      </c>
      <c r="T396" s="150">
        <f>IF($B396="","",$C396/1000*IFERROR(INDEX(Vöruskrá!$R:$R,MATCH($B396,Vöruskrá!$B:$B,0)),0))</f>
        <v>78534</v>
      </c>
      <c r="U396" s="151" t="str">
        <f>IF($A396="","",IFERROR(SUMIFS($T:$T,$W:$W,$A396)/(SUMIFS($C:$C,$W:$W,$A396)/1000),""))</f>
        <v/>
      </c>
      <c r="W396" t="str">
        <f>IF($A396="",W395,$A396)</f>
        <v>Mexíkó grýta: Nautahakk, maís, hrísgrjón og blandað grænmeti</v>
      </c>
    </row>
    <row r="397" spans="1:23" ht="15">
      <c r="A397" s="249"/>
      <c r="B397" s="249" t="s">
        <v>428</v>
      </c>
      <c r="C397" s="250">
        <v>1309</v>
      </c>
      <c r="D397" s="246" t="s">
        <v>429</v>
      </c>
      <c r="E397" s="246" t="s">
        <v>121</v>
      </c>
      <c r="F397" s="246" t="s">
        <v>280</v>
      </c>
      <c r="G397" s="247">
        <f>IF(OR(B397="",C397=""),"",IFERROR(INDEX(Vöruskrá!J:J,MATCH(B397,Vöruskrá!B:B,0))*C397/100000,""))</f>
        <v>2.90598</v>
      </c>
      <c r="H397" s="247">
        <f>IF(OR(B397="",C397=""),"",IFERROR(INDEX(Vöruskrá!K:K,MATCH(B397,Vöruskrá!B:B,0))*C397/100000,""))</f>
        <v>7.8539999999999999E-2</v>
      </c>
      <c r="I397" s="247">
        <f>IF(OR(B397="",C397=""),"",IFERROR(INDEX(Vöruskrá!L:L,MATCH(B397,Vöruskrá!B:B,0))*C397/100000,""))</f>
        <v>1.1781000000000002E-2</v>
      </c>
      <c r="J397" s="247">
        <f>IF(OR(B397="",C397=""),"",IFERROR(INDEX(Vöruskrá!M:M,MATCH(B397,Vöruskrá!B:B,0))*C397/100000,""))</f>
        <v>0.39269999999999999</v>
      </c>
      <c r="K397" s="247">
        <f>IF(OR(B397="",C397=""),"",IFERROR(INDEX(Vöruskrá!N:N,MATCH(B397,Vöruskrá!B:B,0))*C397/100000,""))</f>
        <v>6.0213999999999997E-2</v>
      </c>
      <c r="L397" s="247">
        <f>IF(OR(B397="",C397=""),"",IFERROR(INDEX(Vöruskrá!O:O,MATCH(B397,Vöruskrá!B:B,0))*C397/100000,""))</f>
        <v>9.2938999999999994E-2</v>
      </c>
      <c r="M397" s="247">
        <f>IF(OR(B397="",C397=""),"",IFERROR(INDEX(Vöruskrá!P:P,MATCH(B397,Vöruskrá!B:B,0))*C397/100000,""))</f>
        <v>0.58904999999999996</v>
      </c>
      <c r="N397" s="247">
        <f>IF(OR(B397="",C397=""),"",IFERROR(INDEX(Vöruskrá!Q:Q,MATCH(B397,Vöruskrá!B:B,0))*C397/100000,""))</f>
        <v>0</v>
      </c>
      <c r="O397" s="248">
        <f>IF(OR(B397="",C397=""),"",IFERROR(C397/1000*INDEX(Vöruskrá!R:R,MATCH(B397,Vöruskrá!B:B,0))/1000,""))</f>
        <v>3.8144260000000001</v>
      </c>
      <c r="P397" s="249"/>
      <c r="Q397" s="98"/>
      <c r="R397" s="5"/>
      <c r="S397" s="152" t="str">
        <f t="shared" si="6"/>
        <v>Taco Grillkrydda</v>
      </c>
      <c r="T397" s="150">
        <f>IF($B397="","",$C397/1000*IFERROR(INDEX(Vöruskrá!$R:$R,MATCH($B397,Vöruskrá!$B:$B,0)),0))</f>
        <v>3814.4259999999999</v>
      </c>
      <c r="U397" s="151" t="str">
        <f>IF($A397="","",IFERROR(SUMIFS($T:$T,$W:$W,$A397)/(SUMIFS($C:$C,$W:$W,$A397)/1000),""))</f>
        <v/>
      </c>
      <c r="W397" t="str">
        <f>IF($A397="",W396,$A397)</f>
        <v>Mexíkó grýta: Nautahakk, maís, hrísgrjón og blandað grænmeti</v>
      </c>
    </row>
    <row r="398" spans="1:23" ht="15">
      <c r="A398" s="244"/>
      <c r="B398" s="244" t="s">
        <v>968</v>
      </c>
      <c r="C398" s="245">
        <v>6545</v>
      </c>
      <c r="D398" s="246" t="s">
        <v>969</v>
      </c>
      <c r="E398" s="246" t="s">
        <v>957</v>
      </c>
      <c r="F398" s="246"/>
      <c r="G398" s="247">
        <f>IF(OR(B398="",C398=""),"",IFERROR(INDEX(Vöruskrá!J:J,MATCH(B398,Vöruskrá!B:B,0))*C398/100000,""))</f>
        <v>2.02895</v>
      </c>
      <c r="H398" s="247">
        <f>IF(OR(B398="",C398=""),"",IFERROR(INDEX(Vöruskrá!K:K,MATCH(B398,Vöruskrá!B:B,0))*C398/100000,""))</f>
        <v>1.9635E-2</v>
      </c>
      <c r="I398" s="247">
        <f>IF(OR(B398="",C398=""),"",IFERROR(INDEX(Vöruskrá!L:L,MATCH(B398,Vöruskrá!B:B,0))*C398/100000,""))</f>
        <v>0</v>
      </c>
      <c r="J398" s="247">
        <f>IF(OR(B398="",C398=""),"",IFERROR(INDEX(Vöruskrá!M:M,MATCH(B398,Vöruskrá!B:B,0))*C398/100000,""))</f>
        <v>0.39269999999999999</v>
      </c>
      <c r="K398" s="247">
        <f>IF(OR(B398="",C398=""),"",IFERROR(INDEX(Vöruskrá!N:N,MATCH(B398,Vöruskrá!B:B,0))*C398/100000,""))</f>
        <v>0.27489000000000002</v>
      </c>
      <c r="L398" s="247">
        <f>IF(OR(B398="",C398=""),"",IFERROR(INDEX(Vöruskrá!O:O,MATCH(B398,Vöruskrá!B:B,0))*C398/100000,""))</f>
        <v>6.5449999999999994E-2</v>
      </c>
      <c r="M398" s="247">
        <f>IF(OR(B398="",C398=""),"",IFERROR(INDEX(Vöruskrá!P:P,MATCH(B398,Vöruskrá!B:B,0))*C398/100000,""))</f>
        <v>0</v>
      </c>
      <c r="N398" s="247">
        <f>IF(OR(B398="",C398=""),"",IFERROR(INDEX(Vöruskrá!Q:Q,MATCH(B398,Vöruskrá!B:B,0))*C398/100000,""))</f>
        <v>0.13744500000000001</v>
      </c>
      <c r="O398" s="248">
        <f>IF(OR(B398="",C398=""),"",IFERROR(C398/1000*INDEX(Vöruskrá!R:R,MATCH(B398,Vöruskrá!B:B,0))/1000,""))</f>
        <v>5.2359999999999998</v>
      </c>
      <c r="P398" s="244"/>
      <c r="Q398" s="97"/>
      <c r="R398" s="25"/>
      <c r="S398" s="152" t="str">
        <f t="shared" si="6"/>
        <v>Paprika (fersk)</v>
      </c>
      <c r="T398" s="150">
        <f>IF($B398="","",$C398/1000*IFERROR(INDEX(Vöruskrá!$R:$R,MATCH($B398,Vöruskrá!$B:$B,0)),0))</f>
        <v>5236</v>
      </c>
      <c r="U398" s="151" t="str">
        <f>IF($A398="","",IFERROR(SUMIFS($T:$T,$W:$W,$A398)/(SUMIFS($C:$C,$W:$W,$A398)/1000),""))</f>
        <v/>
      </c>
      <c r="W398" t="str">
        <f>IF($A398="",W397,$A398)</f>
        <v>Mexíkó grýta: Nautahakk, maís, hrísgrjón og blandað grænmeti</v>
      </c>
    </row>
    <row r="399" spans="1:23" ht="15">
      <c r="A399" s="249"/>
      <c r="B399" s="249" t="s">
        <v>882</v>
      </c>
      <c r="C399" s="250">
        <v>6545</v>
      </c>
      <c r="D399" s="246" t="s">
        <v>883</v>
      </c>
      <c r="E399" s="246" t="s">
        <v>121</v>
      </c>
      <c r="F399" s="246"/>
      <c r="G399" s="247">
        <f>IF(OR(B399="",C399=""),"",IFERROR(INDEX(Vöruskrá!J:J,MATCH(B399,Vöruskrá!B:B,0))*C399/100000,""))</f>
        <v>2.6179999999999999</v>
      </c>
      <c r="H399" s="247">
        <f>IF(OR(B399="",C399=""),"",IFERROR(INDEX(Vöruskrá!K:K,MATCH(B399,Vöruskrá!B:B,0))*C399/100000,""))</f>
        <v>6.5449999999999996E-3</v>
      </c>
      <c r="I399" s="247">
        <f>IF(OR(B399="",C399=""),"",IFERROR(INDEX(Vöruskrá!L:L,MATCH(B399,Vöruskrá!B:B,0))*C399/100000,""))</f>
        <v>0</v>
      </c>
      <c r="J399" s="247">
        <f>IF(OR(B399="",C399=""),"",IFERROR(INDEX(Vöruskrá!M:M,MATCH(B399,Vöruskrá!B:B,0))*C399/100000,""))</f>
        <v>0.60868500000000003</v>
      </c>
      <c r="K399" s="247">
        <f>IF(OR(B399="",C399=""),"",IFERROR(INDEX(Vöruskrá!N:N,MATCH(B399,Vöruskrá!B:B,0))*C399/100000,""))</f>
        <v>0.27489000000000002</v>
      </c>
      <c r="L399" s="247">
        <f>IF(OR(B399="",C399=""),"",IFERROR(INDEX(Vöruskrá!O:O,MATCH(B399,Vöruskrá!B:B,0))*C399/100000,""))</f>
        <v>7.1995000000000003E-2</v>
      </c>
      <c r="M399" s="247">
        <f>IF(OR(B399="",C399=""),"",IFERROR(INDEX(Vöruskrá!P:P,MATCH(B399,Vöruskrá!B:B,0))*C399/100000,""))</f>
        <v>0</v>
      </c>
      <c r="N399" s="247">
        <f>IF(OR(B399="",C399=""),"",IFERROR(INDEX(Vöruskrá!Q:Q,MATCH(B399,Vöruskrá!B:B,0))*C399/100000,""))</f>
        <v>0.111265</v>
      </c>
      <c r="O399" s="248">
        <f>IF(OR(B399="",C399=""),"",IFERROR(C399/1000*INDEX(Vöruskrá!R:R,MATCH(B399,Vöruskrá!B:B,0))/1000,""))</f>
        <v>1.63625</v>
      </c>
      <c r="P399" s="249"/>
      <c r="Q399" s="98"/>
      <c r="R399" s="5"/>
      <c r="S399" s="152" t="str">
        <f t="shared" si="6"/>
        <v>Laukur (ferskur)</v>
      </c>
      <c r="T399" s="150">
        <f>IF($B399="","",$C399/1000*IFERROR(INDEX(Vöruskrá!$R:$R,MATCH($B399,Vöruskrá!$B:$B,0)),0))</f>
        <v>1636.25</v>
      </c>
      <c r="U399" s="151" t="str">
        <f>IF($A399="","",IFERROR(SUMIFS($T:$T,$W:$W,$A399)/(SUMIFS($C:$C,$W:$W,$A399)/1000),""))</f>
        <v/>
      </c>
      <c r="W399" t="str">
        <f>IF($A399="",W398,$A399)</f>
        <v>Mexíkó grýta: Nautahakk, maís, hrísgrjón og blandað grænmeti</v>
      </c>
    </row>
    <row r="400" spans="1:23" ht="15">
      <c r="A400" s="244"/>
      <c r="B400" s="244" t="s">
        <v>658</v>
      </c>
      <c r="C400" s="245">
        <v>13089</v>
      </c>
      <c r="D400" s="246" t="s">
        <v>660</v>
      </c>
      <c r="E400" s="246"/>
      <c r="F400" s="246"/>
      <c r="G400" s="247">
        <f>IF(OR(B400="",C400=""),"",IFERROR(INDEX(Vöruskrá!J:J,MATCH(B400,Vöruskrá!B:B,0))*C400/100000,""))</f>
        <v>3.66492</v>
      </c>
      <c r="H400" s="247">
        <f>IF(OR(B400="",C400=""),"",IFERROR(INDEX(Vöruskrá!K:K,MATCH(B400,Vöruskrá!B:B,0))*C400/100000,""))</f>
        <v>1.3089000000000002E-2</v>
      </c>
      <c r="I400" s="247">
        <f>IF(OR(B400="",C400=""),"",IFERROR(INDEX(Vöruskrá!L:L,MATCH(B400,Vöruskrá!B:B,0))*C400/100000,""))</f>
        <v>0</v>
      </c>
      <c r="J400" s="247">
        <f>IF(OR(B400="",C400=""),"",IFERROR(INDEX(Vöruskrá!M:M,MATCH(B400,Vöruskrá!B:B,0))*C400/100000,""))</f>
        <v>0.65444999999999998</v>
      </c>
      <c r="K400" s="247">
        <f>IF(OR(B400="",C400=""),"",IFERROR(INDEX(Vöruskrá!N:N,MATCH(B400,Vöruskrá!B:B,0))*C400/100000,""))</f>
        <v>0.44502599999999998</v>
      </c>
      <c r="L400" s="247">
        <f>IF(OR(B400="",C400=""),"",IFERROR(INDEX(Vöruskrá!O:O,MATCH(B400,Vöruskrá!B:B,0))*C400/100000,""))</f>
        <v>0.19633500000000001</v>
      </c>
      <c r="M400" s="247">
        <f>IF(OR(B400="",C400=""),"",IFERROR(INDEX(Vöruskrá!P:P,MATCH(B400,Vöruskrá!B:B,0))*C400/100000,""))</f>
        <v>0</v>
      </c>
      <c r="N400" s="247">
        <f>IF(OR(B400="",C400=""),"",IFERROR(INDEX(Vöruskrá!Q:Q,MATCH(B400,Vöruskrá!B:B,0))*C400/100000,""))</f>
        <v>0</v>
      </c>
      <c r="O400" s="248">
        <f>IF(OR(B400="",C400=""),"",IFERROR(C400/1000*INDEX(Vöruskrá!R:R,MATCH(B400,Vöruskrá!B:B,0))/1000,""))</f>
        <v>7.0157040000000004</v>
      </c>
      <c r="P400" s="244"/>
      <c r="Q400" s="97"/>
      <c r="R400" s="25"/>
      <c r="S400" s="152" t="str">
        <f t="shared" si="6"/>
        <v>Maukaðir tómatar</v>
      </c>
      <c r="T400" s="150">
        <f>IF($B400="","",$C400/1000*IFERROR(INDEX(Vöruskrá!$R:$R,MATCH($B400,Vöruskrá!$B:$B,0)),0))</f>
        <v>7015.7040000000006</v>
      </c>
      <c r="U400" s="151" t="str">
        <f>IF($A400="","",IFERROR(SUMIFS($T:$T,$W:$W,$A400)/(SUMIFS($C:$C,$W:$W,$A400)/1000),""))</f>
        <v/>
      </c>
      <c r="W400" t="str">
        <f>IF($A400="",W399,$A400)</f>
        <v>Mexíkó grýta: Nautahakk, maís, hrísgrjón og blandað grænmeti</v>
      </c>
    </row>
    <row r="401" spans="1:23" ht="15">
      <c r="A401" s="249"/>
      <c r="B401" s="249" t="s">
        <v>955</v>
      </c>
      <c r="C401" s="250">
        <v>6545</v>
      </c>
      <c r="D401" s="246" t="s">
        <v>956</v>
      </c>
      <c r="E401" s="246" t="s">
        <v>957</v>
      </c>
      <c r="F401" s="246"/>
      <c r="G401" s="247">
        <f>IF(OR(B401="",C401=""),"",IFERROR(INDEX(Vöruskrá!J:J,MATCH(B401,Vöruskrá!B:B,0))*C401/100000,""))</f>
        <v>5.6287000000000003</v>
      </c>
      <c r="H401" s="247">
        <f>IF(OR(B401="",C401=""),"",IFERROR(INDEX(Vöruskrá!K:K,MATCH(B401,Vöruskrá!B:B,0))*C401/100000,""))</f>
        <v>7.8539999999999999E-2</v>
      </c>
      <c r="I401" s="247">
        <f>IF(OR(B401="",C401=""),"",IFERROR(INDEX(Vöruskrá!L:L,MATCH(B401,Vöruskrá!B:B,0))*C401/100000,""))</f>
        <v>1.3089999999999999E-2</v>
      </c>
      <c r="J401" s="247">
        <f>IF(OR(B401="",C401=""),"",IFERROR(INDEX(Vöruskrá!M:M,MATCH(B401,Vöruskrá!B:B,0))*C401/100000,""))</f>
        <v>1.2435499999999999</v>
      </c>
      <c r="K401" s="247">
        <f>IF(OR(B401="",C401=""),"",IFERROR(INDEX(Vöruskrá!N:N,MATCH(B401,Vöruskrá!B:B,0))*C401/100000,""))</f>
        <v>0.20943999999999999</v>
      </c>
      <c r="L401" s="247">
        <f>IF(OR(B401="",C401=""),"",IFERROR(INDEX(Vöruskrá!O:O,MATCH(B401,Vöruskrá!B:B,0))*C401/100000,""))</f>
        <v>0.20943999999999999</v>
      </c>
      <c r="M401" s="247">
        <f>IF(OR(B401="",C401=""),"",IFERROR(INDEX(Vöruskrá!P:P,MATCH(B401,Vöruskrá!B:B,0))*C401/100000,""))</f>
        <v>6.5449999999999996E-3</v>
      </c>
      <c r="N401" s="247">
        <f>IF(OR(B401="",C401=""),"",IFERROR(INDEX(Vöruskrá!Q:Q,MATCH(B401,Vöruskrá!B:B,0))*C401/100000,""))</f>
        <v>0.13089999999999999</v>
      </c>
      <c r="O401" s="248">
        <f>IF(OR(B401="",C401=""),"",IFERROR(C401/1000*INDEX(Vöruskrá!R:R,MATCH(B401,Vöruskrá!B:B,0))/1000,""))</f>
        <v>1.9635</v>
      </c>
      <c r="P401" s="249"/>
      <c r="Q401" s="98"/>
      <c r="R401" s="5"/>
      <c r="S401" s="152" t="str">
        <f t="shared" si="6"/>
        <v>Maís (frosinn, plain)</v>
      </c>
      <c r="T401" s="150">
        <f>IF($B401="","",$C401/1000*IFERROR(INDEX(Vöruskrá!$R:$R,MATCH($B401,Vöruskrá!$B:$B,0)),0))</f>
        <v>1963.5</v>
      </c>
      <c r="U401" s="151" t="str">
        <f>IF($A401="","",IFERROR(SUMIFS($T:$T,$W:$W,$A401)/(SUMIFS($C:$C,$W:$W,$A401)/1000),""))</f>
        <v/>
      </c>
      <c r="W401" t="str">
        <f>IF($A401="",W400,$A401)</f>
        <v>Mexíkó grýta: Nautahakk, maís, hrísgrjón og blandað grænmeti</v>
      </c>
    </row>
    <row r="402" spans="1:23" ht="15">
      <c r="A402" s="244"/>
      <c r="B402" s="244" t="s">
        <v>269</v>
      </c>
      <c r="C402" s="245">
        <v>524</v>
      </c>
      <c r="D402" s="246" t="s">
        <v>272</v>
      </c>
      <c r="E402" s="246" t="s">
        <v>121</v>
      </c>
      <c r="F402" s="246" t="s">
        <v>273</v>
      </c>
      <c r="G402" s="247">
        <f>IF(OR(B402="",C402=""),"",IFERROR(INDEX(Vöruskrá!J:J,MATCH(B402,Vöruskrá!B:B,0))*C402/100000,""))</f>
        <v>0</v>
      </c>
      <c r="H402" s="247">
        <f>IF(OR(B402="",C402=""),"",IFERROR(INDEX(Vöruskrá!K:K,MATCH(B402,Vöruskrá!B:B,0))*C402/100000,""))</f>
        <v>0</v>
      </c>
      <c r="I402" s="247">
        <f>IF(OR(B402="",C402=""),"",IFERROR(INDEX(Vöruskrá!L:L,MATCH(B402,Vöruskrá!B:B,0))*C402/100000,""))</f>
        <v>0</v>
      </c>
      <c r="J402" s="247">
        <f>IF(OR(B402="",C402=""),"",IFERROR(INDEX(Vöruskrá!M:M,MATCH(B402,Vöruskrá!B:B,0))*C402/100000,""))</f>
        <v>0</v>
      </c>
      <c r="K402" s="247">
        <f>IF(OR(B402="",C402=""),"",IFERROR(INDEX(Vöruskrá!N:N,MATCH(B402,Vöruskrá!B:B,0))*C402/100000,""))</f>
        <v>0</v>
      </c>
      <c r="L402" s="247">
        <f>IF(OR(B402="",C402=""),"",IFERROR(INDEX(Vöruskrá!O:O,MATCH(B402,Vöruskrá!B:B,0))*C402/100000,""))</f>
        <v>0</v>
      </c>
      <c r="M402" s="247">
        <f>IF(OR(B402="",C402=""),"",IFERROR(INDEX(Vöruskrá!P:P,MATCH(B402,Vöruskrá!B:B,0))*C402/100000,""))</f>
        <v>0.52400000000000002</v>
      </c>
      <c r="N402" s="247">
        <f>IF(OR(B402="",C402=""),"",IFERROR(INDEX(Vöruskrá!Q:Q,MATCH(B402,Vöruskrá!B:B,0))*C402/100000,""))</f>
        <v>0</v>
      </c>
      <c r="O402" s="248">
        <f>IF(OR(B402="",C402=""),"",IFERROR(C402/1000*INDEX(Vöruskrá!R:R,MATCH(B402,Vöruskrá!B:B,0))/1000,""))</f>
        <v>6.2880000000000005E-2</v>
      </c>
      <c r="P402" s="244"/>
      <c r="Q402" s="111"/>
      <c r="R402" s="112"/>
      <c r="S402" s="152" t="str">
        <f t="shared" si="6"/>
        <v>Borðsalt</v>
      </c>
      <c r="T402" s="150">
        <f>IF($B402="","",$C402/1000*IFERROR(INDEX(Vöruskrá!$R:$R,MATCH($B402,Vöruskrá!$B:$B,0)),0))</f>
        <v>62.88</v>
      </c>
      <c r="U402" s="151" t="str">
        <f>IF($A402="","",IFERROR(SUMIFS($T:$T,$W:$W,$A402)/(SUMIFS($C:$C,$W:$W,$A402)/1000),""))</f>
        <v/>
      </c>
      <c r="W402" t="str">
        <f>IF($A402="",W401,$A402)</f>
        <v>Mexíkó grýta: Nautahakk, maís, hrísgrjón og blandað grænmeti</v>
      </c>
    </row>
    <row r="403" spans="1:23" ht="62.45">
      <c r="A403" s="237"/>
      <c r="B403" s="237"/>
      <c r="C403" s="238"/>
      <c r="D403" s="101" t="s">
        <v>1698</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1" t="s">
        <v>1699</v>
      </c>
      <c r="Q403" s="251" t="s">
        <v>1700</v>
      </c>
      <c r="R403" s="252" t="s">
        <v>1701</v>
      </c>
      <c r="S403" s="152">
        <f t="shared" si="6"/>
        <v>0</v>
      </c>
      <c r="T403" s="150" t="str">
        <f>IF($B403="","",$C403/1000*IFERROR(INDEX(Vöruskrá!$R:$R,MATCH($B403,Vöruskrá!$B:$B,0)),0))</f>
        <v/>
      </c>
      <c r="U403" s="151" t="str">
        <f>IF($A403="","",IFERROR(SUMIFS($T:$T,$W:$W,$A403)/(SUMIFS($C:$C,$W:$W,$A403)/1000),""))</f>
        <v/>
      </c>
      <c r="W403" t="str">
        <f>IF($A403="",W402,$A403)</f>
        <v>Mexíkó grýta: Nautahakk, maís, hrísgrjón og blandað grænmeti</v>
      </c>
    </row>
    <row r="404" spans="1:23" ht="24">
      <c r="A404" s="244"/>
      <c r="B404" s="244" t="s">
        <v>1479</v>
      </c>
      <c r="C404" s="245">
        <v>93240</v>
      </c>
      <c r="D404" s="246" t="s">
        <v>1470</v>
      </c>
      <c r="E404" s="246" t="s">
        <v>1475</v>
      </c>
      <c r="F404" s="246"/>
      <c r="G404" s="247">
        <f>IF(OR(B404="",C404=""),"",IFERROR(INDEX(Vöruskrá!J:J,MATCH(B404,Vöruskrá!B:B,0))*C404/100000,""))</f>
        <v>0</v>
      </c>
      <c r="H404" s="247">
        <f>IF(OR(B404="",C404=""),"",IFERROR(INDEX(Vöruskrá!K:K,MATCH(B404,Vöruskrá!B:B,0))*C404/100000,""))</f>
        <v>0</v>
      </c>
      <c r="I404" s="247">
        <f>IF(OR(B404="",C404=""),"",IFERROR(INDEX(Vöruskrá!L:L,MATCH(B404,Vöruskrá!B:B,0))*C404/100000,""))</f>
        <v>0</v>
      </c>
      <c r="J404" s="247">
        <f>IF(OR(B404="",C404=""),"",IFERROR(INDEX(Vöruskrá!M:M,MATCH(B404,Vöruskrá!B:B,0))*C404/100000,""))</f>
        <v>0</v>
      </c>
      <c r="K404" s="247">
        <f>IF(OR(B404="",C404=""),"",IFERROR(INDEX(Vöruskrá!N:N,MATCH(B404,Vöruskrá!B:B,0))*C404/100000,""))</f>
        <v>0</v>
      </c>
      <c r="L404" s="247">
        <f>IF(OR(B404="",C404=""),"",IFERROR(INDEX(Vöruskrá!O:O,MATCH(B404,Vöruskrá!B:B,0))*C404/100000,""))</f>
        <v>0</v>
      </c>
      <c r="M404" s="247">
        <f>IF(OR(B404="",C404=""),"",IFERROR(INDEX(Vöruskrá!P:P,MATCH(B404,Vöruskrá!B:B,0))*C404/100000,""))</f>
        <v>0</v>
      </c>
      <c r="N404" s="247">
        <f>IF(OR(B404="",C404=""),"",IFERROR(INDEX(Vöruskrá!Q:Q,MATCH(B404,Vöruskrá!B:B,0))*C404/100000,""))</f>
        <v>0</v>
      </c>
      <c r="O404" s="248">
        <f>IF(OR(B404="",C404=""),"",IFERROR(C404/1000*INDEX(Vöruskrá!R:R,MATCH(B404,Vöruskrá!B:B,0))/1000,""))</f>
        <v>270.39600000000002</v>
      </c>
      <c r="P404" s="244"/>
      <c r="Q404" s="113"/>
      <c r="R404" s="114"/>
      <c r="S404" s="152" t="str">
        <f t="shared" si="6"/>
        <v>Nautakjöt (almennt)</v>
      </c>
      <c r="T404" s="150">
        <f>IF($B404="","",$C404/1000*IFERROR(INDEX(Vöruskrá!$R:$R,MATCH($B404,Vöruskrá!$B:$B,0)),0))</f>
        <v>270396</v>
      </c>
      <c r="U404" s="151" t="str">
        <f>IF($A404="","",IFERROR(SUMIFS($T:$T,$W:$W,$A404)/(SUMIFS($C:$C,$W:$W,$A404)/1000),""))</f>
        <v/>
      </c>
      <c r="W404" t="str">
        <f>IF($A404="",W403,$A404)</f>
        <v>Mexíkó grýta: Nautahakk, maís, hrísgrjón og blandað grænmeti</v>
      </c>
    </row>
    <row r="405" spans="1:23" ht="15">
      <c r="A405" s="249"/>
      <c r="B405" s="249" t="s">
        <v>889</v>
      </c>
      <c r="C405" s="250">
        <v>1166</v>
      </c>
      <c r="D405" s="246" t="s">
        <v>890</v>
      </c>
      <c r="E405" s="246" t="s">
        <v>121</v>
      </c>
      <c r="F405" s="246"/>
      <c r="G405" s="247">
        <f>IF(OR(B405="",C405=""),"",IFERROR(INDEX(Vöruskrá!J:J,MATCH(B405,Vöruskrá!B:B,0))*C405/100000,""))</f>
        <v>1.7373400000000001</v>
      </c>
      <c r="H405" s="247">
        <f>IF(OR(B405="",C405=""),"",IFERROR(INDEX(Vöruskrá!K:K,MATCH(B405,Vöruskrá!B:B,0))*C405/100000,""))</f>
        <v>5.8300000000000001E-3</v>
      </c>
      <c r="I405" s="247">
        <f>IF(OR(B405="",C405=""),"",IFERROR(INDEX(Vöruskrá!L:L,MATCH(B405,Vöruskrá!B:B,0))*C405/100000,""))</f>
        <v>1.1660000000000002E-3</v>
      </c>
      <c r="J405" s="247">
        <f>IF(OR(B405="",C405=""),"",IFERROR(INDEX(Vöruskrá!M:M,MATCH(B405,Vöruskrá!B:B,0))*C405/100000,""))</f>
        <v>0.38594600000000001</v>
      </c>
      <c r="K405" s="247">
        <f>IF(OR(B405="",C405=""),"",IFERROR(INDEX(Vöruskrá!N:N,MATCH(B405,Vöruskrá!B:B,0))*C405/100000,""))</f>
        <v>1.166E-2</v>
      </c>
      <c r="L405" s="247">
        <f>IF(OR(B405="",C405=""),"",IFERROR(INDEX(Vöruskrá!O:O,MATCH(B405,Vöruskrá!B:B,0))*C405/100000,""))</f>
        <v>7.462400000000001E-2</v>
      </c>
      <c r="M405" s="247">
        <f>IF(OR(B405="",C405=""),"",IFERROR(INDEX(Vöruskrá!P:P,MATCH(B405,Vöruskrá!B:B,0))*C405/100000,""))</f>
        <v>0</v>
      </c>
      <c r="N405" s="247">
        <f>IF(OR(B405="",C405=""),"",IFERROR(INDEX(Vöruskrá!Q:Q,MATCH(B405,Vöruskrá!B:B,0))*C405/100000,""))</f>
        <v>2.4486000000000001E-2</v>
      </c>
      <c r="O405" s="248">
        <f>IF(OR(B405="",C405=""),"",IFERROR(C405/1000*INDEX(Vöruskrá!R:R,MATCH(B405,Vöruskrá!B:B,0))/1000,""))</f>
        <v>1.7490000000000001</v>
      </c>
      <c r="P405" s="249"/>
      <c r="Q405" s="98"/>
      <c r="R405" s="5"/>
      <c r="S405" s="152" t="str">
        <f t="shared" si="6"/>
        <v>Hvítlaukur (ferskur)</v>
      </c>
      <c r="T405" s="150">
        <f>IF($B405="","",$C405/1000*IFERROR(INDEX(Vöruskrá!$R:$R,MATCH($B405,Vöruskrá!$B:$B,0)),0))</f>
        <v>1749</v>
      </c>
      <c r="U405" s="151" t="str">
        <f>IF($A405="","",IFERROR(SUMIFS($T:$T,$W:$W,$A405)/(SUMIFS($C:$C,$W:$W,$A405)/1000),""))</f>
        <v/>
      </c>
      <c r="W405" t="str">
        <f>IF($A405="",W404,$A405)</f>
        <v>Mexíkó grýta: Nautahakk, maís, hrísgrjón og blandað grænmeti</v>
      </c>
    </row>
    <row r="406" spans="1:23" ht="15">
      <c r="A406" s="244"/>
      <c r="B406" s="244" t="s">
        <v>392</v>
      </c>
      <c r="C406" s="245">
        <v>3497</v>
      </c>
      <c r="D406" s="246" t="s">
        <v>394</v>
      </c>
      <c r="E406" s="246" t="s">
        <v>108</v>
      </c>
      <c r="F406" s="246"/>
      <c r="G406" s="247">
        <f>IF(OR(B406="",C406=""),"",IFERROR(INDEX(Vöruskrá!J:J,MATCH(B406,Vöruskrá!B:B,0))*C406/100000,""))</f>
        <v>25.807860000000002</v>
      </c>
      <c r="H406" s="247">
        <f>IF(OR(B406="",C406=""),"",IFERROR(INDEX(Vöruskrá!K:K,MATCH(B406,Vöruskrá!B:B,0))*C406/100000,""))</f>
        <v>2.86754</v>
      </c>
      <c r="I406" s="247">
        <f>IF(OR(B406="",C406=""),"",IFERROR(INDEX(Vöruskrá!L:L,MATCH(B406,Vöruskrá!B:B,0))*C406/100000,""))</f>
        <v>1.71353</v>
      </c>
      <c r="J406" s="247">
        <f>IF(OR(B406="",C406=""),"",IFERROR(INDEX(Vöruskrá!M:M,MATCH(B406,Vöruskrá!B:B,0))*C406/100000,""))</f>
        <v>1.3988000000000002E-2</v>
      </c>
      <c r="K406" s="247">
        <f>IF(OR(B406="",C406=""),"",IFERROR(INDEX(Vöruskrá!N:N,MATCH(B406,Vöruskrá!B:B,0))*C406/100000,""))</f>
        <v>1.3988000000000002E-2</v>
      </c>
      <c r="L406" s="247">
        <f>IF(OR(B406="",C406=""),"",IFERROR(INDEX(Vöruskrá!O:O,MATCH(B406,Vöruskrá!B:B,0))*C406/100000,""))</f>
        <v>2.0981999999999997E-2</v>
      </c>
      <c r="M406" s="247">
        <f>IF(OR(B406="",C406=""),"",IFERROR(INDEX(Vöruskrá!P:P,MATCH(B406,Vöruskrá!B:B,0))*C406/100000,""))</f>
        <v>4.1963999999999994E-2</v>
      </c>
      <c r="N406" s="247">
        <f>IF(OR(B406="",C406=""),"",IFERROR(INDEX(Vöruskrá!Q:Q,MATCH(B406,Vöruskrá!B:B,0))*C406/100000,""))</f>
        <v>0</v>
      </c>
      <c r="O406" s="248">
        <f>IF(OR(B406="",C406=""),"",IFERROR(C406/1000*INDEX(Vöruskrá!R:R,MATCH(B406,Vöruskrá!B:B,0))/1000,""))</f>
        <v>8.043099999999999</v>
      </c>
      <c r="P406" s="244"/>
      <c r="Q406" s="97"/>
      <c r="R406" s="25"/>
      <c r="S406" s="152" t="str">
        <f t="shared" si="6"/>
        <v>Smjör 500 g</v>
      </c>
      <c r="T406" s="150">
        <f>IF($B406="","",$C406/1000*IFERROR(INDEX(Vöruskrá!$R:$R,MATCH($B406,Vöruskrá!$B:$B,0)),0))</f>
        <v>8043.0999999999995</v>
      </c>
      <c r="U406" s="151" t="str">
        <f>IF($A406="","",IFERROR(SUMIFS($T:$T,$W:$W,$A406)/(SUMIFS($C:$C,$W:$W,$A406)/1000),""))</f>
        <v/>
      </c>
      <c r="W406" t="str">
        <f>IF($A406="",W405,$A406)</f>
        <v>Mexíkó grýta: Nautahakk, maís, hrísgrjón og blandað grænmeti</v>
      </c>
    </row>
    <row r="407" spans="1:23" ht="15">
      <c r="A407" s="249"/>
      <c r="B407" s="249" t="s">
        <v>904</v>
      </c>
      <c r="C407" s="250">
        <v>350</v>
      </c>
      <c r="D407" s="246" t="s">
        <v>905</v>
      </c>
      <c r="E407" s="246" t="s">
        <v>121</v>
      </c>
      <c r="F407" s="246" t="s">
        <v>895</v>
      </c>
      <c r="G407" s="247">
        <f>IF(OR(B407="",C407=""),"",IFERROR(INDEX(Vöruskrá!J:J,MATCH(B407,Vöruskrá!B:B,0))*C407/100000,""))</f>
        <v>1.1585000000000001</v>
      </c>
      <c r="H407" s="247">
        <f>IF(OR(B407="",C407=""),"",IFERROR(INDEX(Vöruskrá!K:K,MATCH(B407,Vöruskrá!B:B,0))*C407/100000,""))</f>
        <v>5.3199999999999997E-2</v>
      </c>
      <c r="I407" s="247">
        <f>IF(OR(B407="",C407=""),"",IFERROR(INDEX(Vöruskrá!L:L,MATCH(B407,Vöruskrá!B:B,0))*C407/100000,""))</f>
        <v>2.5899999999999999E-2</v>
      </c>
      <c r="J407" s="247">
        <f>IF(OR(B407="",C407=""),"",IFERROR(INDEX(Vöruskrá!M:M,MATCH(B407,Vöruskrá!B:B,0))*C407/100000,""))</f>
        <v>0.16239999999999999</v>
      </c>
      <c r="K407" s="247">
        <f>IF(OR(B407="",C407=""),"",IFERROR(INDEX(Vöruskrá!N:N,MATCH(B407,Vöruskrá!B:B,0))*C407/100000,""))</f>
        <v>0</v>
      </c>
      <c r="L407" s="247">
        <f>IF(OR(B407="",C407=""),"",IFERROR(INDEX(Vöruskrá!O:O,MATCH(B407,Vöruskrá!B:B,0))*C407/100000,""))</f>
        <v>1.7150000000000002E-2</v>
      </c>
      <c r="M407" s="247">
        <f>IF(OR(B407="",C407=""),"",IFERROR(INDEX(Vöruskrá!P:P,MATCH(B407,Vöruskrá!B:B,0))*C407/100000,""))</f>
        <v>0</v>
      </c>
      <c r="N407" s="247">
        <f>IF(OR(B407="",C407=""),"",IFERROR(INDEX(Vöruskrá!Q:Q,MATCH(B407,Vöruskrá!B:B,0))*C407/100000,""))</f>
        <v>0.14910000000000001</v>
      </c>
      <c r="O407" s="248">
        <f>IF(OR(B407="",C407=""),"",IFERROR(C407/1000*INDEX(Vöruskrá!R:R,MATCH(B407,Vöruskrá!B:B,0))/1000,""))</f>
        <v>1.05</v>
      </c>
      <c r="P407" s="249"/>
      <c r="Q407" s="98"/>
      <c r="R407" s="5"/>
      <c r="S407" s="152" t="str">
        <f t="shared" si="6"/>
        <v>Rósmarín (þurrkað)</v>
      </c>
      <c r="T407" s="150">
        <f>IF($B407="","",$C407/1000*IFERROR(INDEX(Vöruskrá!$R:$R,MATCH($B407,Vöruskrá!$B:$B,0)),0))</f>
        <v>1050</v>
      </c>
      <c r="U407" s="151" t="str">
        <f>IF($A407="","",IFERROR(SUMIFS($T:$T,$W:$W,$A407)/(SUMIFS($C:$C,$W:$W,$A407)/1000),""))</f>
        <v/>
      </c>
      <c r="W407" t="str">
        <f>IF($A407="",W406,$A407)</f>
        <v>Mexíkó grýta: Nautahakk, maís, hrísgrjón og blandað grænmeti</v>
      </c>
    </row>
    <row r="408" spans="1:23" ht="15">
      <c r="A408" s="244"/>
      <c r="B408" s="244" t="s">
        <v>269</v>
      </c>
      <c r="C408" s="245">
        <v>1166</v>
      </c>
      <c r="D408" s="246" t="s">
        <v>272</v>
      </c>
      <c r="E408" s="246" t="s">
        <v>121</v>
      </c>
      <c r="F408" s="246" t="s">
        <v>273</v>
      </c>
      <c r="G408" s="247">
        <f>IF(OR(B408="",C408=""),"",IFERROR(INDEX(Vöruskrá!J:J,MATCH(B408,Vöruskrá!B:B,0))*C408/100000,""))</f>
        <v>0</v>
      </c>
      <c r="H408" s="247">
        <f>IF(OR(B408="",C408=""),"",IFERROR(INDEX(Vöruskrá!K:K,MATCH(B408,Vöruskrá!B:B,0))*C408/100000,""))</f>
        <v>0</v>
      </c>
      <c r="I408" s="247">
        <f>IF(OR(B408="",C408=""),"",IFERROR(INDEX(Vöruskrá!L:L,MATCH(B408,Vöruskrá!B:B,0))*C408/100000,""))</f>
        <v>0</v>
      </c>
      <c r="J408" s="247">
        <f>IF(OR(B408="",C408=""),"",IFERROR(INDEX(Vöruskrá!M:M,MATCH(B408,Vöruskrá!B:B,0))*C408/100000,""))</f>
        <v>0</v>
      </c>
      <c r="K408" s="247">
        <f>IF(OR(B408="",C408=""),"",IFERROR(INDEX(Vöruskrá!N:N,MATCH(B408,Vöruskrá!B:B,0))*C408/100000,""))</f>
        <v>0</v>
      </c>
      <c r="L408" s="247">
        <f>IF(OR(B408="",C408=""),"",IFERROR(INDEX(Vöruskrá!O:O,MATCH(B408,Vöruskrá!B:B,0))*C408/100000,""))</f>
        <v>0</v>
      </c>
      <c r="M408" s="247">
        <f>IF(OR(B408="",C408=""),"",IFERROR(INDEX(Vöruskrá!P:P,MATCH(B408,Vöruskrá!B:B,0))*C408/100000,""))</f>
        <v>1.1659999999999999</v>
      </c>
      <c r="N408" s="247">
        <f>IF(OR(B408="",C408=""),"",IFERROR(INDEX(Vöruskrá!Q:Q,MATCH(B408,Vöruskrá!B:B,0))*C408/100000,""))</f>
        <v>0</v>
      </c>
      <c r="O408" s="248">
        <f>IF(OR(B408="",C408=""),"",IFERROR(C408/1000*INDEX(Vöruskrá!R:R,MATCH(B408,Vöruskrá!B:B,0))/1000,""))</f>
        <v>0.13991999999999999</v>
      </c>
      <c r="P408" s="244"/>
      <c r="Q408" s="97"/>
      <c r="R408" s="25"/>
      <c r="S408" s="152" t="str">
        <f t="shared" si="6"/>
        <v>Borðsalt</v>
      </c>
      <c r="T408" s="150">
        <f>IF($B408="","",$C408/1000*IFERROR(INDEX(Vöruskrá!$R:$R,MATCH($B408,Vöruskrá!$B:$B,0)),0))</f>
        <v>139.91999999999999</v>
      </c>
      <c r="U408" s="151" t="str">
        <f>IF($A408="","",IFERROR(SUMIFS($T:$T,$W:$W,$A408)/(SUMIFS($C:$C,$W:$W,$A408)/1000),""))</f>
        <v/>
      </c>
      <c r="W408" t="str">
        <f>IF($A408="",W407,$A408)</f>
        <v>Mexíkó grýta: Nautahakk, maís, hrísgrjón og blandað grænmeti</v>
      </c>
    </row>
    <row r="409" spans="1:23" ht="15">
      <c r="A409" s="249"/>
      <c r="B409" s="249" t="s">
        <v>720</v>
      </c>
      <c r="C409" s="250">
        <v>583</v>
      </c>
      <c r="D409" s="246" t="s">
        <v>721</v>
      </c>
      <c r="E409" s="246"/>
      <c r="F409" s="246" t="s">
        <v>280</v>
      </c>
      <c r="G409" s="247">
        <f>IF(OR(B409="",C409=""),"",IFERROR(INDEX(Vöruskrá!J:J,MATCH(B409,Vöruskrá!B:B,0))*C409/100000,""))</f>
        <v>2.2503799999999998</v>
      </c>
      <c r="H409" s="247">
        <f>IF(OR(B409="",C409=""),"",IFERROR(INDEX(Vöruskrá!K:K,MATCH(B409,Vöruskrá!B:B,0))*C409/100000,""))</f>
        <v>1.9238999999999999E-2</v>
      </c>
      <c r="I409" s="247">
        <f>IF(OR(B409="",C409=""),"",IFERROR(INDEX(Vöruskrá!L:L,MATCH(B409,Vöruskrá!B:B,0))*C409/100000,""))</f>
        <v>5.8300000000000001E-3</v>
      </c>
      <c r="J409" s="247">
        <f>IF(OR(B409="",C409=""),"",IFERROR(INDEX(Vöruskrá!M:M,MATCH(B409,Vöruskrá!B:B,0))*C409/100000,""))</f>
        <v>0.37895000000000001</v>
      </c>
      <c r="K409" s="247">
        <f>IF(OR(B409="",C409=""),"",IFERROR(INDEX(Vöruskrá!N:N,MATCH(B409,Vöruskrá!B:B,0))*C409/100000,""))</f>
        <v>3.4980000000000002E-3</v>
      </c>
      <c r="L409" s="247">
        <f>IF(OR(B409="",C409=""),"",IFERROR(INDEX(Vöruskrá!O:O,MATCH(B409,Vöruskrá!B:B,0))*C409/100000,""))</f>
        <v>6.4130000000000006E-2</v>
      </c>
      <c r="M409" s="247">
        <f>IF(OR(B409="",C409=""),"",IFERROR(INDEX(Vöruskrá!P:P,MATCH(B409,Vöruskrá!B:B,0))*C409/100000,""))</f>
        <v>5.8300000000000008E-4</v>
      </c>
      <c r="N409" s="247">
        <f>IF(OR(B409="",C409=""),"",IFERROR(INDEX(Vöruskrá!Q:Q,MATCH(B409,Vöruskrá!B:B,0))*C409/100000,""))</f>
        <v>0</v>
      </c>
      <c r="O409" s="248">
        <f>IF(OR(B409="",C409=""),"",IFERROR(C409/1000*INDEX(Vöruskrá!R:R,MATCH(B409,Vöruskrá!B:B,0))/1000,""))</f>
        <v>4.0809999999999995</v>
      </c>
      <c r="P409" s="249"/>
      <c r="Q409" s="110"/>
      <c r="R409" s="99"/>
      <c r="S409" s="152" t="str">
        <f t="shared" si="6"/>
        <v>Svartur pipar, malaður</v>
      </c>
      <c r="T409" s="150">
        <f>IF($B409="","",$C409/1000*IFERROR(INDEX(Vöruskrá!$R:$R,MATCH($B409,Vöruskrá!$B:$B,0)),0))</f>
        <v>4080.9999999999995</v>
      </c>
      <c r="U409" s="151" t="str">
        <f>IF($A409="","",IFERROR(SUMIFS($T:$T,$W:$W,$A409)/(SUMIFS($C:$C,$W:$W,$A409)/1000),""))</f>
        <v/>
      </c>
      <c r="W409" t="str">
        <f>IF($A409="",W408,$A409)</f>
        <v>Mexíkó grýta: Nautahakk, maís, hrísgrjón og blandað grænmeti</v>
      </c>
    </row>
    <row r="410" spans="1:23" ht="60">
      <c r="A410" s="237" t="s">
        <v>1702</v>
      </c>
      <c r="B410" s="237"/>
      <c r="C410" s="238"/>
      <c r="D410" s="101" t="s">
        <v>1703</v>
      </c>
      <c r="E410" s="101" t="s">
        <v>1677</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1" t="s">
        <v>1704</v>
      </c>
      <c r="Q410" s="251" t="s">
        <v>1705</v>
      </c>
      <c r="R410" s="252" t="s">
        <v>1706</v>
      </c>
      <c r="S410" s="152" t="str">
        <f t="shared" si="6"/>
        <v>Tacoskálar með nautahakki, salsa og osti</v>
      </c>
      <c r="T410" s="150" t="str">
        <f>IF($B410="","",$C410/1000*IFERROR(INDEX(Vöruskrá!$R:$R,MATCH($B410,Vöruskrá!$B:$B,0)),0))</f>
        <v/>
      </c>
      <c r="U410" s="151">
        <f>IF($A410="","",IFERROR(SUMIFS($T:$T,$W:$W,$A410)/(SUMIFS($C:$C,$W:$W,$A410)/1000),""))</f>
        <v>1402.3582364176357</v>
      </c>
      <c r="W410" t="str">
        <f>IF($A410="",W409,$A410)</f>
        <v>Tacoskálar með nautahakki, salsa og osti</v>
      </c>
    </row>
    <row r="411" spans="1:23" ht="15">
      <c r="A411" s="244"/>
      <c r="B411" s="244" t="s">
        <v>475</v>
      </c>
      <c r="C411" s="245">
        <v>51282</v>
      </c>
      <c r="D411" s="246" t="s">
        <v>476</v>
      </c>
      <c r="E411" s="246" t="s">
        <v>121</v>
      </c>
      <c r="F411" s="246"/>
      <c r="G411" s="247">
        <f>IF(OR(B411="",C411=""),"",IFERROR(INDEX(Vöruskrá!J:J,MATCH(B411,Vöruskrá!B:B,0))*C411/100000,""))</f>
        <v>91.794780000000003</v>
      </c>
      <c r="H411" s="247">
        <f>IF(OR(B411="",C411=""),"",IFERROR(INDEX(Vöruskrá!K:K,MATCH(B411,Vöruskrá!B:B,0))*C411/100000,""))</f>
        <v>5.6410200000000001</v>
      </c>
      <c r="I411" s="247">
        <f>IF(OR(B411="",C411=""),"",IFERROR(INDEX(Vöruskrá!L:L,MATCH(B411,Vöruskrá!B:B,0))*C411/100000,""))</f>
        <v>1.5897420000000002</v>
      </c>
      <c r="J411" s="247">
        <f>IF(OR(B411="",C411=""),"",IFERROR(INDEX(Vöruskrá!M:M,MATCH(B411,Vöruskrá!B:B,0))*C411/100000,""))</f>
        <v>0</v>
      </c>
      <c r="K411" s="247">
        <f>IF(OR(B411="",C411=""),"",IFERROR(INDEX(Vöruskrá!N:N,MATCH(B411,Vöruskrá!B:B,0))*C411/100000,""))</f>
        <v>0</v>
      </c>
      <c r="L411" s="247">
        <f>IF(OR(B411="",C411=""),"",IFERROR(INDEX(Vöruskrá!O:O,MATCH(B411,Vöruskrá!B:B,0))*C411/100000,""))</f>
        <v>10.256399999999999</v>
      </c>
      <c r="M411" s="247">
        <f>IF(OR(B411="",C411=""),"",IFERROR(INDEX(Vöruskrá!P:P,MATCH(B411,Vöruskrá!B:B,0))*C411/100000,""))</f>
        <v>0.10256400000000002</v>
      </c>
      <c r="N411" s="247">
        <f>IF(OR(B411="",C411=""),"",IFERROR(INDEX(Vöruskrá!Q:Q,MATCH(B411,Vöruskrá!B:B,0))*C411/100000,""))</f>
        <v>0</v>
      </c>
      <c r="O411" s="248">
        <f>IF(OR(B411="",C411=""),"",IFERROR(C411/1000*INDEX(Vöruskrá!R:R,MATCH(B411,Vöruskrá!B:B,0))/1000,""))</f>
        <v>102.56399999999999</v>
      </c>
      <c r="P411" s="244"/>
      <c r="Q411" s="113"/>
      <c r="R411" s="114"/>
      <c r="S411" s="152" t="str">
        <f t="shared" si="6"/>
        <v>Nautgripahakk 2 kg frosið</v>
      </c>
      <c r="T411" s="150">
        <f>IF($B411="","",$C411/1000*IFERROR(INDEX(Vöruskrá!$R:$R,MATCH($B411,Vöruskrá!$B:$B,0)),0))</f>
        <v>102564</v>
      </c>
      <c r="U411" s="151" t="str">
        <f>IF($A411="","",IFERROR(SUMIFS($T:$T,$W:$W,$A411)/(SUMIFS($C:$C,$W:$W,$A411)/1000),""))</f>
        <v/>
      </c>
      <c r="W411" t="str">
        <f>IF($A411="",W410,$A411)</f>
        <v>Tacoskálar með nautahakki, salsa og osti</v>
      </c>
    </row>
    <row r="412" spans="1:23" ht="15">
      <c r="A412" s="249"/>
      <c r="B412" s="249" t="s">
        <v>432</v>
      </c>
      <c r="C412" s="250">
        <v>17094</v>
      </c>
      <c r="D412" s="246" t="s">
        <v>433</v>
      </c>
      <c r="E412" s="246" t="s">
        <v>121</v>
      </c>
      <c r="F412" s="246"/>
      <c r="G412" s="247">
        <f>IF(OR(B412="",C412=""),"",IFERROR(INDEX(Vöruskrá!J:J,MATCH(B412,Vöruskrá!B:B,0))*C412/100000,""))</f>
        <v>82.564019999999999</v>
      </c>
      <c r="H412" s="247">
        <f>IF(OR(B412="",C412=""),"",IFERROR(INDEX(Vöruskrá!K:K,MATCH(B412,Vöruskrá!B:B,0))*C412/100000,""))</f>
        <v>4.2735000000000003</v>
      </c>
      <c r="I412" s="247">
        <f>IF(OR(B412="",C412=""),"",IFERROR(INDEX(Vöruskrá!L:L,MATCH(B412,Vöruskrá!B:B,0))*C412/100000,""))</f>
        <v>0.39316199999999996</v>
      </c>
      <c r="J412" s="247">
        <f>IF(OR(B412="",C412=""),"",IFERROR(INDEX(Vöruskrá!M:M,MATCH(B412,Vöruskrá!B:B,0))*C412/100000,""))</f>
        <v>9.5726399999999998</v>
      </c>
      <c r="K412" s="247">
        <f>IF(OR(B412="",C412=""),"",IFERROR(INDEX(Vöruskrá!N:N,MATCH(B412,Vöruskrá!B:B,0))*C412/100000,""))</f>
        <v>0.18803400000000001</v>
      </c>
      <c r="L412" s="247">
        <f>IF(OR(B412="",C412=""),"",IFERROR(INDEX(Vöruskrá!O:O,MATCH(B412,Vöruskrá!B:B,0))*C412/100000,""))</f>
        <v>0.97435800000000006</v>
      </c>
      <c r="M412" s="247">
        <f>IF(OR(B412="",C412=""),"",IFERROR(INDEX(Vöruskrá!P:P,MATCH(B412,Vöruskrá!B:B,0))*C412/100000,""))</f>
        <v>0.205128</v>
      </c>
      <c r="N412" s="247">
        <f>IF(OR(B412="",C412=""),"",IFERROR(INDEX(Vöruskrá!Q:Q,MATCH(B412,Vöruskrá!B:B,0))*C412/100000,""))</f>
        <v>1.0769219999999999</v>
      </c>
      <c r="O412" s="248">
        <f>IF(OR(B412="",C412=""),"",IFERROR(C412/1000*INDEX(Vöruskrá!R:R,MATCH(B412,Vöruskrá!B:B,0))/1000,""))</f>
        <v>6.8376000000000001</v>
      </c>
      <c r="P412" s="249"/>
      <c r="Q412" s="98"/>
      <c r="R412" s="5"/>
      <c r="S412" s="152" t="str">
        <f t="shared" si="6"/>
        <v>Taco Tubs (Tacoskálar)</v>
      </c>
      <c r="T412" s="150">
        <f>IF($B412="","",$C412/1000*IFERROR(INDEX(Vöruskrá!$R:$R,MATCH($B412,Vöruskrá!$B:$B,0)),0))</f>
        <v>6837.6</v>
      </c>
      <c r="U412" s="151" t="str">
        <f>IF($A412="","",IFERROR(SUMIFS($T:$T,$W:$W,$A412)/(SUMIFS($C:$C,$W:$W,$A412)/1000),""))</f>
        <v/>
      </c>
      <c r="W412" t="str">
        <f>IF($A412="",W411,$A412)</f>
        <v>Tacoskálar með nautahakki, salsa og osti</v>
      </c>
    </row>
    <row r="413" spans="1:23" ht="15">
      <c r="A413" s="244"/>
      <c r="B413" s="244" t="s">
        <v>428</v>
      </c>
      <c r="C413" s="245">
        <v>1709</v>
      </c>
      <c r="D413" s="246" t="s">
        <v>429</v>
      </c>
      <c r="E413" s="246" t="s">
        <v>121</v>
      </c>
      <c r="F413" s="246" t="s">
        <v>280</v>
      </c>
      <c r="G413" s="247">
        <f>IF(OR(B413="",C413=""),"",IFERROR(INDEX(Vöruskrá!J:J,MATCH(B413,Vöruskrá!B:B,0))*C413/100000,""))</f>
        <v>3.7939799999999999</v>
      </c>
      <c r="H413" s="247">
        <f>IF(OR(B413="",C413=""),"",IFERROR(INDEX(Vöruskrá!K:K,MATCH(B413,Vöruskrá!B:B,0))*C413/100000,""))</f>
        <v>0.10254000000000001</v>
      </c>
      <c r="I413" s="247">
        <f>IF(OR(B413="",C413=""),"",IFERROR(INDEX(Vöruskrá!L:L,MATCH(B413,Vöruskrá!B:B,0))*C413/100000,""))</f>
        <v>1.5381000000000001E-2</v>
      </c>
      <c r="J413" s="247">
        <f>IF(OR(B413="",C413=""),"",IFERROR(INDEX(Vöruskrá!M:M,MATCH(B413,Vöruskrá!B:B,0))*C413/100000,""))</f>
        <v>0.51270000000000004</v>
      </c>
      <c r="K413" s="247">
        <f>IF(OR(B413="",C413=""),"",IFERROR(INDEX(Vöruskrá!N:N,MATCH(B413,Vöruskrá!B:B,0))*C413/100000,""))</f>
        <v>7.8613999999999989E-2</v>
      </c>
      <c r="L413" s="247">
        <f>IF(OR(B413="",C413=""),"",IFERROR(INDEX(Vöruskrá!O:O,MATCH(B413,Vöruskrá!B:B,0))*C413/100000,""))</f>
        <v>0.121339</v>
      </c>
      <c r="M413" s="247">
        <f>IF(OR(B413="",C413=""),"",IFERROR(INDEX(Vöruskrá!P:P,MATCH(B413,Vöruskrá!B:B,0))*C413/100000,""))</f>
        <v>0.76905000000000001</v>
      </c>
      <c r="N413" s="247">
        <f>IF(OR(B413="",C413=""),"",IFERROR(INDEX(Vöruskrá!Q:Q,MATCH(B413,Vöruskrá!B:B,0))*C413/100000,""))</f>
        <v>0</v>
      </c>
      <c r="O413" s="248">
        <f>IF(OR(B413="",C413=""),"",IFERROR(C413/1000*INDEX(Vöruskrá!R:R,MATCH(B413,Vöruskrá!B:B,0))/1000,""))</f>
        <v>4.9800259999999996</v>
      </c>
      <c r="P413" s="244"/>
      <c r="Q413" s="97"/>
      <c r="R413" s="25"/>
      <c r="S413" s="152" t="str">
        <f t="shared" si="6"/>
        <v>Taco Grillkrydda</v>
      </c>
      <c r="T413" s="150">
        <f>IF($B413="","",$C413/1000*IFERROR(INDEX(Vöruskrá!$R:$R,MATCH($B413,Vöruskrá!$B:$B,0)),0))</f>
        <v>4980.0259999999998</v>
      </c>
      <c r="U413" s="151" t="str">
        <f>IF($A413="","",IFERROR(SUMIFS($T:$T,$W:$W,$A413)/(SUMIFS($C:$C,$W:$W,$A413)/1000),""))</f>
        <v/>
      </c>
      <c r="W413" t="str">
        <f>IF($A413="",W412,$A413)</f>
        <v>Tacoskálar með nautahakki, salsa og osti</v>
      </c>
    </row>
    <row r="414" spans="1:23" ht="15">
      <c r="A414" s="249"/>
      <c r="B414" s="249" t="s">
        <v>781</v>
      </c>
      <c r="C414" s="250">
        <v>8547</v>
      </c>
      <c r="D414" s="246" t="s">
        <v>783</v>
      </c>
      <c r="E414" s="246" t="s">
        <v>108</v>
      </c>
      <c r="F414" s="246"/>
      <c r="G414" s="247">
        <f>IF(OR(B414="",C414=""),"",IFERROR(INDEX(Vöruskrá!J:J,MATCH(B414,Vöruskrá!B:B,0))*C414/100000,""))</f>
        <v>25.726469999999999</v>
      </c>
      <c r="H414" s="247">
        <f>IF(OR(B414="",C414=""),"",IFERROR(INDEX(Vöruskrá!K:K,MATCH(B414,Vöruskrá!B:B,0))*C414/100000,""))</f>
        <v>1.79487</v>
      </c>
      <c r="I414" s="247">
        <f>IF(OR(B414="",C414=""),"",IFERROR(INDEX(Vöruskrá!L:L,MATCH(B414,Vöruskrá!B:B,0))*C414/100000,""))</f>
        <v>1.0256400000000001</v>
      </c>
      <c r="J414" s="247">
        <f>IF(OR(B414="",C414=""),"",IFERROR(INDEX(Vöruskrá!M:M,MATCH(B414,Vöruskrá!B:B,0))*C414/100000,""))</f>
        <v>0.27350400000000002</v>
      </c>
      <c r="K414" s="247">
        <f>IF(OR(B414="",C414=""),"",IFERROR(INDEX(Vöruskrá!N:N,MATCH(B414,Vöruskrá!B:B,0))*C414/100000,""))</f>
        <v>8.5470000000000004E-2</v>
      </c>
      <c r="L414" s="247">
        <f>IF(OR(B414="",C414=""),"",IFERROR(INDEX(Vöruskrá!O:O,MATCH(B414,Vöruskrá!B:B,0))*C414/100000,""))</f>
        <v>2.0512800000000002</v>
      </c>
      <c r="M414" s="247">
        <f>IF(OR(B414="",C414=""),"",IFERROR(INDEX(Vöruskrá!P:P,MATCH(B414,Vöruskrá!B:B,0))*C414/100000,""))</f>
        <v>0.11965799999999999</v>
      </c>
      <c r="N414" s="247">
        <f>IF(OR(B414="",C414=""),"",IFERROR(INDEX(Vöruskrá!Q:Q,MATCH(B414,Vöruskrá!B:B,0))*C414/100000,""))</f>
        <v>0</v>
      </c>
      <c r="O414" s="248">
        <f>IF(OR(B414="",C414=""),"",IFERROR(C414/1000*INDEX(Vöruskrá!R:R,MATCH(B414,Vöruskrá!B:B,0))/1000,""))</f>
        <v>12.820499999999999</v>
      </c>
      <c r="P414" s="249"/>
      <c r="Q414" s="98"/>
      <c r="R414" s="5"/>
      <c r="S414" s="152" t="str">
        <f t="shared" si="6"/>
        <v>Rifinn ostur – Pizzatopping mozzarella (Ulkjær)</v>
      </c>
      <c r="T414" s="150">
        <f>IF($B414="","",$C414/1000*IFERROR(INDEX(Vöruskrá!$R:$R,MATCH($B414,Vöruskrá!$B:$B,0)),0))</f>
        <v>12820.5</v>
      </c>
      <c r="U414" s="151" t="str">
        <f>IF($A414="","",IFERROR(SUMIFS($T:$T,$W:$W,$A414)/(SUMIFS($C:$C,$W:$W,$A414)/1000),""))</f>
        <v/>
      </c>
      <c r="W414" t="str">
        <f>IF($A414="",W413,$A414)</f>
        <v>Tacoskálar með nautahakki, salsa og osti</v>
      </c>
    </row>
    <row r="415" spans="1:23" ht="15" customHeight="1">
      <c r="A415" s="244"/>
      <c r="B415" s="244" t="s">
        <v>371</v>
      </c>
      <c r="C415" s="245">
        <v>8547</v>
      </c>
      <c r="D415" s="246" t="s">
        <v>372</v>
      </c>
      <c r="E415" s="246" t="s">
        <v>121</v>
      </c>
      <c r="F415" s="246"/>
      <c r="G415" s="247">
        <f>IF(OR(B415="",C415=""),"",IFERROR(INDEX(Vöruskrá!J:J,MATCH(B415,Vöruskrá!B:B,0))*C415/100000,""))</f>
        <v>2.8205100000000001</v>
      </c>
      <c r="H415" s="247">
        <f>IF(OR(B415="",C415=""),"",IFERROR(INDEX(Vöruskrá!K:K,MATCH(B415,Vöruskrá!B:B,0))*C415/100000,""))</f>
        <v>0</v>
      </c>
      <c r="I415" s="247">
        <f>IF(OR(B415="",C415=""),"",IFERROR(INDEX(Vöruskrá!L:L,MATCH(B415,Vöruskrá!B:B,0))*C415/100000,""))</f>
        <v>0</v>
      </c>
      <c r="J415" s="247">
        <f>IF(OR(B415="",C415=""),"",IFERROR(INDEX(Vöruskrá!M:M,MATCH(B415,Vöruskrá!B:B,0))*C415/100000,""))</f>
        <v>0.47008499999999998</v>
      </c>
      <c r="K415" s="247">
        <f>IF(OR(B415="",C415=""),"",IFERROR(INDEX(Vöruskrá!N:N,MATCH(B415,Vöruskrá!B:B,0))*C415/100000,""))</f>
        <v>0.41025600000000001</v>
      </c>
      <c r="L415" s="247">
        <f>IF(OR(B415="",C415=""),"",IFERROR(INDEX(Vöruskrá!O:O,MATCH(B415,Vöruskrá!B:B,0))*C415/100000,""))</f>
        <v>0.13675200000000001</v>
      </c>
      <c r="M415" s="247">
        <f>IF(OR(B415="",C415=""),"",IFERROR(INDEX(Vöruskrá!P:P,MATCH(B415,Vöruskrá!B:B,0))*C415/100000,""))</f>
        <v>8.5470000000000004E-2</v>
      </c>
      <c r="N415" s="247">
        <f>IF(OR(B415="",C415=""),"",IFERROR(INDEX(Vöruskrá!Q:Q,MATCH(B415,Vöruskrá!B:B,0))*C415/100000,""))</f>
        <v>0.16239299999999998</v>
      </c>
      <c r="O415" s="248">
        <f>IF(OR(B415="",C415=""),"",IFERROR(C415/1000*INDEX(Vöruskrá!R:R,MATCH(B415,Vöruskrá!B:B,0))/1000,""))</f>
        <v>5.1282000000000005</v>
      </c>
      <c r="P415" s="244"/>
      <c r="Q415" s="97"/>
      <c r="R415" s="25"/>
      <c r="S415" s="152" t="str">
        <f t="shared" si="6"/>
        <v>Chunky Salsa Medium (Salsa sósa)</v>
      </c>
      <c r="T415" s="150">
        <f>IF($B415="","",$C415/1000*IFERROR(INDEX(Vöruskrá!$R:$R,MATCH($B415,Vöruskrá!$B:$B,0)),0))</f>
        <v>5128.2000000000007</v>
      </c>
      <c r="U415" s="151" t="str">
        <f>IF($A415="","",IFERROR(SUMIFS($T:$T,$W:$W,$A415)/(SUMIFS($C:$C,$W:$W,$A415)/1000),""))</f>
        <v/>
      </c>
      <c r="W415" t="str">
        <f>IF($A415="",W414,$A415)</f>
        <v>Tacoskálar með nautahakki, salsa og osti</v>
      </c>
    </row>
    <row r="416" spans="1:23" ht="15">
      <c r="A416" s="249"/>
      <c r="B416" s="249" t="s">
        <v>555</v>
      </c>
      <c r="C416" s="250">
        <v>4274</v>
      </c>
      <c r="D416" s="246" t="s">
        <v>557</v>
      </c>
      <c r="E416" s="246"/>
      <c r="F416" s="246"/>
      <c r="G416" s="247">
        <f>IF(OR(B416="",C416=""),"",IFERROR(INDEX(Vöruskrá!J:J,MATCH(B416,Vöruskrá!B:B,0))*C416/100000,""))</f>
        <v>2.137</v>
      </c>
      <c r="H416" s="247">
        <f>IF(OR(B416="",C416=""),"",IFERROR(INDEX(Vöruskrá!K:K,MATCH(B416,Vöruskrá!B:B,0))*C416/100000,""))</f>
        <v>8.548E-3</v>
      </c>
      <c r="I416" s="247">
        <f>IF(OR(B416="",C416=""),"",IFERROR(INDEX(Vöruskrá!L:L,MATCH(B416,Vöruskrá!B:B,0))*C416/100000,""))</f>
        <v>0</v>
      </c>
      <c r="J416" s="247">
        <f>IF(OR(B416="",C416=""),"",IFERROR(INDEX(Vöruskrá!M:M,MATCH(B416,Vöruskrá!B:B,0))*C416/100000,""))</f>
        <v>0.423126</v>
      </c>
      <c r="K416" s="247">
        <f>IF(OR(B416="",C416=""),"",IFERROR(INDEX(Vöruskrá!N:N,MATCH(B416,Vöruskrá!B:B,0))*C416/100000,""))</f>
        <v>0.41457799999999995</v>
      </c>
      <c r="L416" s="247">
        <f>IF(OR(B416="",C416=""),"",IFERROR(INDEX(Vöruskrá!O:O,MATCH(B416,Vöruskrá!B:B,0))*C416/100000,""))</f>
        <v>4.274E-2</v>
      </c>
      <c r="M416" s="247">
        <f>IF(OR(B416="",C416=""),"",IFERROR(INDEX(Vöruskrá!P:P,MATCH(B416,Vöruskrá!B:B,0))*C416/100000,""))</f>
        <v>0</v>
      </c>
      <c r="N416" s="247">
        <f>IF(OR(B416="",C416=""),"",IFERROR(INDEX(Vöruskrá!Q:Q,MATCH(B416,Vöruskrá!B:B,0))*C416/100000,""))</f>
        <v>0</v>
      </c>
      <c r="O416" s="248">
        <f>IF(OR(B416="",C416=""),"",IFERROR(C416/1000*INDEX(Vöruskrá!R:R,MATCH(B416,Vöruskrá!B:B,0))/1000,""))</f>
        <v>2.5644</v>
      </c>
      <c r="P416" s="249"/>
      <c r="Q416" s="98"/>
      <c r="R416" s="5"/>
      <c r="S416" s="152" t="str">
        <f t="shared" si="6"/>
        <v>Hrásalat, ferskt</v>
      </c>
      <c r="T416" s="150">
        <f>IF($B416="","",$C416/1000*IFERROR(INDEX(Vöruskrá!$R:$R,MATCH($B416,Vöruskrá!$B:$B,0)),0))</f>
        <v>2564.4</v>
      </c>
      <c r="U416" s="151" t="str">
        <f>IF($A416="","",IFERROR(SUMIFS($T:$T,$W:$W,$A416)/(SUMIFS($C:$C,$W:$W,$A416)/1000),""))</f>
        <v/>
      </c>
      <c r="W416" t="str">
        <f>IF($A416="",W415,$A416)</f>
        <v>Tacoskálar með nautahakki, salsa og osti</v>
      </c>
    </row>
    <row r="417" spans="1:23" ht="15">
      <c r="A417" s="244"/>
      <c r="B417" s="244" t="s">
        <v>423</v>
      </c>
      <c r="C417" s="245">
        <v>4274</v>
      </c>
      <c r="D417" s="246" t="s">
        <v>425</v>
      </c>
      <c r="E417" s="246" t="s">
        <v>108</v>
      </c>
      <c r="F417" s="246"/>
      <c r="G417" s="247">
        <f>IF(OR(B417="",C417=""),"",IFERROR(INDEX(Vöruskrá!J:J,MATCH(B417,Vöruskrá!B:B,0))*C417/100000,""))</f>
        <v>5.0860599999999998</v>
      </c>
      <c r="H417" s="247">
        <f>IF(OR(B417="",C417=""),"",IFERROR(INDEX(Vöruskrá!K:K,MATCH(B417,Vöruskrá!B:B,0))*C417/100000,""))</f>
        <v>0.4274</v>
      </c>
      <c r="I417" s="247">
        <f>IF(OR(B417="",C417=""),"",IFERROR(INDEX(Vöruskrá!L:L,MATCH(B417,Vöruskrá!B:B,0))*C417/100000,""))</f>
        <v>0.273536</v>
      </c>
      <c r="J417" s="247">
        <f>IF(OR(B417="",C417=""),"",IFERROR(INDEX(Vöruskrá!M:M,MATCH(B417,Vöruskrá!B:B,0))*C417/100000,""))</f>
        <v>0.14959</v>
      </c>
      <c r="K417" s="247">
        <f>IF(OR(B417="",C417=""),"",IFERROR(INDEX(Vöruskrá!N:N,MATCH(B417,Vöruskrá!B:B,0))*C417/100000,""))</f>
        <v>0.14959</v>
      </c>
      <c r="L417" s="247">
        <f>IF(OR(B417="",C417=""),"",IFERROR(INDEX(Vöruskrá!O:O,MATCH(B417,Vöruskrá!B:B,0))*C417/100000,""))</f>
        <v>0.162412</v>
      </c>
      <c r="M417" s="247">
        <f>IF(OR(B417="",C417=""),"",IFERROR(INDEX(Vöruskrá!P:P,MATCH(B417,Vöruskrá!B:B,0))*C417/100000,""))</f>
        <v>4.274E-3</v>
      </c>
      <c r="N417" s="247">
        <f>IF(OR(B417="",C417=""),"",IFERROR(INDEX(Vöruskrá!Q:Q,MATCH(B417,Vöruskrá!B:B,0))*C417/100000,""))</f>
        <v>0</v>
      </c>
      <c r="O417" s="248">
        <f>IF(OR(B417="",C417=""),"",IFERROR(C417/1000*INDEX(Vöruskrá!R:R,MATCH(B417,Vöruskrá!B:B,0))/1000,""))</f>
        <v>3.2054999999999998</v>
      </c>
      <c r="P417" s="244"/>
      <c r="Q417" s="97"/>
      <c r="R417" s="25"/>
      <c r="S417" s="152" t="str">
        <f t="shared" si="6"/>
        <v>Sýrður rjómi 10%</v>
      </c>
      <c r="T417" s="150">
        <f>IF($B417="","",$C417/1000*IFERROR(INDEX(Vöruskrá!$R:$R,MATCH($B417,Vöruskrá!$B:$B,0)),0))</f>
        <v>3205.5</v>
      </c>
      <c r="U417" s="151" t="str">
        <f>IF($A417="","",IFERROR(SUMIFS($T:$T,$W:$W,$A417)/(SUMIFS($C:$C,$W:$W,$A417)/1000),""))</f>
        <v/>
      </c>
      <c r="W417" t="str">
        <f>IF($A417="",W416,$A417)</f>
        <v>Tacoskálar með nautahakki, salsa og osti</v>
      </c>
    </row>
    <row r="418" spans="1:23" ht="15">
      <c r="A418" s="258"/>
      <c r="B418" s="258" t="s">
        <v>981</v>
      </c>
      <c r="C418" s="259">
        <v>4274</v>
      </c>
      <c r="D418" s="255" t="s">
        <v>982</v>
      </c>
      <c r="E418" s="255" t="s">
        <v>957</v>
      </c>
      <c r="F418" s="255"/>
      <c r="G418" s="256">
        <f>IF(OR(B418="",C418=""),"",IFERROR(INDEX(Vöruskrá!J:J,MATCH(B418,Vöruskrá!B:B,0))*C418/100000,""))</f>
        <v>0.76932</v>
      </c>
      <c r="H418" s="256">
        <f>IF(OR(B418="",C418=""),"",IFERROR(INDEX(Vöruskrá!K:K,MATCH(B418,Vöruskrá!B:B,0))*C418/100000,""))</f>
        <v>8.548E-3</v>
      </c>
      <c r="I418" s="256">
        <f>IF(OR(B418="",C418=""),"",IFERROR(INDEX(Vöruskrá!L:L,MATCH(B418,Vöruskrá!B:B,0))*C418/100000,""))</f>
        <v>0</v>
      </c>
      <c r="J418" s="256">
        <f>IF(OR(B418="",C418=""),"",IFERROR(INDEX(Vöruskrá!M:M,MATCH(B418,Vöruskrá!B:B,0))*C418/100000,""))</f>
        <v>0.16668599999999997</v>
      </c>
      <c r="K418" s="256">
        <f>IF(OR(B418="",C418=""),"",IFERROR(INDEX(Vöruskrá!N:N,MATCH(B418,Vöruskrá!B:B,0))*C418/100000,""))</f>
        <v>0.111124</v>
      </c>
      <c r="L418" s="256">
        <f>IF(OR(B418="",C418=""),"",IFERROR(INDEX(Vöruskrá!O:O,MATCH(B418,Vöruskrá!B:B,0))*C418/100000,""))</f>
        <v>3.8466E-2</v>
      </c>
      <c r="M418" s="256">
        <f>IF(OR(B418="",C418=""),"",IFERROR(INDEX(Vöruskrá!P:P,MATCH(B418,Vöruskrá!B:B,0))*C418/100000,""))</f>
        <v>0</v>
      </c>
      <c r="N418" s="256">
        <f>IF(OR(B418="",C418=""),"",IFERROR(INDEX(Vöruskrá!Q:Q,MATCH(B418,Vöruskrá!B:B,0))*C418/100000,""))</f>
        <v>5.1288E-2</v>
      </c>
      <c r="O418" s="257">
        <f>IF(OR(B418="",C418=""),"",IFERROR(C418/1000*INDEX(Vöruskrá!R:R,MATCH(B418,Vöruskrá!B:B,0))/1000,""))</f>
        <v>2.137</v>
      </c>
      <c r="P418" s="258"/>
      <c r="Q418" s="110"/>
      <c r="R418" s="99"/>
      <c r="S418" s="152" t="str">
        <f t="shared" si="6"/>
        <v>Tómatar (ferskir)</v>
      </c>
      <c r="T418" s="150">
        <f>IF($B418="","",$C418/1000*IFERROR(INDEX(Vöruskrá!$R:$R,MATCH($B418,Vöruskrá!$B:$B,0)),0))</f>
        <v>2137</v>
      </c>
      <c r="U418" s="151" t="str">
        <f>IF($A418="","",IFERROR(SUMIFS($T:$T,$W:$W,$A418)/(SUMIFS($C:$C,$W:$W,$A418)/1000),""))</f>
        <v/>
      </c>
      <c r="W418" t="str">
        <f>IF($A418="",W417,$A418)</f>
        <v>Tacoskálar með nautahakki, salsa og osti</v>
      </c>
    </row>
    <row r="419" spans="1:23" ht="60">
      <c r="A419" s="237" t="s">
        <v>1707</v>
      </c>
      <c r="B419" s="237"/>
      <c r="C419" s="238"/>
      <c r="D419" s="101" t="s">
        <v>1708</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1" t="s">
        <v>1709</v>
      </c>
      <c r="Q419" s="242" t="s">
        <v>1710</v>
      </c>
      <c r="R419" s="243" t="s">
        <v>1711</v>
      </c>
      <c r="S419" s="152" t="str">
        <f t="shared" si="6"/>
        <v>Kjúklingur og pasta með ítalskri tómatsósu og hvítlauksbrauði</v>
      </c>
      <c r="T419" s="150" t="str">
        <f>IF($B419="","",$C419/1000*IFERROR(INDEX(Vöruskrá!$R:$R,MATCH($B419,Vöruskrá!$B:$B,0)),0))</f>
        <v/>
      </c>
      <c r="U419" s="151">
        <f>IF($A419="","",IFERROR(SUMIFS($T:$T,$W:$W,$A419)/(SUMIFS($C:$C,$W:$W,$A419)/1000),""))</f>
        <v>2117.0310539845755</v>
      </c>
      <c r="W419" t="str">
        <f>IF($A419="",W418,$A419)</f>
        <v>Kjúklingur og pasta með ítalskri tómatsósu og hvítlauksbrauði</v>
      </c>
    </row>
    <row r="420" spans="1:23" ht="15">
      <c r="A420" s="244"/>
      <c r="B420" s="244" t="s">
        <v>147</v>
      </c>
      <c r="C420" s="245">
        <v>47885</v>
      </c>
      <c r="D420" s="246" t="s">
        <v>149</v>
      </c>
      <c r="E420" s="246"/>
      <c r="F420" s="246"/>
      <c r="G420" s="247">
        <f>IF(OR(B420="",C420=""),"",IFERROR(INDEX(Vöruskrá!J:J,MATCH(B420,Vöruskrá!B:B,0))*C420/100000,""))</f>
        <v>98.643100000000004</v>
      </c>
      <c r="H420" s="247">
        <f>IF(OR(B420="",C420=""),"",IFERROR(INDEX(Vöruskrá!K:K,MATCH(B420,Vöruskrá!B:B,0))*C420/100000,""))</f>
        <v>4.7885</v>
      </c>
      <c r="I420" s="247">
        <f>IF(OR(B420="",C420=""),"",IFERROR(INDEX(Vöruskrá!L:L,MATCH(B420,Vöruskrá!B:B,0))*C420/100000,""))</f>
        <v>0.86192999999999997</v>
      </c>
      <c r="J420" s="247">
        <f>IF(OR(B420="",C420=""),"",IFERROR(INDEX(Vöruskrá!M:M,MATCH(B420,Vöruskrá!B:B,0))*C420/100000,""))</f>
        <v>1.9154</v>
      </c>
      <c r="K420" s="247">
        <f>IF(OR(B420="",C420=""),"",IFERROR(INDEX(Vöruskrá!N:N,MATCH(B420,Vöruskrá!B:B,0))*C420/100000,""))</f>
        <v>1.5802050000000001</v>
      </c>
      <c r="L420" s="247">
        <f>IF(OR(B420="",C420=""),"",IFERROR(INDEX(Vöruskrá!O:O,MATCH(B420,Vöruskrá!B:B,0))*C420/100000,""))</f>
        <v>11.97125</v>
      </c>
      <c r="M420" s="247">
        <f>IF(OR(B420="",C420=""),"",IFERROR(INDEX(Vöruskrá!P:P,MATCH(B420,Vöruskrá!B:B,0))*C420/100000,""))</f>
        <v>1.5323199999999999</v>
      </c>
      <c r="N420" s="247">
        <f>IF(OR(B420="",C420=""),"",IFERROR(INDEX(Vöruskrá!Q:Q,MATCH(B420,Vöruskrá!B:B,0))*C420/100000,""))</f>
        <v>0</v>
      </c>
      <c r="O420" s="248">
        <f>IF(OR(B420="",C420=""),"",IFERROR(C420/1000*INDEX(Vöruskrá!R:R,MATCH(B420,Vöruskrá!B:B,0))/1000,""))</f>
        <v>114.92400000000001</v>
      </c>
      <c r="P420" s="244"/>
      <c r="Q420" s="113"/>
      <c r="R420" s="114"/>
      <c r="S420" s="152" t="str">
        <f t="shared" si="6"/>
        <v>Kjúklinga lærakjöt Rodizio</v>
      </c>
      <c r="T420" s="150">
        <f>IF($B420="","",$C420/1000*IFERROR(INDEX(Vöruskrá!$R:$R,MATCH($B420,Vöruskrá!$B:$B,0)),0))</f>
        <v>114924</v>
      </c>
      <c r="U420" s="151" t="str">
        <f>IF($A420="","",IFERROR(SUMIFS($T:$T,$W:$W,$A420)/(SUMIFS($C:$C,$W:$W,$A420)/1000),""))</f>
        <v/>
      </c>
      <c r="W420" t="str">
        <f>IF($A420="",W419,$A420)</f>
        <v>Kjúklingur og pasta með ítalskri tómatsósu og hvítlauksbrauði</v>
      </c>
    </row>
    <row r="421" spans="1:23" ht="15">
      <c r="A421" s="249"/>
      <c r="B421" s="249" t="s">
        <v>922</v>
      </c>
      <c r="C421" s="250">
        <v>11971</v>
      </c>
      <c r="D421" s="246" t="s">
        <v>924</v>
      </c>
      <c r="E421" s="246" t="s">
        <v>108</v>
      </c>
      <c r="F421" s="246"/>
      <c r="G421" s="247">
        <f>IF(OR(B421="",C421=""),"",IFERROR(INDEX(Vöruskrá!J:J,MATCH(B421,Vöruskrá!B:B,0))*C421/100000,""))</f>
        <v>40.7014</v>
      </c>
      <c r="H421" s="247">
        <f>IF(OR(B421="",C421=""),"",IFERROR(INDEX(Vöruskrá!K:K,MATCH(B421,Vöruskrá!B:B,0))*C421/100000,""))</f>
        <v>4.1898499999999999</v>
      </c>
      <c r="I421" s="247">
        <f>IF(OR(B421="",C421=""),"",IFERROR(INDEX(Vöruskrá!L:L,MATCH(B421,Vöruskrá!B:B,0))*C421/100000,""))</f>
        <v>2.6336200000000001</v>
      </c>
      <c r="J421" s="247">
        <f>IF(OR(B421="",C421=""),"",IFERROR(INDEX(Vöruskrá!M:M,MATCH(B421,Vöruskrá!B:B,0))*C421/100000,""))</f>
        <v>0.35913</v>
      </c>
      <c r="K421" s="247">
        <f>IF(OR(B421="",C421=""),"",IFERROR(INDEX(Vöruskrá!N:N,MATCH(B421,Vöruskrá!B:B,0))*C421/100000,""))</f>
        <v>0.35913</v>
      </c>
      <c r="L421" s="247">
        <f>IF(OR(B421="",C421=""),"",IFERROR(INDEX(Vöruskrá!O:O,MATCH(B421,Vöruskrá!B:B,0))*C421/100000,""))</f>
        <v>0.29927500000000001</v>
      </c>
      <c r="M421" s="247">
        <f>IF(OR(B421="",C421=""),"",IFERROR(INDEX(Vöruskrá!P:P,MATCH(B421,Vöruskrá!B:B,0))*C421/100000,""))</f>
        <v>0</v>
      </c>
      <c r="N421" s="247">
        <f>IF(OR(B421="",C421=""),"",IFERROR(INDEX(Vöruskrá!Q:Q,MATCH(B421,Vöruskrá!B:B,0))*C421/100000,""))</f>
        <v>0</v>
      </c>
      <c r="O421" s="248">
        <f>IF(OR(B421="",C421=""),"",IFERROR(C421/1000*INDEX(Vöruskrá!R:R,MATCH(B421,Vöruskrá!B:B,0))/1000,""))</f>
        <v>10.773899999999999</v>
      </c>
      <c r="P421" s="249"/>
      <c r="Q421" s="98"/>
      <c r="R421" s="5"/>
      <c r="S421" s="152" t="str">
        <f t="shared" si="6"/>
        <v>Matreiðslurjómi (MS)</v>
      </c>
      <c r="T421" s="150">
        <f>IF($B421="","",$C421/1000*IFERROR(INDEX(Vöruskrá!$R:$R,MATCH($B421,Vöruskrá!$B:$B,0)),0))</f>
        <v>10773.9</v>
      </c>
      <c r="U421" s="151" t="str">
        <f>IF($A421="","",IFERROR(SUMIFS($T:$T,$W:$W,$A421)/(SUMIFS($C:$C,$W:$W,$A421)/1000),""))</f>
        <v/>
      </c>
      <c r="W421" t="str">
        <f>IF($A421="",W420,$A421)</f>
        <v>Kjúklingur og pasta með ítalskri tómatsósu og hvítlauksbrauði</v>
      </c>
    </row>
    <row r="422" spans="1:23" ht="15">
      <c r="A422" s="244"/>
      <c r="B422" s="244" t="s">
        <v>1330</v>
      </c>
      <c r="C422" s="245">
        <v>2394</v>
      </c>
      <c r="D422" s="246"/>
      <c r="E422" s="246"/>
      <c r="F422" s="246"/>
      <c r="G422" s="247">
        <f>IF(OR(B422="",C422=""),"",IFERROR(INDEX(Vöruskrá!J:J,MATCH(B422,Vöruskrá!B:B,0))*C422/100000,""))</f>
        <v>0</v>
      </c>
      <c r="H422" s="247">
        <f>IF(OR(B422="",C422=""),"",IFERROR(INDEX(Vöruskrá!K:K,MATCH(B422,Vöruskrá!B:B,0))*C422/100000,""))</f>
        <v>0</v>
      </c>
      <c r="I422" s="247">
        <f>IF(OR(B422="",C422=""),"",IFERROR(INDEX(Vöruskrá!L:L,MATCH(B422,Vöruskrá!B:B,0))*C422/100000,""))</f>
        <v>0</v>
      </c>
      <c r="J422" s="247">
        <f>IF(OR(B422="",C422=""),"",IFERROR(INDEX(Vöruskrá!M:M,MATCH(B422,Vöruskrá!B:B,0))*C422/100000,""))</f>
        <v>0</v>
      </c>
      <c r="K422" s="247">
        <f>IF(OR(B422="",C422=""),"",IFERROR(INDEX(Vöruskrá!N:N,MATCH(B422,Vöruskrá!B:B,0))*C422/100000,""))</f>
        <v>0</v>
      </c>
      <c r="L422" s="247">
        <f>IF(OR(B422="",C422=""),"",IFERROR(INDEX(Vöruskrá!O:O,MATCH(B422,Vöruskrá!B:B,0))*C422/100000,""))</f>
        <v>0</v>
      </c>
      <c r="M422" s="247">
        <f>IF(OR(B422="",C422=""),"",IFERROR(INDEX(Vöruskrá!P:P,MATCH(B422,Vöruskrá!B:B,0))*C422/100000,""))</f>
        <v>0</v>
      </c>
      <c r="N422" s="247">
        <f>IF(OR(B422="",C422=""),"",IFERROR(INDEX(Vöruskrá!Q:Q,MATCH(B422,Vöruskrá!B:B,0))*C422/100000,""))</f>
        <v>0</v>
      </c>
      <c r="O422" s="248">
        <f>IF(OR(B422="",C422=""),"",IFERROR(C422/1000*INDEX(Vöruskrá!R:R,MATCH(B422,Vöruskrá!B:B,0))/1000,""))</f>
        <v>1.0772999999999999</v>
      </c>
      <c r="P422" s="244"/>
      <c r="Q422" s="97"/>
      <c r="R422" s="25"/>
      <c r="S422" s="152" t="str">
        <f t="shared" si="6"/>
        <v>Þurrkaðir tómatar</v>
      </c>
      <c r="T422" s="150">
        <f>IF($B422="","",$C422/1000*IFERROR(INDEX(Vöruskrá!$R:$R,MATCH($B422,Vöruskrá!$B:$B,0)),0))</f>
        <v>1077.3</v>
      </c>
      <c r="U422" s="151" t="str">
        <f>IF($A422="","",IFERROR(SUMIFS($T:$T,$W:$W,$A422)/(SUMIFS($C:$C,$W:$W,$A422)/1000),""))</f>
        <v/>
      </c>
      <c r="W422" t="str">
        <f>IF($A422="",W421,$A422)</f>
        <v>Kjúklingur og pasta með ítalskri tómatsósu og hvítlauksbrauði</v>
      </c>
    </row>
    <row r="423" spans="1:23" ht="15">
      <c r="A423" s="249"/>
      <c r="B423" s="249" t="s">
        <v>949</v>
      </c>
      <c r="C423" s="250">
        <v>3990</v>
      </c>
      <c r="D423" s="246" t="s">
        <v>951</v>
      </c>
      <c r="E423" s="246" t="s">
        <v>952</v>
      </c>
      <c r="F423" s="246"/>
      <c r="G423" s="247">
        <f>IF(OR(B423="",C423=""),"",IFERROR(INDEX(Vöruskrá!J:J,MATCH(B423,Vöruskrá!B:B,0))*C423/100000,""))</f>
        <v>15.8802</v>
      </c>
      <c r="H423" s="247">
        <f>IF(OR(B423="",C423=""),"",IFERROR(INDEX(Vöruskrá!K:K,MATCH(B423,Vöruskrá!B:B,0))*C423/100000,""))</f>
        <v>1.1571</v>
      </c>
      <c r="I423" s="247">
        <f>IF(OR(B423="",C423=""),"",IFERROR(INDEX(Vöruskrá!L:L,MATCH(B423,Vöruskrá!B:B,0))*C423/100000,""))</f>
        <v>0.71819999999999995</v>
      </c>
      <c r="J423" s="247">
        <f>IF(OR(B423="",C423=""),"",IFERROR(INDEX(Vöruskrá!M:M,MATCH(B423,Vöruskrá!B:B,0))*C423/100000,""))</f>
        <v>0</v>
      </c>
      <c r="K423" s="247">
        <f>IF(OR(B423="",C423=""),"",IFERROR(INDEX(Vöruskrá!N:N,MATCH(B423,Vöruskrá!B:B,0))*C423/100000,""))</f>
        <v>0</v>
      </c>
      <c r="L423" s="247">
        <f>IF(OR(B423="",C423=""),"",IFERROR(INDEX(Vöruskrá!O:O,MATCH(B423,Vöruskrá!B:B,0))*C423/100000,""))</f>
        <v>1.3167</v>
      </c>
      <c r="M423" s="247">
        <f>IF(OR(B423="",C423=""),"",IFERROR(INDEX(Vöruskrá!P:P,MATCH(B423,Vöruskrá!B:B,0))*C423/100000,""))</f>
        <v>5.985E-2</v>
      </c>
      <c r="N423" s="247">
        <f>IF(OR(B423="",C423=""),"",IFERROR(INDEX(Vöruskrá!Q:Q,MATCH(B423,Vöruskrá!B:B,0))*C423/100000,""))</f>
        <v>0</v>
      </c>
      <c r="O423" s="248">
        <f>IF(OR(B423="",C423=""),"",IFERROR(C423/1000*INDEX(Vöruskrá!R:R,MATCH(B423,Vöruskrá!B:B,0))/1000,""))</f>
        <v>13.965</v>
      </c>
      <c r="P423" s="249"/>
      <c r="Q423" s="98"/>
      <c r="R423" s="5"/>
      <c r="S423" s="152" t="str">
        <f t="shared" si="6"/>
        <v>Parmesanostur (Grana padano)</v>
      </c>
      <c r="T423" s="150">
        <f>IF($B423="","",$C423/1000*IFERROR(INDEX(Vöruskrá!$R:$R,MATCH($B423,Vöruskrá!$B:$B,0)),0))</f>
        <v>13965</v>
      </c>
      <c r="U423" s="151" t="str">
        <f>IF($A423="","",IFERROR(SUMIFS($T:$T,$W:$W,$A423)/(SUMIFS($C:$C,$W:$W,$A423)/1000),""))</f>
        <v/>
      </c>
      <c r="W423" t="str">
        <f>IF($A423="",W422,$A423)</f>
        <v>Kjúklingur og pasta með ítalskri tómatsósu og hvítlauksbrauði</v>
      </c>
    </row>
    <row r="424" spans="1:23" ht="15">
      <c r="A424" s="244"/>
      <c r="B424" s="244" t="s">
        <v>889</v>
      </c>
      <c r="C424" s="245">
        <v>798</v>
      </c>
      <c r="D424" s="246" t="s">
        <v>890</v>
      </c>
      <c r="E424" s="246" t="s">
        <v>121</v>
      </c>
      <c r="F424" s="246"/>
      <c r="G424" s="247">
        <f>IF(OR(B424="",C424=""),"",IFERROR(INDEX(Vöruskrá!J:J,MATCH(B424,Vöruskrá!B:B,0))*C424/100000,""))</f>
        <v>1.18902</v>
      </c>
      <c r="H424" s="247">
        <f>IF(OR(B424="",C424=""),"",IFERROR(INDEX(Vöruskrá!K:K,MATCH(B424,Vöruskrá!B:B,0))*C424/100000,""))</f>
        <v>3.9899999999999996E-3</v>
      </c>
      <c r="I424" s="247">
        <f>IF(OR(B424="",C424=""),"",IFERROR(INDEX(Vöruskrá!L:L,MATCH(B424,Vöruskrá!B:B,0))*C424/100000,""))</f>
        <v>7.980000000000001E-4</v>
      </c>
      <c r="J424" s="247">
        <f>IF(OR(B424="",C424=""),"",IFERROR(INDEX(Vöruskrá!M:M,MATCH(B424,Vöruskrá!B:B,0))*C424/100000,""))</f>
        <v>0.26413800000000004</v>
      </c>
      <c r="K424" s="247">
        <f>IF(OR(B424="",C424=""),"",IFERROR(INDEX(Vöruskrá!N:N,MATCH(B424,Vöruskrá!B:B,0))*C424/100000,""))</f>
        <v>7.9799999999999992E-3</v>
      </c>
      <c r="L424" s="247">
        <f>IF(OR(B424="",C424=""),"",IFERROR(INDEX(Vöruskrá!O:O,MATCH(B424,Vöruskrá!B:B,0))*C424/100000,""))</f>
        <v>5.1072000000000006E-2</v>
      </c>
      <c r="M424" s="247">
        <f>IF(OR(B424="",C424=""),"",IFERROR(INDEX(Vöruskrá!P:P,MATCH(B424,Vöruskrá!B:B,0))*C424/100000,""))</f>
        <v>0</v>
      </c>
      <c r="N424" s="247">
        <f>IF(OR(B424="",C424=""),"",IFERROR(INDEX(Vöruskrá!Q:Q,MATCH(B424,Vöruskrá!B:B,0))*C424/100000,""))</f>
        <v>1.6758000000000002E-2</v>
      </c>
      <c r="O424" s="248">
        <f>IF(OR(B424="",C424=""),"",IFERROR(C424/1000*INDEX(Vöruskrá!R:R,MATCH(B424,Vöruskrá!B:B,0))/1000,""))</f>
        <v>1.1970000000000001</v>
      </c>
      <c r="P424" s="244"/>
      <c r="Q424" s="97"/>
      <c r="R424" s="25"/>
      <c r="S424" s="152" t="str">
        <f t="shared" si="6"/>
        <v>Hvítlaukur (ferskur)</v>
      </c>
      <c r="T424" s="150">
        <f>IF($B424="","",$C424/1000*IFERROR(INDEX(Vöruskrá!$R:$R,MATCH($B424,Vöruskrá!$B:$B,0)),0))</f>
        <v>1197</v>
      </c>
      <c r="U424" s="151" t="str">
        <f>IF($A424="","",IFERROR(SUMIFS($T:$T,$W:$W,$A424)/(SUMIFS($C:$C,$W:$W,$A424)/1000),""))</f>
        <v/>
      </c>
      <c r="W424" t="str">
        <f>IF($A424="",W423,$A424)</f>
        <v>Kjúklingur og pasta með ítalskri tómatsósu og hvítlauksbrauði</v>
      </c>
    </row>
    <row r="425" spans="1:23" ht="15">
      <c r="A425" s="249"/>
      <c r="B425" s="249" t="s">
        <v>1162</v>
      </c>
      <c r="C425" s="250">
        <v>399</v>
      </c>
      <c r="D425" s="246" t="s">
        <v>1163</v>
      </c>
      <c r="E425" s="246" t="s">
        <v>121</v>
      </c>
      <c r="F425" s="246" t="s">
        <v>280</v>
      </c>
      <c r="G425" s="247">
        <f>IF(OR(B425="",C425=""),"",IFERROR(INDEX(Vöruskrá!J:J,MATCH(B425,Vöruskrá!B:B,0))*C425/100000,""))</f>
        <v>1.1571</v>
      </c>
      <c r="H425" s="247" t="str">
        <f>IF(OR(B425="",C425=""),"",IFERROR(INDEX(Vöruskrá!K:K,MATCH(B425,Vöruskrá!B:B,0))*C425/100000,""))</f>
        <v/>
      </c>
      <c r="I425" s="247" t="str">
        <f>IF(OR(B425="",C425=""),"",IFERROR(INDEX(Vöruskrá!L:L,MATCH(B425,Vöruskrá!B:B,0))*C425/100000,""))</f>
        <v/>
      </c>
      <c r="J425" s="247">
        <f>IF(OR(B425="",C425=""),"",IFERROR(INDEX(Vöruskrá!M:M,MATCH(B425,Vöruskrá!B:B,0))*C425/100000,""))</f>
        <v>0.16758000000000001</v>
      </c>
      <c r="K425" s="247">
        <f>IF(OR(B425="",C425=""),"",IFERROR(INDEX(Vöruskrá!N:N,MATCH(B425,Vöruskrá!B:B,0))*C425/100000,""))</f>
        <v>0.16359000000000001</v>
      </c>
      <c r="L425" s="247">
        <f>IF(OR(B425="",C425=""),"",IFERROR(INDEX(Vöruskrá!O:O,MATCH(B425,Vöruskrá!B:B,0))*C425/100000,""))</f>
        <v>5.586E-2</v>
      </c>
      <c r="M425" s="247" t="str">
        <f>IF(OR(B425="",C425=""),"",IFERROR(INDEX(Vöruskrá!P:P,MATCH(B425,Vöruskrá!B:B,0))*C425/100000,""))</f>
        <v/>
      </c>
      <c r="N425" s="247">
        <f>IF(OR(B425="",C425=""),"",IFERROR(INDEX(Vöruskrá!Q:Q,MATCH(B425,Vöruskrá!B:B,0))*C425/100000,""))</f>
        <v>0</v>
      </c>
      <c r="O425" s="248">
        <f>IF(OR(B425="",C425=""),"",IFERROR(C425/1000*INDEX(Vöruskrá!R:R,MATCH(B425,Vöruskrá!B:B,0))/1000,""))</f>
        <v>2.103129</v>
      </c>
      <c r="P425" s="249"/>
      <c r="Q425" s="98"/>
      <c r="R425" s="5"/>
      <c r="S425" s="152" t="str">
        <f t="shared" si="6"/>
        <v>Basilíka</v>
      </c>
      <c r="T425" s="150">
        <f>IF($B425="","",$C425/1000*IFERROR(INDEX(Vöruskrá!$R:$R,MATCH($B425,Vöruskrá!$B:$B,0)),0))</f>
        <v>2103.1289999999999</v>
      </c>
      <c r="U425" s="151" t="str">
        <f>IF($A425="","",IFERROR(SUMIFS($T:$T,$W:$W,$A425)/(SUMIFS($C:$C,$W:$W,$A425)/1000),""))</f>
        <v/>
      </c>
      <c r="W425" t="str">
        <f>IF($A425="",W424,$A425)</f>
        <v>Kjúklingur og pasta með ítalskri tómatsósu og hvítlauksbrauði</v>
      </c>
    </row>
    <row r="426" spans="1:23" ht="15">
      <c r="A426" s="244"/>
      <c r="B426" s="244" t="s">
        <v>269</v>
      </c>
      <c r="C426" s="245">
        <v>638</v>
      </c>
      <c r="D426" s="246" t="s">
        <v>272</v>
      </c>
      <c r="E426" s="246" t="s">
        <v>121</v>
      </c>
      <c r="F426" s="246" t="s">
        <v>273</v>
      </c>
      <c r="G426" s="247">
        <f>IF(OR(B426="",C426=""),"",IFERROR(INDEX(Vöruskrá!J:J,MATCH(B426,Vöruskrá!B:B,0))*C426/100000,""))</f>
        <v>0</v>
      </c>
      <c r="H426" s="247">
        <f>IF(OR(B426="",C426=""),"",IFERROR(INDEX(Vöruskrá!K:K,MATCH(B426,Vöruskrá!B:B,0))*C426/100000,""))</f>
        <v>0</v>
      </c>
      <c r="I426" s="247">
        <f>IF(OR(B426="",C426=""),"",IFERROR(INDEX(Vöruskrá!L:L,MATCH(B426,Vöruskrá!B:B,0))*C426/100000,""))</f>
        <v>0</v>
      </c>
      <c r="J426" s="247">
        <f>IF(OR(B426="",C426=""),"",IFERROR(INDEX(Vöruskrá!M:M,MATCH(B426,Vöruskrá!B:B,0))*C426/100000,""))</f>
        <v>0</v>
      </c>
      <c r="K426" s="247">
        <f>IF(OR(B426="",C426=""),"",IFERROR(INDEX(Vöruskrá!N:N,MATCH(B426,Vöruskrá!B:B,0))*C426/100000,""))</f>
        <v>0</v>
      </c>
      <c r="L426" s="247">
        <f>IF(OR(B426="",C426=""),"",IFERROR(INDEX(Vöruskrá!O:O,MATCH(B426,Vöruskrá!B:B,0))*C426/100000,""))</f>
        <v>0</v>
      </c>
      <c r="M426" s="247">
        <f>IF(OR(B426="",C426=""),"",IFERROR(INDEX(Vöruskrá!P:P,MATCH(B426,Vöruskrá!B:B,0))*C426/100000,""))</f>
        <v>0.63800000000000001</v>
      </c>
      <c r="N426" s="247">
        <f>IF(OR(B426="",C426=""),"",IFERROR(INDEX(Vöruskrá!Q:Q,MATCH(B426,Vöruskrá!B:B,0))*C426/100000,""))</f>
        <v>0</v>
      </c>
      <c r="O426" s="248">
        <f>IF(OR(B426="",C426=""),"",IFERROR(C426/1000*INDEX(Vöruskrá!R:R,MATCH(B426,Vöruskrá!B:B,0))/1000,""))</f>
        <v>7.6560000000000003E-2</v>
      </c>
      <c r="P426" s="244"/>
      <c r="Q426" s="111"/>
      <c r="R426" s="112"/>
      <c r="S426" s="152" t="str">
        <f t="shared" si="6"/>
        <v>Borðsalt</v>
      </c>
      <c r="T426" s="150">
        <f>IF($B426="","",$C426/1000*IFERROR(INDEX(Vöruskrá!$R:$R,MATCH($B426,Vöruskrá!$B:$B,0)),0))</f>
        <v>76.56</v>
      </c>
      <c r="U426" s="151" t="str">
        <f>IF($A426="","",IFERROR(SUMIFS($T:$T,$W:$W,$A426)/(SUMIFS($C:$C,$W:$W,$A426)/1000),""))</f>
        <v/>
      </c>
      <c r="W426" t="str">
        <f>IF($A426="",W425,$A426)</f>
        <v>Kjúklingur og pasta með ítalskri tómatsósu og hvítlauksbrauði</v>
      </c>
    </row>
    <row r="427" spans="1:23" ht="60">
      <c r="A427" s="237" t="s">
        <v>1712</v>
      </c>
      <c r="B427" s="237"/>
      <c r="C427" s="238"/>
      <c r="D427" s="101" t="s">
        <v>1713</v>
      </c>
      <c r="E427" s="101" t="s">
        <v>1714</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1" t="s">
        <v>1715</v>
      </c>
      <c r="Q427" s="251" t="s">
        <v>1716</v>
      </c>
      <c r="R427" s="252" t="s">
        <v>1717</v>
      </c>
      <c r="S427" s="152" t="str">
        <f t="shared" si="6"/>
        <v>Kjúklingur BBQ með sætum kartöflum og kokteilsósu</v>
      </c>
      <c r="T427" s="150" t="str">
        <f>IF($B427="","",$C427/1000*IFERROR(INDEX(Vöruskrá!$R:$R,MATCH($B427,Vöruskrá!$B:$B,0)),0))</f>
        <v/>
      </c>
      <c r="U427" s="151">
        <f>IF($A427="","",IFERROR(SUMIFS($T:$T,$W:$W,$A427)/(SUMIFS($C:$C,$W:$W,$A427)/1000),""))</f>
        <v>2179.5612043879564</v>
      </c>
      <c r="W427" t="str">
        <f>IF($A427="",W426,$A427)</f>
        <v>Kjúklingur BBQ með sætum kartöflum og kokteilsósu</v>
      </c>
    </row>
    <row r="428" spans="1:23" ht="15">
      <c r="A428" s="244"/>
      <c r="B428" s="244" t="s">
        <v>147</v>
      </c>
      <c r="C428" s="245">
        <v>85016</v>
      </c>
      <c r="D428" s="246" t="s">
        <v>149</v>
      </c>
      <c r="E428" s="246"/>
      <c r="F428" s="246"/>
      <c r="G428" s="247">
        <f>IF(OR(B428="",C428=""),"",IFERROR(INDEX(Vöruskrá!J:J,MATCH(B428,Vöruskrá!B:B,0))*C428/100000,""))</f>
        <v>175.13296</v>
      </c>
      <c r="H428" s="247">
        <f>IF(OR(B428="",C428=""),"",IFERROR(INDEX(Vöruskrá!K:K,MATCH(B428,Vöruskrá!B:B,0))*C428/100000,""))</f>
        <v>8.5015999999999998</v>
      </c>
      <c r="I428" s="247">
        <f>IF(OR(B428="",C428=""),"",IFERROR(INDEX(Vöruskrá!L:L,MATCH(B428,Vöruskrá!B:B,0))*C428/100000,""))</f>
        <v>1.5302880000000001</v>
      </c>
      <c r="J428" s="247">
        <f>IF(OR(B428="",C428=""),"",IFERROR(INDEX(Vöruskrá!M:M,MATCH(B428,Vöruskrá!B:B,0))*C428/100000,""))</f>
        <v>3.4006400000000001</v>
      </c>
      <c r="K428" s="247">
        <f>IF(OR(B428="",C428=""),"",IFERROR(INDEX(Vöruskrá!N:N,MATCH(B428,Vöruskrá!B:B,0))*C428/100000,""))</f>
        <v>2.8055279999999998</v>
      </c>
      <c r="L428" s="247">
        <f>IF(OR(B428="",C428=""),"",IFERROR(INDEX(Vöruskrá!O:O,MATCH(B428,Vöruskrá!B:B,0))*C428/100000,""))</f>
        <v>21.254000000000001</v>
      </c>
      <c r="M428" s="247">
        <f>IF(OR(B428="",C428=""),"",IFERROR(INDEX(Vöruskrá!P:P,MATCH(B428,Vöruskrá!B:B,0))*C428/100000,""))</f>
        <v>2.7205120000000003</v>
      </c>
      <c r="N428" s="247">
        <f>IF(OR(B428="",C428=""),"",IFERROR(INDEX(Vöruskrá!Q:Q,MATCH(B428,Vöruskrá!B:B,0))*C428/100000,""))</f>
        <v>0</v>
      </c>
      <c r="O428" s="248">
        <f>IF(OR(B428="",C428=""),"",IFERROR(C428/1000*INDEX(Vöruskrá!R:R,MATCH(B428,Vöruskrá!B:B,0))/1000,""))</f>
        <v>204.03840000000002</v>
      </c>
      <c r="P428" s="244"/>
      <c r="Q428" s="113"/>
      <c r="R428" s="114"/>
      <c r="S428" s="152" t="str">
        <f t="shared" si="6"/>
        <v>Kjúklinga lærakjöt Rodizio</v>
      </c>
      <c r="T428" s="150">
        <f>IF($B428="","",$C428/1000*IFERROR(INDEX(Vöruskrá!$R:$R,MATCH($B428,Vöruskrá!$B:$B,0)),0))</f>
        <v>204038.40000000002</v>
      </c>
      <c r="U428" s="151" t="str">
        <f>IF($A428="","",IFERROR(SUMIFS($T:$T,$W:$W,$A428)/(SUMIFS($C:$C,$W:$W,$A428)/1000),""))</f>
        <v/>
      </c>
      <c r="W428" t="str">
        <f>IF($A428="",W427,$A428)</f>
        <v>Kjúklingur BBQ með sætum kartöflum og kokteilsósu</v>
      </c>
    </row>
    <row r="429" spans="1:23" ht="15">
      <c r="A429" s="249"/>
      <c r="B429" s="249" t="s">
        <v>874</v>
      </c>
      <c r="C429" s="250">
        <v>10627</v>
      </c>
      <c r="D429" s="246" t="s">
        <v>876</v>
      </c>
      <c r="E429" s="246" t="s">
        <v>230</v>
      </c>
      <c r="F429" s="246"/>
      <c r="G429" s="247">
        <f>IF(OR(B429="",C429=""),"",IFERROR(INDEX(Vöruskrá!J:J,MATCH(B429,Vöruskrá!B:B,0))*C429/100000,""))</f>
        <v>13.071210000000001</v>
      </c>
      <c r="H429" s="247">
        <f>IF(OR(B429="",C429=""),"",IFERROR(INDEX(Vöruskrá!K:K,MATCH(B429,Vöruskrá!B:B,0))*C429/100000,""))</f>
        <v>0</v>
      </c>
      <c r="I429" s="247">
        <f>IF(OR(B429="",C429=""),"",IFERROR(INDEX(Vöruskrá!L:L,MATCH(B429,Vöruskrá!B:B,0))*C429/100000,""))</f>
        <v>0</v>
      </c>
      <c r="J429" s="247">
        <f>IF(OR(B429="",C429=""),"",IFERROR(INDEX(Vöruskrá!M:M,MATCH(B429,Vöruskrá!B:B,0))*C429/100000,""))</f>
        <v>3.0818300000000001</v>
      </c>
      <c r="K429" s="247">
        <f>IF(OR(B429="",C429=""),"",IFERROR(INDEX(Vöruskrá!N:N,MATCH(B429,Vöruskrá!B:B,0))*C429/100000,""))</f>
        <v>2.6567500000000002</v>
      </c>
      <c r="L429" s="247">
        <f>IF(OR(B429="",C429=""),"",IFERROR(INDEX(Vöruskrá!O:O,MATCH(B429,Vöruskrá!B:B,0))*C429/100000,""))</f>
        <v>6.3761999999999999E-2</v>
      </c>
      <c r="M429" s="247">
        <f>IF(OR(B429="",C429=""),"",IFERROR(INDEX(Vöruskrá!P:P,MATCH(B429,Vöruskrá!B:B,0))*C429/100000,""))</f>
        <v>0.32943700000000004</v>
      </c>
      <c r="N429" s="247">
        <f>IF(OR(B429="",C429=""),"",IFERROR(INDEX(Vöruskrá!Q:Q,MATCH(B429,Vöruskrá!B:B,0))*C429/100000,""))</f>
        <v>0</v>
      </c>
      <c r="O429" s="248">
        <f>IF(OR(B429="",C429=""),"",IFERROR(C429/1000*INDEX(Vöruskrá!R:R,MATCH(B429,Vöruskrá!B:B,0))/1000,""))</f>
        <v>6.3762000000000008</v>
      </c>
      <c r="P429" s="249"/>
      <c r="Q429" s="98"/>
      <c r="R429" s="5"/>
      <c r="S429" s="152" t="str">
        <f t="shared" si="6"/>
        <v>BBQ sósa</v>
      </c>
      <c r="T429" s="150">
        <f>IF($B429="","",$C429/1000*IFERROR(INDEX(Vöruskrá!$R:$R,MATCH($B429,Vöruskrá!$B:$B,0)),0))</f>
        <v>6376.2000000000007</v>
      </c>
      <c r="U429" s="151" t="str">
        <f>IF($A429="","",IFERROR(SUMIFS($T:$T,$W:$W,$A429)/(SUMIFS($C:$C,$W:$W,$A429)/1000),""))</f>
        <v/>
      </c>
      <c r="W429" t="str">
        <f>IF($A429="",W428,$A429)</f>
        <v>Kjúklingur BBQ með sætum kartöflum og kokteilsósu</v>
      </c>
    </row>
    <row r="430" spans="1:23" ht="15">
      <c r="A430" s="244"/>
      <c r="B430" s="244" t="s">
        <v>889</v>
      </c>
      <c r="C430" s="245">
        <v>1063</v>
      </c>
      <c r="D430" s="246" t="s">
        <v>890</v>
      </c>
      <c r="E430" s="246" t="s">
        <v>121</v>
      </c>
      <c r="F430" s="246"/>
      <c r="G430" s="247">
        <f>IF(OR(B430="",C430=""),"",IFERROR(INDEX(Vöruskrá!J:J,MATCH(B430,Vöruskrá!B:B,0))*C430/100000,""))</f>
        <v>1.5838699999999999</v>
      </c>
      <c r="H430" s="247">
        <f>IF(OR(B430="",C430=""),"",IFERROR(INDEX(Vöruskrá!K:K,MATCH(B430,Vöruskrá!B:B,0))*C430/100000,""))</f>
        <v>5.3150000000000003E-3</v>
      </c>
      <c r="I430" s="247">
        <f>IF(OR(B430="",C430=""),"",IFERROR(INDEX(Vöruskrá!L:L,MATCH(B430,Vöruskrá!B:B,0))*C430/100000,""))</f>
        <v>1.0630000000000001E-3</v>
      </c>
      <c r="J430" s="247">
        <f>IF(OR(B430="",C430=""),"",IFERROR(INDEX(Vöruskrá!M:M,MATCH(B430,Vöruskrá!B:B,0))*C430/100000,""))</f>
        <v>0.35185300000000003</v>
      </c>
      <c r="K430" s="247">
        <f>IF(OR(B430="",C430=""),"",IFERROR(INDEX(Vöruskrá!N:N,MATCH(B430,Vöruskrá!B:B,0))*C430/100000,""))</f>
        <v>1.0630000000000001E-2</v>
      </c>
      <c r="L430" s="247">
        <f>IF(OR(B430="",C430=""),"",IFERROR(INDEX(Vöruskrá!O:O,MATCH(B430,Vöruskrá!B:B,0))*C430/100000,""))</f>
        <v>6.8032000000000009E-2</v>
      </c>
      <c r="M430" s="247">
        <f>IF(OR(B430="",C430=""),"",IFERROR(INDEX(Vöruskrá!P:P,MATCH(B430,Vöruskrá!B:B,0))*C430/100000,""))</f>
        <v>0</v>
      </c>
      <c r="N430" s="247">
        <f>IF(OR(B430="",C430=""),"",IFERROR(INDEX(Vöruskrá!Q:Q,MATCH(B430,Vöruskrá!B:B,0))*C430/100000,""))</f>
        <v>2.2323000000000003E-2</v>
      </c>
      <c r="O430" s="248">
        <f>IF(OR(B430="",C430=""),"",IFERROR(C430/1000*INDEX(Vöruskrá!R:R,MATCH(B430,Vöruskrá!B:B,0))/1000,""))</f>
        <v>1.5945</v>
      </c>
      <c r="P430" s="244"/>
      <c r="Q430" s="97"/>
      <c r="R430" s="25"/>
      <c r="S430" s="152" t="str">
        <f t="shared" si="6"/>
        <v>Hvítlaukur (ferskur)</v>
      </c>
      <c r="T430" s="150">
        <f>IF($B430="","",$C430/1000*IFERROR(INDEX(Vöruskrá!$R:$R,MATCH($B430,Vöruskrá!$B:$B,0)),0))</f>
        <v>1594.5</v>
      </c>
      <c r="U430" s="151" t="str">
        <f>IF($A430="","",IFERROR(SUMIFS($T:$T,$W:$W,$A430)/(SUMIFS($C:$C,$W:$W,$A430)/1000),""))</f>
        <v/>
      </c>
      <c r="W430" t="str">
        <f>IF($A430="",W429,$A430)</f>
        <v>Kjúklingur BBQ með sætum kartöflum og kokteilsósu</v>
      </c>
    </row>
    <row r="431" spans="1:23" ht="15">
      <c r="A431" s="249"/>
      <c r="B431" s="249" t="s">
        <v>897</v>
      </c>
      <c r="C431" s="250">
        <v>1063</v>
      </c>
      <c r="D431" s="246" t="s">
        <v>898</v>
      </c>
      <c r="E431" s="246" t="s">
        <v>121</v>
      </c>
      <c r="F431" s="246" t="s">
        <v>895</v>
      </c>
      <c r="G431" s="247">
        <f>IF(OR(B431="",C431=""),"",IFERROR(INDEX(Vöruskrá!J:J,MATCH(B431,Vöruskrá!B:B,0))*C431/100000,""))</f>
        <v>2.9976600000000002</v>
      </c>
      <c r="H431" s="247">
        <f>IF(OR(B431="",C431=""),"",IFERROR(INDEX(Vöruskrá!K:K,MATCH(B431,Vöruskrá!B:B,0))*C431/100000,""))</f>
        <v>0.13819000000000001</v>
      </c>
      <c r="I431" s="247">
        <f>IF(OR(B431="",C431=""),"",IFERROR(INDEX(Vöruskrá!L:L,MATCH(B431,Vöruskrá!B:B,0))*C431/100000,""))</f>
        <v>2.1260000000000001E-2</v>
      </c>
      <c r="J431" s="247">
        <f>IF(OR(B431="",C431=""),"",IFERROR(INDEX(Vöruskrá!M:M,MATCH(B431,Vöruskrá!B:B,0))*C431/100000,""))</f>
        <v>0.57401999999999997</v>
      </c>
      <c r="K431" s="247">
        <f>IF(OR(B431="",C431=""),"",IFERROR(INDEX(Vöruskrá!N:N,MATCH(B431,Vöruskrá!B:B,0))*C431/100000,""))</f>
        <v>0.10630000000000001</v>
      </c>
      <c r="L431" s="247">
        <f>IF(OR(B431="",C431=""),"",IFERROR(INDEX(Vöruskrá!O:O,MATCH(B431,Vöruskrá!B:B,0))*C431/100000,""))</f>
        <v>0.14882000000000001</v>
      </c>
      <c r="M431" s="247">
        <f>IF(OR(B431="",C431=""),"",IFERROR(INDEX(Vöruskrá!P:P,MATCH(B431,Vöruskrá!B:B,0))*C431/100000,""))</f>
        <v>1.0630000000000001E-3</v>
      </c>
      <c r="N431" s="247">
        <f>IF(OR(B431="",C431=""),"",IFERROR(INDEX(Vöruskrá!Q:Q,MATCH(B431,Vöruskrá!B:B,0))*C431/100000,""))</f>
        <v>0.37204999999999999</v>
      </c>
      <c r="O431" s="248">
        <f>IF(OR(B431="",C431=""),"",IFERROR(C431/1000*INDEX(Vöruskrá!R:R,MATCH(B431,Vöruskrá!B:B,0))/1000,""))</f>
        <v>3.1890000000000001</v>
      </c>
      <c r="P431" s="249"/>
      <c r="Q431" s="98"/>
      <c r="R431" s="5"/>
      <c r="S431" s="152" t="str">
        <f t="shared" si="6"/>
        <v>Paprikuduft</v>
      </c>
      <c r="T431" s="150">
        <f>IF($B431="","",$C431/1000*IFERROR(INDEX(Vöruskrá!$R:$R,MATCH($B431,Vöruskrá!$B:$B,0)),0))</f>
        <v>3189</v>
      </c>
      <c r="U431" s="151" t="str">
        <f>IF($A431="","",IFERROR(SUMIFS($T:$T,$W:$W,$A431)/(SUMIFS($C:$C,$W:$W,$A431)/1000),""))</f>
        <v/>
      </c>
      <c r="W431" t="str">
        <f>IF($A431="",W430,$A431)</f>
        <v>Kjúklingur BBQ með sætum kartöflum og kokteilsósu</v>
      </c>
    </row>
    <row r="432" spans="1:23" ht="15">
      <c r="A432" s="244"/>
      <c r="B432" s="244" t="s">
        <v>978</v>
      </c>
      <c r="C432" s="245">
        <v>1063</v>
      </c>
      <c r="D432" s="246" t="s">
        <v>979</v>
      </c>
      <c r="E432" s="246" t="s">
        <v>957</v>
      </c>
      <c r="F432" s="246"/>
      <c r="G432" s="247">
        <f>IF(OR(B432="",C432=""),"",IFERROR(INDEX(Vöruskrá!J:J,MATCH(B432,Vöruskrá!B:B,0))*C432/100000,""))</f>
        <v>4.2519999999999998</v>
      </c>
      <c r="H432" s="247">
        <f>IF(OR(B432="",C432=""),"",IFERROR(INDEX(Vöruskrá!K:K,MATCH(B432,Vöruskrá!B:B,0))*C432/100000,""))</f>
        <v>0</v>
      </c>
      <c r="I432" s="247">
        <f>IF(OR(B432="",C432=""),"",IFERROR(INDEX(Vöruskrá!L:L,MATCH(B432,Vöruskrá!B:B,0))*C432/100000,""))</f>
        <v>0</v>
      </c>
      <c r="J432" s="247">
        <f>IF(OR(B432="",C432=""),"",IFERROR(INDEX(Vöruskrá!M:M,MATCH(B432,Vöruskrá!B:B,0))*C432/100000,""))</f>
        <v>1.0629999999999999</v>
      </c>
      <c r="K432" s="247">
        <f>IF(OR(B432="",C432=""),"",IFERROR(INDEX(Vöruskrá!N:N,MATCH(B432,Vöruskrá!B:B,0))*C432/100000,""))</f>
        <v>1.0629999999999999</v>
      </c>
      <c r="L432" s="247">
        <f>IF(OR(B432="",C432=""),"",IFERROR(INDEX(Vöruskrá!O:O,MATCH(B432,Vöruskrá!B:B,0))*C432/100000,""))</f>
        <v>0</v>
      </c>
      <c r="M432" s="247">
        <f>IF(OR(B432="",C432=""),"",IFERROR(INDEX(Vöruskrá!P:P,MATCH(B432,Vöruskrá!B:B,0))*C432/100000,""))</f>
        <v>0</v>
      </c>
      <c r="N432" s="247">
        <f>IF(OR(B432="",C432=""),"",IFERROR(INDEX(Vöruskrá!Q:Q,MATCH(B432,Vöruskrá!B:B,0))*C432/100000,""))</f>
        <v>0</v>
      </c>
      <c r="O432" s="248">
        <f>IF(OR(B432="",C432=""),"",IFERROR(C432/1000*INDEX(Vöruskrá!R:R,MATCH(B432,Vöruskrá!B:B,0))/1000,""))</f>
        <v>0.42519999999999997</v>
      </c>
      <c r="P432" s="244"/>
      <c r="Q432" s="97"/>
      <c r="R432" s="25"/>
      <c r="S432" s="152" t="str">
        <f t="shared" si="6"/>
        <v>Púðursykur</v>
      </c>
      <c r="T432" s="150">
        <f>IF($B432="","",$C432/1000*IFERROR(INDEX(Vöruskrá!$R:$R,MATCH($B432,Vöruskrá!$B:$B,0)),0))</f>
        <v>425.2</v>
      </c>
      <c r="U432" s="151" t="str">
        <f>IF($A432="","",IFERROR(SUMIFS($T:$T,$W:$W,$A432)/(SUMIFS($C:$C,$W:$W,$A432)/1000),""))</f>
        <v/>
      </c>
      <c r="W432" t="str">
        <f>IF($A432="",W431,$A432)</f>
        <v>Kjúklingur BBQ með sætum kartöflum og kokteilsósu</v>
      </c>
    </row>
    <row r="433" spans="1:23" ht="15">
      <c r="A433" s="249"/>
      <c r="B433" s="249" t="s">
        <v>269</v>
      </c>
      <c r="C433" s="250">
        <v>850</v>
      </c>
      <c r="D433" s="246" t="s">
        <v>272</v>
      </c>
      <c r="E433" s="246" t="s">
        <v>121</v>
      </c>
      <c r="F433" s="246" t="s">
        <v>273</v>
      </c>
      <c r="G433" s="247">
        <f>IF(OR(B433="",C433=""),"",IFERROR(INDEX(Vöruskrá!J:J,MATCH(B433,Vöruskrá!B:B,0))*C433/100000,""))</f>
        <v>0</v>
      </c>
      <c r="H433" s="247">
        <f>IF(OR(B433="",C433=""),"",IFERROR(INDEX(Vöruskrá!K:K,MATCH(B433,Vöruskrá!B:B,0))*C433/100000,""))</f>
        <v>0</v>
      </c>
      <c r="I433" s="247">
        <f>IF(OR(B433="",C433=""),"",IFERROR(INDEX(Vöruskrá!L:L,MATCH(B433,Vöruskrá!B:B,0))*C433/100000,""))</f>
        <v>0</v>
      </c>
      <c r="J433" s="247">
        <f>IF(OR(B433="",C433=""),"",IFERROR(INDEX(Vöruskrá!M:M,MATCH(B433,Vöruskrá!B:B,0))*C433/100000,""))</f>
        <v>0</v>
      </c>
      <c r="K433" s="247">
        <f>IF(OR(B433="",C433=""),"",IFERROR(INDEX(Vöruskrá!N:N,MATCH(B433,Vöruskrá!B:B,0))*C433/100000,""))</f>
        <v>0</v>
      </c>
      <c r="L433" s="247">
        <f>IF(OR(B433="",C433=""),"",IFERROR(INDEX(Vöruskrá!O:O,MATCH(B433,Vöruskrá!B:B,0))*C433/100000,""))</f>
        <v>0</v>
      </c>
      <c r="M433" s="247">
        <f>IF(OR(B433="",C433=""),"",IFERROR(INDEX(Vöruskrá!P:P,MATCH(B433,Vöruskrá!B:B,0))*C433/100000,""))</f>
        <v>0.85</v>
      </c>
      <c r="N433" s="247">
        <f>IF(OR(B433="",C433=""),"",IFERROR(INDEX(Vöruskrá!Q:Q,MATCH(B433,Vöruskrá!B:B,0))*C433/100000,""))</f>
        <v>0</v>
      </c>
      <c r="O433" s="248">
        <f>IF(OR(B433="",C433=""),"",IFERROR(C433/1000*INDEX(Vöruskrá!R:R,MATCH(B433,Vöruskrá!B:B,0))/1000,""))</f>
        <v>0.10199999999999999</v>
      </c>
      <c r="P433" s="249"/>
      <c r="Q433" s="98"/>
      <c r="R433" s="5"/>
      <c r="S433" s="152" t="str">
        <f t="shared" si="6"/>
        <v>Borðsalt</v>
      </c>
      <c r="T433" s="150">
        <f>IF($B433="","",$C433/1000*IFERROR(INDEX(Vöruskrá!$R:$R,MATCH($B433,Vöruskrá!$B:$B,0)),0))</f>
        <v>102</v>
      </c>
      <c r="U433" s="151" t="str">
        <f>IF($A433="","",IFERROR(SUMIFS($T:$T,$W:$W,$A433)/(SUMIFS($C:$C,$W:$W,$A433)/1000),""))</f>
        <v/>
      </c>
      <c r="W433" t="str">
        <f>IF($A433="",W432,$A433)</f>
        <v>Kjúklingur BBQ með sætum kartöflum og kokteilsósu</v>
      </c>
    </row>
    <row r="434" spans="1:23" ht="15">
      <c r="A434" s="244"/>
      <c r="B434" s="244" t="s">
        <v>720</v>
      </c>
      <c r="C434" s="245">
        <v>319</v>
      </c>
      <c r="D434" s="246" t="s">
        <v>721</v>
      </c>
      <c r="E434" s="246"/>
      <c r="F434" s="246" t="s">
        <v>280</v>
      </c>
      <c r="G434" s="247">
        <f>IF(OR(B434="",C434=""),"",IFERROR(INDEX(Vöruskrá!J:J,MATCH(B434,Vöruskrá!B:B,0))*C434/100000,""))</f>
        <v>1.2313400000000001</v>
      </c>
      <c r="H434" s="247">
        <f>IF(OR(B434="",C434=""),"",IFERROR(INDEX(Vöruskrá!K:K,MATCH(B434,Vöruskrá!B:B,0))*C434/100000,""))</f>
        <v>1.0527E-2</v>
      </c>
      <c r="I434" s="247">
        <f>IF(OR(B434="",C434=""),"",IFERROR(INDEX(Vöruskrá!L:L,MATCH(B434,Vöruskrá!B:B,0))*C434/100000,""))</f>
        <v>3.1900000000000001E-3</v>
      </c>
      <c r="J434" s="247">
        <f>IF(OR(B434="",C434=""),"",IFERROR(INDEX(Vöruskrá!M:M,MATCH(B434,Vöruskrá!B:B,0))*C434/100000,""))</f>
        <v>0.20735000000000001</v>
      </c>
      <c r="K434" s="247">
        <f>IF(OR(B434="",C434=""),"",IFERROR(INDEX(Vöruskrá!N:N,MATCH(B434,Vöruskrá!B:B,0))*C434/100000,""))</f>
        <v>1.9140000000000001E-3</v>
      </c>
      <c r="L434" s="247">
        <f>IF(OR(B434="",C434=""),"",IFERROR(INDEX(Vöruskrá!O:O,MATCH(B434,Vöruskrá!B:B,0))*C434/100000,""))</f>
        <v>3.5090000000000003E-2</v>
      </c>
      <c r="M434" s="247">
        <f>IF(OR(B434="",C434=""),"",IFERROR(INDEX(Vöruskrá!P:P,MATCH(B434,Vöruskrá!B:B,0))*C434/100000,""))</f>
        <v>3.19E-4</v>
      </c>
      <c r="N434" s="247">
        <f>IF(OR(B434="",C434=""),"",IFERROR(INDEX(Vöruskrá!Q:Q,MATCH(B434,Vöruskrá!B:B,0))*C434/100000,""))</f>
        <v>0</v>
      </c>
      <c r="O434" s="248">
        <f>IF(OR(B434="",C434=""),"",IFERROR(C434/1000*INDEX(Vöruskrá!R:R,MATCH(B434,Vöruskrá!B:B,0))/1000,""))</f>
        <v>2.2330000000000001</v>
      </c>
      <c r="P434" s="244"/>
      <c r="Q434" s="111"/>
      <c r="R434" s="112"/>
      <c r="S434" s="152" t="str">
        <f t="shared" si="6"/>
        <v>Svartur pipar, malaður</v>
      </c>
      <c r="T434" s="150">
        <f>IF($B434="","",$C434/1000*IFERROR(INDEX(Vöruskrá!$R:$R,MATCH($B434,Vöruskrá!$B:$B,0)),0))</f>
        <v>2233</v>
      </c>
      <c r="U434" s="151" t="str">
        <f>IF($A434="","",IFERROR(SUMIFS($T:$T,$W:$W,$A434)/(SUMIFS($C:$C,$W:$W,$A434)/1000),""))</f>
        <v/>
      </c>
      <c r="W434" t="str">
        <f>IF($A434="",W433,$A434)</f>
        <v>Kjúklingur BBQ með sætum kartöflum og kokteilsósu</v>
      </c>
    </row>
    <row r="435" spans="1:23" ht="48">
      <c r="A435" s="237" t="s">
        <v>1718</v>
      </c>
      <c r="B435" s="237"/>
      <c r="C435" s="238"/>
      <c r="D435" s="101" t="s">
        <v>1719</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1" t="s">
        <v>1720</v>
      </c>
      <c r="Q435" s="242" t="s">
        <v>1721</v>
      </c>
      <c r="R435" s="243" t="s">
        <v>1722</v>
      </c>
      <c r="S435" s="152" t="str">
        <f t="shared" si="6"/>
        <v>Núðlur með kjúkling, blönduðu grænmeti og sweet chili sósu</v>
      </c>
      <c r="T435" s="150" t="str">
        <f>IF($B435="","",$C435/1000*IFERROR(INDEX(Vöruskrá!$R:$R,MATCH($B435,Vöruskrá!$B:$B,0)),0))</f>
        <v/>
      </c>
      <c r="U435" s="151">
        <f>IF($A435="","",IFERROR(SUMIFS($T:$T,$W:$W,$A435)/(SUMIFS($C:$C,$W:$W,$A435)/1000),""))</f>
        <v>1812.397806176208</v>
      </c>
      <c r="W435" t="str">
        <f>IF($A435="",W434,$A435)</f>
        <v>Núðlur með kjúkling, blönduðu grænmeti og sweet chili sósu</v>
      </c>
    </row>
    <row r="436" spans="1:23" ht="15">
      <c r="A436" s="244"/>
      <c r="B436" s="244" t="s">
        <v>147</v>
      </c>
      <c r="C436" s="245">
        <v>51948</v>
      </c>
      <c r="D436" s="246" t="s">
        <v>149</v>
      </c>
      <c r="E436" s="246"/>
      <c r="F436" s="246"/>
      <c r="G436" s="247">
        <f>IF(OR(B436="",C436=""),"",IFERROR(INDEX(Vöruskrá!J:J,MATCH(B436,Vöruskrá!B:B,0))*C436/100000,""))</f>
        <v>107.01288</v>
      </c>
      <c r="H436" s="247">
        <f>IF(OR(B436="",C436=""),"",IFERROR(INDEX(Vöruskrá!K:K,MATCH(B436,Vöruskrá!B:B,0))*C436/100000,""))</f>
        <v>5.1947999999999999</v>
      </c>
      <c r="I436" s="247">
        <f>IF(OR(B436="",C436=""),"",IFERROR(INDEX(Vöruskrá!L:L,MATCH(B436,Vöruskrá!B:B,0))*C436/100000,""))</f>
        <v>0.93506400000000012</v>
      </c>
      <c r="J436" s="247">
        <f>IF(OR(B436="",C436=""),"",IFERROR(INDEX(Vöruskrá!M:M,MATCH(B436,Vöruskrá!B:B,0))*C436/100000,""))</f>
        <v>2.0779200000000002</v>
      </c>
      <c r="K436" s="247">
        <f>IF(OR(B436="",C436=""),"",IFERROR(INDEX(Vöruskrá!N:N,MATCH(B436,Vöruskrá!B:B,0))*C436/100000,""))</f>
        <v>1.7142839999999999</v>
      </c>
      <c r="L436" s="247">
        <f>IF(OR(B436="",C436=""),"",IFERROR(INDEX(Vöruskrá!O:O,MATCH(B436,Vöruskrá!B:B,0))*C436/100000,""))</f>
        <v>12.987</v>
      </c>
      <c r="M436" s="247">
        <f>IF(OR(B436="",C436=""),"",IFERROR(INDEX(Vöruskrá!P:P,MATCH(B436,Vöruskrá!B:B,0))*C436/100000,""))</f>
        <v>1.662336</v>
      </c>
      <c r="N436" s="247">
        <f>IF(OR(B436="",C436=""),"",IFERROR(INDEX(Vöruskrá!Q:Q,MATCH(B436,Vöruskrá!B:B,0))*C436/100000,""))</f>
        <v>0</v>
      </c>
      <c r="O436" s="248">
        <f>IF(OR(B436="",C436=""),"",IFERROR(C436/1000*INDEX(Vöruskrá!R:R,MATCH(B436,Vöruskrá!B:B,0))/1000,""))</f>
        <v>124.6752</v>
      </c>
      <c r="P436" s="244"/>
      <c r="Q436" s="113"/>
      <c r="R436" s="114"/>
      <c r="S436" s="152" t="str">
        <f t="shared" si="6"/>
        <v>Kjúklinga lærakjöt Rodizio</v>
      </c>
      <c r="T436" s="150">
        <f>IF($B436="","",$C436/1000*IFERROR(INDEX(Vöruskrá!$R:$R,MATCH($B436,Vöruskrá!$B:$B,0)),0))</f>
        <v>124675.2</v>
      </c>
      <c r="U436" s="151" t="str">
        <f>IF($A436="","",IFERROR(SUMIFS($T:$T,$W:$W,$A436)/(SUMIFS($C:$C,$W:$W,$A436)/1000),""))</f>
        <v/>
      </c>
      <c r="W436" t="str">
        <f>IF($A436="",W435,$A436)</f>
        <v>Núðlur með kjúkling, blönduðu grænmeti og sweet chili sósu</v>
      </c>
    </row>
    <row r="437" spans="1:23" ht="15">
      <c r="A437" s="249"/>
      <c r="B437" s="249" t="s">
        <v>1312</v>
      </c>
      <c r="C437" s="250">
        <v>2597</v>
      </c>
      <c r="D437" s="246" t="s">
        <v>1314</v>
      </c>
      <c r="E437" s="246" t="s">
        <v>208</v>
      </c>
      <c r="F437" s="246"/>
      <c r="G437" s="247">
        <f>IF(OR(B437="",C437=""),"",IFERROR(INDEX(Vöruskrá!J:J,MATCH(B437,Vöruskrá!B:B,0))*C437/100000,""))</f>
        <v>1.5841700000000001</v>
      </c>
      <c r="H437" s="247">
        <f>IF(OR(B437="",C437=""),"",IFERROR(INDEX(Vöruskrá!K:K,MATCH(B437,Vöruskrá!B:B,0))*C437/100000,""))</f>
        <v>0</v>
      </c>
      <c r="I437" s="247">
        <f>IF(OR(B437="",C437=""),"",IFERROR(INDEX(Vöruskrá!L:L,MATCH(B437,Vöruskrá!B:B,0))*C437/100000,""))</f>
        <v>0</v>
      </c>
      <c r="J437" s="247" t="str">
        <f>IF(OR(B437="",C437=""),"",IFERROR(INDEX(Vöruskrá!M:M,MATCH(B437,Vöruskrá!B:B,0))*C437/100000,""))</f>
        <v/>
      </c>
      <c r="K437" s="247">
        <f>IF(OR(B437="",C437=""),"",IFERROR(INDEX(Vöruskrá!N:N,MATCH(B437,Vöruskrá!B:B,0))*C437/100000,""))</f>
        <v>0</v>
      </c>
      <c r="L437" s="247">
        <f>IF(OR(B437="",C437=""),"",IFERROR(INDEX(Vöruskrá!O:O,MATCH(B437,Vöruskrá!B:B,0))*C437/100000,""))</f>
        <v>0.23372999999999999</v>
      </c>
      <c r="M437" s="247" t="str">
        <f>IF(OR(B437="",C437=""),"",IFERROR(INDEX(Vöruskrá!P:P,MATCH(B437,Vöruskrá!B:B,0))*C437/100000,""))</f>
        <v/>
      </c>
      <c r="N437" s="247" t="str">
        <f>IF(OR(B437="",C437=""),"",IFERROR(INDEX(Vöruskrá!Q:Q,MATCH(B437,Vöruskrá!B:B,0))*C437/100000,""))</f>
        <v/>
      </c>
      <c r="O437" s="248">
        <f>IF(OR(B437="",C437=""),"",IFERROR(C437/1000*INDEX(Vöruskrá!R:R,MATCH(B437,Vöruskrá!B:B,0))/1000,""))</f>
        <v>1.5582</v>
      </c>
      <c r="P437" s="249"/>
      <c r="Q437" s="98"/>
      <c r="R437" s="5"/>
      <c r="S437" s="152" t="str">
        <f t="shared" si="6"/>
        <v>Sojasósa</v>
      </c>
      <c r="T437" s="150">
        <f>IF($B437="","",$C437/1000*IFERROR(INDEX(Vöruskrá!$R:$R,MATCH($B437,Vöruskrá!$B:$B,0)),0))</f>
        <v>1558.2</v>
      </c>
      <c r="U437" s="151" t="str">
        <f>IF($A437="","",IFERROR(SUMIFS($T:$T,$W:$W,$A437)/(SUMIFS($C:$C,$W:$W,$A437)/1000),""))</f>
        <v/>
      </c>
      <c r="W437" t="str">
        <f>IF($A437="",W436,$A437)</f>
        <v>Núðlur með kjúkling, blönduðu grænmeti og sweet chili sósu</v>
      </c>
    </row>
    <row r="438" spans="1:23" ht="15">
      <c r="A438" s="244"/>
      <c r="B438" s="244" t="s">
        <v>1116</v>
      </c>
      <c r="C438" s="245">
        <v>17316</v>
      </c>
      <c r="D438" s="246" t="s">
        <v>1117</v>
      </c>
      <c r="E438" s="246"/>
      <c r="F438" s="246"/>
      <c r="G438" s="247">
        <f>IF(OR(B438="",C438=""),"",IFERROR(INDEX(Vöruskrá!J:J,MATCH(B438,Vöruskrá!B:B,0))*C438/100000,""))</f>
        <v>6.0606</v>
      </c>
      <c r="H438" s="247">
        <f>IF(OR(B438="",C438=""),"",IFERROR(INDEX(Vöruskrá!K:K,MATCH(B438,Vöruskrá!B:B,0))*C438/100000,""))</f>
        <v>5.1948000000000001E-2</v>
      </c>
      <c r="I438" s="247">
        <f>IF(OR(B438="",C438=""),"",IFERROR(INDEX(Vöruskrá!L:L,MATCH(B438,Vöruskrá!B:B,0))*C438/100000,""))</f>
        <v>0</v>
      </c>
      <c r="J438" s="247">
        <f>IF(OR(B438="",C438=""),"",IFERROR(INDEX(Vöruskrá!M:M,MATCH(B438,Vöruskrá!B:B,0))*C438/100000,""))</f>
        <v>0.79653599999999991</v>
      </c>
      <c r="K438" s="247">
        <f>IF(OR(B438="",C438=""),"",IFERROR(INDEX(Vöruskrá!N:N,MATCH(B438,Vöruskrá!B:B,0))*C438/100000,""))</f>
        <v>0.62337599999999993</v>
      </c>
      <c r="L438" s="247">
        <f>IF(OR(B438="",C438=""),"",IFERROR(INDEX(Vöruskrá!O:O,MATCH(B438,Vöruskrá!B:B,0))*C438/100000,""))</f>
        <v>0.45021600000000001</v>
      </c>
      <c r="M438" s="247">
        <f>IF(OR(B438="",C438=""),"",IFERROR(INDEX(Vöruskrá!P:P,MATCH(B438,Vöruskrá!B:B,0))*C438/100000,""))</f>
        <v>0</v>
      </c>
      <c r="N438" s="247">
        <f>IF(OR(B438="",C438=""),"",IFERROR(INDEX(Vöruskrá!Q:Q,MATCH(B438,Vöruskrá!B:B,0))*C438/100000,""))</f>
        <v>0.31168799999999997</v>
      </c>
      <c r="O438" s="248">
        <f>IF(OR(B438="",C438=""),"",IFERROR(C438/1000*INDEX(Vöruskrá!R:R,MATCH(B438,Vöruskrá!B:B,0))/1000,""))</f>
        <v>6.0605999999999991</v>
      </c>
      <c r="P438" s="244"/>
      <c r="Q438" s="97"/>
      <c r="R438" s="25"/>
      <c r="S438" s="152" t="str">
        <f t="shared" si="6"/>
        <v>Kínablanda stir fry 2,5kg</v>
      </c>
      <c r="T438" s="150">
        <f>IF($B438="","",$C438/1000*IFERROR(INDEX(Vöruskrá!$R:$R,MATCH($B438,Vöruskrá!$B:$B,0)),0))</f>
        <v>6060.5999999999995</v>
      </c>
      <c r="U438" s="151" t="str">
        <f>IF($A438="","",IFERROR(SUMIFS($T:$T,$W:$W,$A438)/(SUMIFS($C:$C,$W:$W,$A438)/1000),""))</f>
        <v/>
      </c>
      <c r="W438" t="str">
        <f>IF($A438="",W437,$A438)</f>
        <v>Núðlur með kjúkling, blönduðu grænmeti og sweet chili sósu</v>
      </c>
    </row>
    <row r="439" spans="1:23" ht="15">
      <c r="A439" s="249"/>
      <c r="B439" s="249" t="s">
        <v>1331</v>
      </c>
      <c r="C439" s="250">
        <v>433</v>
      </c>
      <c r="D439" s="246"/>
      <c r="E439" s="246"/>
      <c r="F439" s="246"/>
      <c r="G439" s="247">
        <f>IF(OR(B439="",C439=""),"",IFERROR(INDEX(Vöruskrá!J:J,MATCH(B439,Vöruskrá!B:B,0))*C439/100000,""))</f>
        <v>0</v>
      </c>
      <c r="H439" s="247">
        <f>IF(OR(B439="",C439=""),"",IFERROR(INDEX(Vöruskrá!K:K,MATCH(B439,Vöruskrá!B:B,0))*C439/100000,""))</f>
        <v>0</v>
      </c>
      <c r="I439" s="247">
        <f>IF(OR(B439="",C439=""),"",IFERROR(INDEX(Vöruskrá!L:L,MATCH(B439,Vöruskrá!B:B,0))*C439/100000,""))</f>
        <v>0</v>
      </c>
      <c r="J439" s="247">
        <f>IF(OR(B439="",C439=""),"",IFERROR(INDEX(Vöruskrá!M:M,MATCH(B439,Vöruskrá!B:B,0))*C439/100000,""))</f>
        <v>0</v>
      </c>
      <c r="K439" s="247">
        <f>IF(OR(B439="",C439=""),"",IFERROR(INDEX(Vöruskrá!N:N,MATCH(B439,Vöruskrá!B:B,0))*C439/100000,""))</f>
        <v>0</v>
      </c>
      <c r="L439" s="247">
        <f>IF(OR(B439="",C439=""),"",IFERROR(INDEX(Vöruskrá!O:O,MATCH(B439,Vöruskrá!B:B,0))*C439/100000,""))</f>
        <v>0</v>
      </c>
      <c r="M439" s="247">
        <f>IF(OR(B439="",C439=""),"",IFERROR(INDEX(Vöruskrá!P:P,MATCH(B439,Vöruskrá!B:B,0))*C439/100000,""))</f>
        <v>0</v>
      </c>
      <c r="N439" s="247">
        <f>IF(OR(B439="",C439=""),"",IFERROR(INDEX(Vöruskrá!Q:Q,MATCH(B439,Vöruskrá!B:B,0))*C439/100000,""))</f>
        <v>0</v>
      </c>
      <c r="O439" s="248">
        <f>IF(OR(B439="",C439=""),"",IFERROR(C439/1000*INDEX(Vöruskrá!R:R,MATCH(B439,Vöruskrá!B:B,0))/1000,""))</f>
        <v>0.25980000000000003</v>
      </c>
      <c r="P439" s="249"/>
      <c r="Q439" s="98"/>
      <c r="R439" s="5"/>
      <c r="S439" s="152" t="str">
        <f t="shared" si="6"/>
        <v>Sesamolía</v>
      </c>
      <c r="T439" s="150">
        <f>IF($B439="","",$C439/1000*IFERROR(INDEX(Vöruskrá!$R:$R,MATCH($B439,Vöruskrá!$B:$B,0)),0))</f>
        <v>259.8</v>
      </c>
      <c r="U439" s="151" t="str">
        <f>IF($A439="","",IFERROR(SUMIFS($T:$T,$W:$W,$A439)/(SUMIFS($C:$C,$W:$W,$A439)/1000),""))</f>
        <v/>
      </c>
      <c r="W439" t="str">
        <f>IF($A439="",W438,$A439)</f>
        <v>Núðlur með kjúkling, blönduðu grænmeti og sweet chili sósu</v>
      </c>
    </row>
    <row r="440" spans="1:23" ht="15">
      <c r="A440" s="244"/>
      <c r="B440" s="244" t="s">
        <v>889</v>
      </c>
      <c r="C440" s="245">
        <v>866</v>
      </c>
      <c r="D440" s="246" t="s">
        <v>890</v>
      </c>
      <c r="E440" s="246" t="s">
        <v>121</v>
      </c>
      <c r="F440" s="246"/>
      <c r="G440" s="247">
        <f>IF(OR(B440="",C440=""),"",IFERROR(INDEX(Vöruskrá!J:J,MATCH(B440,Vöruskrá!B:B,0))*C440/100000,""))</f>
        <v>1.29034</v>
      </c>
      <c r="H440" s="247">
        <f>IF(OR(B440="",C440=""),"",IFERROR(INDEX(Vöruskrá!K:K,MATCH(B440,Vöruskrá!B:B,0))*C440/100000,""))</f>
        <v>4.3299999999999996E-3</v>
      </c>
      <c r="I440" s="247">
        <f>IF(OR(B440="",C440=""),"",IFERROR(INDEX(Vöruskrá!L:L,MATCH(B440,Vöruskrá!B:B,0))*C440/100000,""))</f>
        <v>8.6600000000000012E-4</v>
      </c>
      <c r="J440" s="247">
        <f>IF(OR(B440="",C440=""),"",IFERROR(INDEX(Vöruskrá!M:M,MATCH(B440,Vöruskrá!B:B,0))*C440/100000,""))</f>
        <v>0.28664600000000001</v>
      </c>
      <c r="K440" s="247">
        <f>IF(OR(B440="",C440=""),"",IFERROR(INDEX(Vöruskrá!N:N,MATCH(B440,Vöruskrá!B:B,0))*C440/100000,""))</f>
        <v>8.6599999999999993E-3</v>
      </c>
      <c r="L440" s="247">
        <f>IF(OR(B440="",C440=""),"",IFERROR(INDEX(Vöruskrá!O:O,MATCH(B440,Vöruskrá!B:B,0))*C440/100000,""))</f>
        <v>5.5424000000000008E-2</v>
      </c>
      <c r="M440" s="247">
        <f>IF(OR(B440="",C440=""),"",IFERROR(INDEX(Vöruskrá!P:P,MATCH(B440,Vöruskrá!B:B,0))*C440/100000,""))</f>
        <v>0</v>
      </c>
      <c r="N440" s="247">
        <f>IF(OR(B440="",C440=""),"",IFERROR(INDEX(Vöruskrá!Q:Q,MATCH(B440,Vöruskrá!B:B,0))*C440/100000,""))</f>
        <v>1.8186000000000001E-2</v>
      </c>
      <c r="O440" s="248">
        <f>IF(OR(B440="",C440=""),"",IFERROR(C440/1000*INDEX(Vöruskrá!R:R,MATCH(B440,Vöruskrá!B:B,0))/1000,""))</f>
        <v>1.2989999999999999</v>
      </c>
      <c r="P440" s="244"/>
      <c r="Q440" s="97"/>
      <c r="R440" s="25"/>
      <c r="S440" s="152" t="str">
        <f t="shared" si="6"/>
        <v>Hvítlaukur (ferskur)</v>
      </c>
      <c r="T440" s="150">
        <f>IF($B440="","",$C440/1000*IFERROR(INDEX(Vöruskrá!$R:$R,MATCH($B440,Vöruskrá!$B:$B,0)),0))</f>
        <v>1299</v>
      </c>
      <c r="U440" s="151" t="str">
        <f>IF($A440="","",IFERROR(SUMIFS($T:$T,$W:$W,$A440)/(SUMIFS($C:$C,$W:$W,$A440)/1000),""))</f>
        <v/>
      </c>
      <c r="W440" t="str">
        <f>IF($A440="",W439,$A440)</f>
        <v>Núðlur með kjúkling, blönduðu grænmeti og sweet chili sósu</v>
      </c>
    </row>
    <row r="441" spans="1:23" ht="15">
      <c r="A441" s="249"/>
      <c r="B441" s="249" t="s">
        <v>1307</v>
      </c>
      <c r="C441" s="250">
        <v>433</v>
      </c>
      <c r="D441" s="246" t="s">
        <v>1308</v>
      </c>
      <c r="E441" s="246"/>
      <c r="F441" s="246"/>
      <c r="G441" s="247">
        <f>IF(OR(B441="",C441=""),"",IFERROR(INDEX(Vöruskrá!J:J,MATCH(B441,Vöruskrá!B:B,0))*C441/100000,""))</f>
        <v>0.35938999999999999</v>
      </c>
      <c r="H441" s="247" t="str">
        <f>IF(OR(B441="",C441=""),"",IFERROR(INDEX(Vöruskrá!K:K,MATCH(B441,Vöruskrá!B:B,0))*C441/100000,""))</f>
        <v/>
      </c>
      <c r="I441" s="247" t="str">
        <f>IF(OR(B441="",C441=""),"",IFERROR(INDEX(Vöruskrá!L:L,MATCH(B441,Vöruskrá!B:B,0))*C441/100000,""))</f>
        <v/>
      </c>
      <c r="J441" s="247" t="str">
        <f>IF(OR(B441="",C441=""),"",IFERROR(INDEX(Vöruskrá!M:M,MATCH(B441,Vöruskrá!B:B,0))*C441/100000,""))</f>
        <v/>
      </c>
      <c r="K441" s="247">
        <f>IF(OR(B441="",C441=""),"",IFERROR(INDEX(Vöruskrá!N:N,MATCH(B441,Vöruskrá!B:B,0))*C441/100000,""))</f>
        <v>0</v>
      </c>
      <c r="L441" s="247" t="str">
        <f>IF(OR(B441="",C441=""),"",IFERROR(INDEX(Vöruskrá!O:O,MATCH(B441,Vöruskrá!B:B,0))*C441/100000,""))</f>
        <v/>
      </c>
      <c r="M441" s="247">
        <f>IF(OR(B441="",C441=""),"",IFERROR(INDEX(Vöruskrá!P:P,MATCH(B441,Vöruskrá!B:B,0))*C441/100000,""))</f>
        <v>0</v>
      </c>
      <c r="N441" s="247">
        <f>IF(OR(B441="",C441=""),"",IFERROR(INDEX(Vöruskrá!Q:Q,MATCH(B441,Vöruskrá!B:B,0))*C441/100000,""))</f>
        <v>8.6599999999999993E-3</v>
      </c>
      <c r="O441" s="248">
        <f>IF(OR(B441="",C441=""),"",IFERROR(C441/1000*INDEX(Vöruskrá!R:R,MATCH(B441,Vöruskrá!B:B,0))/1000,""))</f>
        <v>0.25980000000000003</v>
      </c>
      <c r="P441" s="249"/>
      <c r="Q441" s="98"/>
      <c r="R441" s="5"/>
      <c r="S441" s="152" t="str">
        <f t="shared" si="6"/>
        <v>Engifer (ferskur)</v>
      </c>
      <c r="T441" s="150">
        <f>IF($B441="","",$C441/1000*IFERROR(INDEX(Vöruskrá!$R:$R,MATCH($B441,Vöruskrá!$B:$B,0)),0))</f>
        <v>259.8</v>
      </c>
      <c r="U441" s="151" t="str">
        <f>IF($A441="","",IFERROR(SUMIFS($T:$T,$W:$W,$A441)/(SUMIFS($C:$C,$W:$W,$A441)/1000),""))</f>
        <v/>
      </c>
      <c r="W441" t="str">
        <f>IF($A441="",W440,$A441)</f>
        <v>Núðlur með kjúkling, blönduðu grænmeti og sweet chili sósu</v>
      </c>
    </row>
    <row r="442" spans="1:23" ht="15">
      <c r="A442" s="244"/>
      <c r="B442" s="244" t="s">
        <v>269</v>
      </c>
      <c r="C442" s="245">
        <v>433</v>
      </c>
      <c r="D442" s="246" t="s">
        <v>272</v>
      </c>
      <c r="E442" s="246" t="s">
        <v>121</v>
      </c>
      <c r="F442" s="246" t="s">
        <v>273</v>
      </c>
      <c r="G442" s="247">
        <f>IF(OR(B442="",C442=""),"",IFERROR(INDEX(Vöruskrá!J:J,MATCH(B442,Vöruskrá!B:B,0))*C442/100000,""))</f>
        <v>0</v>
      </c>
      <c r="H442" s="247">
        <f>IF(OR(B442="",C442=""),"",IFERROR(INDEX(Vöruskrá!K:K,MATCH(B442,Vöruskrá!B:B,0))*C442/100000,""))</f>
        <v>0</v>
      </c>
      <c r="I442" s="247">
        <f>IF(OR(B442="",C442=""),"",IFERROR(INDEX(Vöruskrá!L:L,MATCH(B442,Vöruskrá!B:B,0))*C442/100000,""))</f>
        <v>0</v>
      </c>
      <c r="J442" s="247">
        <f>IF(OR(B442="",C442=""),"",IFERROR(INDEX(Vöruskrá!M:M,MATCH(B442,Vöruskrá!B:B,0))*C442/100000,""))</f>
        <v>0</v>
      </c>
      <c r="K442" s="247">
        <f>IF(OR(B442="",C442=""),"",IFERROR(INDEX(Vöruskrá!N:N,MATCH(B442,Vöruskrá!B:B,0))*C442/100000,""))</f>
        <v>0</v>
      </c>
      <c r="L442" s="247">
        <f>IF(OR(B442="",C442=""),"",IFERROR(INDEX(Vöruskrá!O:O,MATCH(B442,Vöruskrá!B:B,0))*C442/100000,""))</f>
        <v>0</v>
      </c>
      <c r="M442" s="247">
        <f>IF(OR(B442="",C442=""),"",IFERROR(INDEX(Vöruskrá!P:P,MATCH(B442,Vöruskrá!B:B,0))*C442/100000,""))</f>
        <v>0.433</v>
      </c>
      <c r="N442" s="247">
        <f>IF(OR(B442="",C442=""),"",IFERROR(INDEX(Vöruskrá!Q:Q,MATCH(B442,Vöruskrá!B:B,0))*C442/100000,""))</f>
        <v>0</v>
      </c>
      <c r="O442" s="248">
        <f>IF(OR(B442="",C442=""),"",IFERROR(C442/1000*INDEX(Vöruskrá!R:R,MATCH(B442,Vöruskrá!B:B,0))/1000,""))</f>
        <v>5.1959999999999999E-2</v>
      </c>
      <c r="P442" s="244"/>
      <c r="Q442" s="111"/>
      <c r="R442" s="112"/>
      <c r="S442" s="152" t="str">
        <f t="shared" si="6"/>
        <v>Borðsalt</v>
      </c>
      <c r="T442" s="150">
        <f>IF($B442="","",$C442/1000*IFERROR(INDEX(Vöruskrá!$R:$R,MATCH($B442,Vöruskrá!$B:$B,0)),0))</f>
        <v>51.96</v>
      </c>
      <c r="U442" s="151" t="str">
        <f>IF($A442="","",IFERROR(SUMIFS($T:$T,$W:$W,$A442)/(SUMIFS($C:$C,$W:$W,$A442)/1000),""))</f>
        <v/>
      </c>
      <c r="W442" t="str">
        <f>IF($A442="",W441,$A442)</f>
        <v>Núðlur með kjúkling, blönduðu grænmeti og sweet chili sósu</v>
      </c>
    </row>
    <row r="443" spans="1:23" ht="48">
      <c r="A443" s="237" t="s">
        <v>1723</v>
      </c>
      <c r="B443" s="237"/>
      <c r="C443" s="238"/>
      <c r="D443" s="101" t="s">
        <v>1724</v>
      </c>
      <c r="E443" s="101" t="s">
        <v>1725</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1" t="s">
        <v>1726</v>
      </c>
      <c r="Q443" s="251" t="s">
        <v>1727</v>
      </c>
      <c r="R443" s="252" t="s">
        <v>1728</v>
      </c>
      <c r="S443" s="152" t="str">
        <f t="shared" si="6"/>
        <v>Quesadilla með kalkún og mozzarella osti</v>
      </c>
      <c r="T443" s="150" t="str">
        <f>IF($B443="","",$C443/1000*IFERROR(INDEX(Vöruskrá!$R:$R,MATCH($B443,Vöruskrá!$B:$B,0)),0))</f>
        <v/>
      </c>
      <c r="U443" s="151">
        <f>IF($A443="","",IFERROR(SUMIFS($T:$T,$W:$W,$A443)/(SUMIFS($C:$C,$W:$W,$A443)/1000),""))</f>
        <v>1644.5063425989863</v>
      </c>
      <c r="W443" t="str">
        <f>IF($A443="",W442,$A443)</f>
        <v>Quesadilla með kalkún og mozzarella osti</v>
      </c>
    </row>
    <row r="444" spans="1:23" ht="15">
      <c r="A444" s="244"/>
      <c r="B444" s="244" t="s">
        <v>1329</v>
      </c>
      <c r="C444" s="245">
        <v>47244</v>
      </c>
      <c r="D444" s="246"/>
      <c r="E444" s="246"/>
      <c r="F444" s="246"/>
      <c r="G444" s="247">
        <f>IF(OR(B444="",C444=""),"",IFERROR(INDEX(Vöruskrá!J:J,MATCH(B444,Vöruskrá!B:B,0))*C444/100000,""))</f>
        <v>0</v>
      </c>
      <c r="H444" s="247">
        <f>IF(OR(B444="",C444=""),"",IFERROR(INDEX(Vöruskrá!K:K,MATCH(B444,Vöruskrá!B:B,0))*C444/100000,""))</f>
        <v>0</v>
      </c>
      <c r="I444" s="247">
        <f>IF(OR(B444="",C444=""),"",IFERROR(INDEX(Vöruskrá!L:L,MATCH(B444,Vöruskrá!B:B,0))*C444/100000,""))</f>
        <v>0</v>
      </c>
      <c r="J444" s="247">
        <f>IF(OR(B444="",C444=""),"",IFERROR(INDEX(Vöruskrá!M:M,MATCH(B444,Vöruskrá!B:B,0))*C444/100000,""))</f>
        <v>0</v>
      </c>
      <c r="K444" s="247">
        <f>IF(OR(B444="",C444=""),"",IFERROR(INDEX(Vöruskrá!N:N,MATCH(B444,Vöruskrá!B:B,0))*C444/100000,""))</f>
        <v>0</v>
      </c>
      <c r="L444" s="247">
        <f>IF(OR(B444="",C444=""),"",IFERROR(INDEX(Vöruskrá!O:O,MATCH(B444,Vöruskrá!B:B,0))*C444/100000,""))</f>
        <v>0</v>
      </c>
      <c r="M444" s="247">
        <f>IF(OR(B444="",C444=""),"",IFERROR(INDEX(Vöruskrá!P:P,MATCH(B444,Vöruskrá!B:B,0))*C444/100000,""))</f>
        <v>0</v>
      </c>
      <c r="N444" s="247">
        <f>IF(OR(B444="",C444=""),"",IFERROR(INDEX(Vöruskrá!Q:Q,MATCH(B444,Vöruskrá!B:B,0))*C444/100000,""))</f>
        <v>0</v>
      </c>
      <c r="O444" s="248">
        <f>IF(OR(B444="",C444=""),"",IFERROR(C444/1000*INDEX(Vöruskrá!R:R,MATCH(B444,Vöruskrá!B:B,0))/1000,""))</f>
        <v>118.11</v>
      </c>
      <c r="P444" s="244"/>
      <c r="Q444" s="109"/>
      <c r="R444" s="100"/>
      <c r="S444" s="152" t="str">
        <f t="shared" si="6"/>
        <v>Kalkúnn (ræmur)</v>
      </c>
      <c r="T444" s="150">
        <f>IF($B444="","",$C444/1000*IFERROR(INDEX(Vöruskrá!$R:$R,MATCH($B444,Vöruskrá!$B:$B,0)),0))</f>
        <v>118110</v>
      </c>
      <c r="U444" s="151" t="str">
        <f>IF($A444="","",IFERROR(SUMIFS($T:$T,$W:$W,$A444)/(SUMIFS($C:$C,$W:$W,$A444)/1000),""))</f>
        <v/>
      </c>
      <c r="W444" t="str">
        <f>IF($A444="",W443,$A444)</f>
        <v>Quesadilla með kalkún og mozzarella osti</v>
      </c>
    </row>
    <row r="445" spans="1:23" ht="36">
      <c r="A445" s="249"/>
      <c r="B445" s="249" t="s">
        <v>1481</v>
      </c>
      <c r="C445" s="250">
        <v>25000</v>
      </c>
      <c r="D445" s="246" t="s">
        <v>1470</v>
      </c>
      <c r="E445" s="246" t="s">
        <v>1482</v>
      </c>
      <c r="F445" s="246"/>
      <c r="G445" s="247">
        <f>IF(OR(B445="",C445=""),"",IFERROR(INDEX(Vöruskrá!J:J,MATCH(B445,Vöruskrá!B:B,0))*C445/100000,""))</f>
        <v>0</v>
      </c>
      <c r="H445" s="247">
        <f>IF(OR(B445="",C445=""),"",IFERROR(INDEX(Vöruskrá!K:K,MATCH(B445,Vöruskrá!B:B,0))*C445/100000,""))</f>
        <v>0</v>
      </c>
      <c r="I445" s="247">
        <f>IF(OR(B445="",C445=""),"",IFERROR(INDEX(Vöruskrá!L:L,MATCH(B445,Vöruskrá!B:B,0))*C445/100000,""))</f>
        <v>0</v>
      </c>
      <c r="J445" s="247">
        <f>IF(OR(B445="",C445=""),"",IFERROR(INDEX(Vöruskrá!M:M,MATCH(B445,Vöruskrá!B:B,0))*C445/100000,""))</f>
        <v>0</v>
      </c>
      <c r="K445" s="247">
        <f>IF(OR(B445="",C445=""),"",IFERROR(INDEX(Vöruskrá!N:N,MATCH(B445,Vöruskrá!B:B,0))*C445/100000,""))</f>
        <v>0</v>
      </c>
      <c r="L445" s="247">
        <f>IF(OR(B445="",C445=""),"",IFERROR(INDEX(Vöruskrá!O:O,MATCH(B445,Vöruskrá!B:B,0))*C445/100000,""))</f>
        <v>0</v>
      </c>
      <c r="M445" s="247">
        <f>IF(OR(B445="",C445=""),"",IFERROR(INDEX(Vöruskrá!P:P,MATCH(B445,Vöruskrá!B:B,0))*C445/100000,""))</f>
        <v>0</v>
      </c>
      <c r="N445" s="247">
        <f>IF(OR(B445="",C445=""),"",IFERROR(INDEX(Vöruskrá!Q:Q,MATCH(B445,Vöruskrá!B:B,0))*C445/100000,""))</f>
        <v>0</v>
      </c>
      <c r="O445" s="248">
        <f>IF(OR(B445="",C445=""),"",IFERROR(C445/1000*INDEX(Vöruskrá!R:R,MATCH(B445,Vöruskrá!B:B,0))/1000,""))</f>
        <v>15</v>
      </c>
      <c r="P445" s="249"/>
      <c r="Q445" s="97"/>
      <c r="R445" s="25"/>
      <c r="S445" s="152" t="str">
        <f t="shared" si="6"/>
        <v>Vefjur</v>
      </c>
      <c r="T445" s="150">
        <f>IF($B445="","",$C445/1000*IFERROR(INDEX(Vöruskrá!$R:$R,MATCH($B445,Vöruskrá!$B:$B,0)),0))</f>
        <v>15000</v>
      </c>
      <c r="U445" s="151" t="str">
        <f>IF($A445="","",IFERROR(SUMIFS($T:$T,$W:$W,$A445)/(SUMIFS($C:$C,$W:$W,$A445)/1000),""))</f>
        <v/>
      </c>
      <c r="W445" t="str">
        <f>IF($A445="",W444,$A445)</f>
        <v>Quesadilla með kalkún og mozzarella osti</v>
      </c>
    </row>
    <row r="446" spans="1:23" ht="15">
      <c r="A446" s="244"/>
      <c r="B446" s="244" t="s">
        <v>781</v>
      </c>
      <c r="C446" s="245">
        <v>15748</v>
      </c>
      <c r="D446" s="246" t="s">
        <v>783</v>
      </c>
      <c r="E446" s="246" t="s">
        <v>108</v>
      </c>
      <c r="F446" s="246"/>
      <c r="G446" s="247">
        <f>IF(OR(B446="",C446=""),"",IFERROR(INDEX(Vöruskrá!J:J,MATCH(B446,Vöruskrá!B:B,0))*C446/100000,""))</f>
        <v>47.401479999999999</v>
      </c>
      <c r="H446" s="247">
        <f>IF(OR(B446="",C446=""),"",IFERROR(INDEX(Vöruskrá!K:K,MATCH(B446,Vöruskrá!B:B,0))*C446/100000,""))</f>
        <v>3.30708</v>
      </c>
      <c r="I446" s="247">
        <f>IF(OR(B446="",C446=""),"",IFERROR(INDEX(Vöruskrá!L:L,MATCH(B446,Vöruskrá!B:B,0))*C446/100000,""))</f>
        <v>1.8897600000000001</v>
      </c>
      <c r="J446" s="247">
        <f>IF(OR(B446="",C446=""),"",IFERROR(INDEX(Vöruskrá!M:M,MATCH(B446,Vöruskrá!B:B,0))*C446/100000,""))</f>
        <v>0.50393600000000005</v>
      </c>
      <c r="K446" s="247">
        <f>IF(OR(B446="",C446=""),"",IFERROR(INDEX(Vöruskrá!N:N,MATCH(B446,Vöruskrá!B:B,0))*C446/100000,""))</f>
        <v>0.15748000000000001</v>
      </c>
      <c r="L446" s="247">
        <f>IF(OR(B446="",C446=""),"",IFERROR(INDEX(Vöruskrá!O:O,MATCH(B446,Vöruskrá!B:B,0))*C446/100000,""))</f>
        <v>3.7795200000000002</v>
      </c>
      <c r="M446" s="247">
        <f>IF(OR(B446="",C446=""),"",IFERROR(INDEX(Vöruskrá!P:P,MATCH(B446,Vöruskrá!B:B,0))*C446/100000,""))</f>
        <v>0.22047199999999997</v>
      </c>
      <c r="N446" s="247">
        <f>IF(OR(B446="",C446=""),"",IFERROR(INDEX(Vöruskrá!Q:Q,MATCH(B446,Vöruskrá!B:B,0))*C446/100000,""))</f>
        <v>0</v>
      </c>
      <c r="O446" s="248">
        <f>IF(OR(B446="",C446=""),"",IFERROR(C446/1000*INDEX(Vöruskrá!R:R,MATCH(B446,Vöruskrá!B:B,0))/1000,""))</f>
        <v>23.622</v>
      </c>
      <c r="P446" s="244"/>
      <c r="Q446" s="98"/>
      <c r="R446" s="5"/>
      <c r="S446" s="152" t="str">
        <f t="shared" si="6"/>
        <v>Rifinn ostur – Pizzatopping mozzarella (Ulkjær)</v>
      </c>
      <c r="T446" s="150">
        <f>IF($B446="","",$C446/1000*IFERROR(INDEX(Vöruskrá!$R:$R,MATCH($B446,Vöruskrá!$B:$B,0)),0))</f>
        <v>23622</v>
      </c>
      <c r="U446" s="151" t="str">
        <f>IF($A446="","",IFERROR(SUMIFS($T:$T,$W:$W,$A446)/(SUMIFS($C:$C,$W:$W,$A446)/1000),""))</f>
        <v/>
      </c>
      <c r="W446" t="str">
        <f>IF($A446="",W445,$A446)</f>
        <v>Quesadilla með kalkún og mozzarella osti</v>
      </c>
    </row>
    <row r="447" spans="1:23" ht="15">
      <c r="A447" s="249"/>
      <c r="B447" s="249" t="s">
        <v>968</v>
      </c>
      <c r="C447" s="250">
        <v>3937</v>
      </c>
      <c r="D447" s="246" t="s">
        <v>969</v>
      </c>
      <c r="E447" s="246" t="s">
        <v>957</v>
      </c>
      <c r="F447" s="246"/>
      <c r="G447" s="247">
        <f>IF(OR(B447="",C447=""),"",IFERROR(INDEX(Vöruskrá!J:J,MATCH(B447,Vöruskrá!B:B,0))*C447/100000,""))</f>
        <v>1.2204699999999999</v>
      </c>
      <c r="H447" s="247">
        <f>IF(OR(B447="",C447=""),"",IFERROR(INDEX(Vöruskrá!K:K,MATCH(B447,Vöruskrá!B:B,0))*C447/100000,""))</f>
        <v>1.1810999999999999E-2</v>
      </c>
      <c r="I447" s="247">
        <f>IF(OR(B447="",C447=""),"",IFERROR(INDEX(Vöruskrá!L:L,MATCH(B447,Vöruskrá!B:B,0))*C447/100000,""))</f>
        <v>0</v>
      </c>
      <c r="J447" s="247">
        <f>IF(OR(B447="",C447=""),"",IFERROR(INDEX(Vöruskrá!M:M,MATCH(B447,Vöruskrá!B:B,0))*C447/100000,""))</f>
        <v>0.23622000000000001</v>
      </c>
      <c r="K447" s="247">
        <f>IF(OR(B447="",C447=""),"",IFERROR(INDEX(Vöruskrá!N:N,MATCH(B447,Vöruskrá!B:B,0))*C447/100000,""))</f>
        <v>0.165354</v>
      </c>
      <c r="L447" s="247">
        <f>IF(OR(B447="",C447=""),"",IFERROR(INDEX(Vöruskrá!O:O,MATCH(B447,Vöruskrá!B:B,0))*C447/100000,""))</f>
        <v>3.9370000000000002E-2</v>
      </c>
      <c r="M447" s="247">
        <f>IF(OR(B447="",C447=""),"",IFERROR(INDEX(Vöruskrá!P:P,MATCH(B447,Vöruskrá!B:B,0))*C447/100000,""))</f>
        <v>0</v>
      </c>
      <c r="N447" s="247">
        <f>IF(OR(B447="",C447=""),"",IFERROR(INDEX(Vöruskrá!Q:Q,MATCH(B447,Vöruskrá!B:B,0))*C447/100000,""))</f>
        <v>8.2677E-2</v>
      </c>
      <c r="O447" s="248">
        <f>IF(OR(B447="",C447=""),"",IFERROR(C447/1000*INDEX(Vöruskrá!R:R,MATCH(B447,Vöruskrá!B:B,0))/1000,""))</f>
        <v>3.1496</v>
      </c>
      <c r="P447" s="249"/>
      <c r="Q447" s="97"/>
      <c r="R447" s="25"/>
      <c r="S447" s="152" t="str">
        <f t="shared" si="6"/>
        <v>Paprika (fersk)</v>
      </c>
      <c r="T447" s="150">
        <f>IF($B447="","",$C447/1000*IFERROR(INDEX(Vöruskrá!$R:$R,MATCH($B447,Vöruskrá!$B:$B,0)),0))</f>
        <v>3149.6</v>
      </c>
      <c r="U447" s="151" t="str">
        <f>IF($A447="","",IFERROR(SUMIFS($T:$T,$W:$W,$A447)/(SUMIFS($C:$C,$W:$W,$A447)/1000),""))</f>
        <v/>
      </c>
      <c r="W447" t="str">
        <f>IF($A447="",W446,$A447)</f>
        <v>Quesadilla með kalkún og mozzarella osti</v>
      </c>
    </row>
    <row r="448" spans="1:23" ht="15">
      <c r="A448" s="244"/>
      <c r="B448" s="244" t="s">
        <v>428</v>
      </c>
      <c r="C448" s="245">
        <v>1181</v>
      </c>
      <c r="D448" s="246" t="s">
        <v>429</v>
      </c>
      <c r="E448" s="246" t="s">
        <v>121</v>
      </c>
      <c r="F448" s="246" t="s">
        <v>280</v>
      </c>
      <c r="G448" s="247">
        <f>IF(OR(B448="",C448=""),"",IFERROR(INDEX(Vöruskrá!J:J,MATCH(B448,Vöruskrá!B:B,0))*C448/100000,""))</f>
        <v>2.62182</v>
      </c>
      <c r="H448" s="247">
        <f>IF(OR(B448="",C448=""),"",IFERROR(INDEX(Vöruskrá!K:K,MATCH(B448,Vöruskrá!B:B,0))*C448/100000,""))</f>
        <v>7.0860000000000006E-2</v>
      </c>
      <c r="I448" s="247">
        <f>IF(OR(B448="",C448=""),"",IFERROR(INDEX(Vöruskrá!L:L,MATCH(B448,Vöruskrá!B:B,0))*C448/100000,""))</f>
        <v>1.0629000000000001E-2</v>
      </c>
      <c r="J448" s="247">
        <f>IF(OR(B448="",C448=""),"",IFERROR(INDEX(Vöruskrá!M:M,MATCH(B448,Vöruskrá!B:B,0))*C448/100000,""))</f>
        <v>0.3543</v>
      </c>
      <c r="K448" s="247">
        <f>IF(OR(B448="",C448=""),"",IFERROR(INDEX(Vöruskrá!N:N,MATCH(B448,Vöruskrá!B:B,0))*C448/100000,""))</f>
        <v>5.4325999999999992E-2</v>
      </c>
      <c r="L448" s="247">
        <f>IF(OR(B448="",C448=""),"",IFERROR(INDEX(Vöruskrá!O:O,MATCH(B448,Vöruskrá!B:B,0))*C448/100000,""))</f>
        <v>8.3851000000000009E-2</v>
      </c>
      <c r="M448" s="247">
        <f>IF(OR(B448="",C448=""),"",IFERROR(INDEX(Vöruskrá!P:P,MATCH(B448,Vöruskrá!B:B,0))*C448/100000,""))</f>
        <v>0.53144999999999998</v>
      </c>
      <c r="N448" s="247">
        <f>IF(OR(B448="",C448=""),"",IFERROR(INDEX(Vöruskrá!Q:Q,MATCH(B448,Vöruskrá!B:B,0))*C448/100000,""))</f>
        <v>0</v>
      </c>
      <c r="O448" s="248">
        <f>IF(OR(B448="",C448=""),"",IFERROR(C448/1000*INDEX(Vöruskrá!R:R,MATCH(B448,Vöruskrá!B:B,0))/1000,""))</f>
        <v>3.4414340000000001</v>
      </c>
      <c r="P448" s="244"/>
      <c r="Q448" s="98"/>
      <c r="R448" s="5"/>
      <c r="S448" s="152" t="str">
        <f t="shared" si="6"/>
        <v>Taco Grillkrydda</v>
      </c>
      <c r="T448" s="150">
        <f>IF($B448="","",$C448/1000*IFERROR(INDEX(Vöruskrá!$R:$R,MATCH($B448,Vöruskrá!$B:$B,0)),0))</f>
        <v>3441.4340000000002</v>
      </c>
      <c r="U448" s="151" t="str">
        <f>IF($A448="","",IFERROR(SUMIFS($T:$T,$W:$W,$A448)/(SUMIFS($C:$C,$W:$W,$A448)/1000),""))</f>
        <v/>
      </c>
      <c r="W448" t="str">
        <f>IF($A448="",W447,$A448)</f>
        <v>Quesadilla með kalkún og mozzarella osti</v>
      </c>
    </row>
    <row r="449" spans="1:23" ht="15">
      <c r="A449" s="249"/>
      <c r="B449" s="249" t="s">
        <v>882</v>
      </c>
      <c r="C449" s="250">
        <v>3937</v>
      </c>
      <c r="D449" s="246" t="s">
        <v>883</v>
      </c>
      <c r="E449" s="246" t="s">
        <v>121</v>
      </c>
      <c r="F449" s="246"/>
      <c r="G449" s="247">
        <f>IF(OR(B449="",C449=""),"",IFERROR(INDEX(Vöruskrá!J:J,MATCH(B449,Vöruskrá!B:B,0))*C449/100000,""))</f>
        <v>1.5748</v>
      </c>
      <c r="H449" s="247">
        <f>IF(OR(B449="",C449=""),"",IFERROR(INDEX(Vöruskrá!K:K,MATCH(B449,Vöruskrá!B:B,0))*C449/100000,""))</f>
        <v>3.9370000000000004E-3</v>
      </c>
      <c r="I449" s="247">
        <f>IF(OR(B449="",C449=""),"",IFERROR(INDEX(Vöruskrá!L:L,MATCH(B449,Vöruskrá!B:B,0))*C449/100000,""))</f>
        <v>0</v>
      </c>
      <c r="J449" s="247">
        <f>IF(OR(B449="",C449=""),"",IFERROR(INDEX(Vöruskrá!M:M,MATCH(B449,Vöruskrá!B:B,0))*C449/100000,""))</f>
        <v>0.36614100000000005</v>
      </c>
      <c r="K449" s="247">
        <f>IF(OR(B449="",C449=""),"",IFERROR(INDEX(Vöruskrá!N:N,MATCH(B449,Vöruskrá!B:B,0))*C449/100000,""))</f>
        <v>0.165354</v>
      </c>
      <c r="L449" s="247">
        <f>IF(OR(B449="",C449=""),"",IFERROR(INDEX(Vöruskrá!O:O,MATCH(B449,Vöruskrá!B:B,0))*C449/100000,""))</f>
        <v>4.3307000000000005E-2</v>
      </c>
      <c r="M449" s="247">
        <f>IF(OR(B449="",C449=""),"",IFERROR(INDEX(Vöruskrá!P:P,MATCH(B449,Vöruskrá!B:B,0))*C449/100000,""))</f>
        <v>0</v>
      </c>
      <c r="N449" s="247">
        <f>IF(OR(B449="",C449=""),"",IFERROR(INDEX(Vöruskrá!Q:Q,MATCH(B449,Vöruskrá!B:B,0))*C449/100000,""))</f>
        <v>6.6929000000000002E-2</v>
      </c>
      <c r="O449" s="248">
        <f>IF(OR(B449="",C449=""),"",IFERROR(C449/1000*INDEX(Vöruskrá!R:R,MATCH(B449,Vöruskrá!B:B,0))/1000,""))</f>
        <v>0.98424999999999996</v>
      </c>
      <c r="P449" s="249"/>
      <c r="Q449" s="97"/>
      <c r="R449" s="25"/>
      <c r="S449" s="152" t="str">
        <f t="shared" si="6"/>
        <v>Laukur (ferskur)</v>
      </c>
      <c r="T449" s="150">
        <f>IF($B449="","",$C449/1000*IFERROR(INDEX(Vöruskrá!$R:$R,MATCH($B449,Vöruskrá!$B:$B,0)),0))</f>
        <v>984.25</v>
      </c>
      <c r="U449" s="151" t="str">
        <f>IF($A449="","",IFERROR(SUMIFS($T:$T,$W:$W,$A449)/(SUMIFS($C:$C,$W:$W,$A449)/1000),""))</f>
        <v/>
      </c>
      <c r="W449" t="str">
        <f>IF($A449="",W448,$A449)</f>
        <v>Quesadilla með kalkún og mozzarella osti</v>
      </c>
    </row>
    <row r="450" spans="1:23" ht="15">
      <c r="A450" s="244"/>
      <c r="B450" s="244" t="s">
        <v>371</v>
      </c>
      <c r="C450" s="245">
        <v>3937</v>
      </c>
      <c r="D450" s="246" t="s">
        <v>372</v>
      </c>
      <c r="E450" s="246" t="s">
        <v>121</v>
      </c>
      <c r="F450" s="246"/>
      <c r="G450" s="247">
        <f>IF(OR(B450="",C450=""),"",IFERROR(INDEX(Vöruskrá!J:J,MATCH(B450,Vöruskrá!B:B,0))*C450/100000,""))</f>
        <v>1.29921</v>
      </c>
      <c r="H450" s="247">
        <f>IF(OR(B450="",C450=""),"",IFERROR(INDEX(Vöruskrá!K:K,MATCH(B450,Vöruskrá!B:B,0))*C450/100000,""))</f>
        <v>0</v>
      </c>
      <c r="I450" s="247">
        <f>IF(OR(B450="",C450=""),"",IFERROR(INDEX(Vöruskrá!L:L,MATCH(B450,Vöruskrá!B:B,0))*C450/100000,""))</f>
        <v>0</v>
      </c>
      <c r="J450" s="247">
        <f>IF(OR(B450="",C450=""),"",IFERROR(INDEX(Vöruskrá!M:M,MATCH(B450,Vöruskrá!B:B,0))*C450/100000,""))</f>
        <v>0.21653500000000001</v>
      </c>
      <c r="K450" s="247">
        <f>IF(OR(B450="",C450=""),"",IFERROR(INDEX(Vöruskrá!N:N,MATCH(B450,Vöruskrá!B:B,0))*C450/100000,""))</f>
        <v>0.18897599999999998</v>
      </c>
      <c r="L450" s="247">
        <f>IF(OR(B450="",C450=""),"",IFERROR(INDEX(Vöruskrá!O:O,MATCH(B450,Vöruskrá!B:B,0))*C450/100000,""))</f>
        <v>6.2992000000000006E-2</v>
      </c>
      <c r="M450" s="247">
        <f>IF(OR(B450="",C450=""),"",IFERROR(INDEX(Vöruskrá!P:P,MATCH(B450,Vöruskrá!B:B,0))*C450/100000,""))</f>
        <v>3.9370000000000002E-2</v>
      </c>
      <c r="N450" s="247">
        <f>IF(OR(B450="",C450=""),"",IFERROR(INDEX(Vöruskrá!Q:Q,MATCH(B450,Vöruskrá!B:B,0))*C450/100000,""))</f>
        <v>7.4802999999999994E-2</v>
      </c>
      <c r="O450" s="248">
        <f>IF(OR(B450="",C450=""),"",IFERROR(C450/1000*INDEX(Vöruskrá!R:R,MATCH(B450,Vöruskrá!B:B,0))/1000,""))</f>
        <v>2.3621999999999996</v>
      </c>
      <c r="P450" s="244"/>
      <c r="Q450" s="98"/>
      <c r="R450" s="5"/>
      <c r="S450" s="152" t="str">
        <f t="shared" si="6"/>
        <v>Chunky Salsa Medium (Salsa sósa)</v>
      </c>
      <c r="T450" s="150">
        <f>IF($B450="","",$C450/1000*IFERROR(INDEX(Vöruskrá!$R:$R,MATCH($B450,Vöruskrá!$B:$B,0)),0))</f>
        <v>2362.1999999999998</v>
      </c>
      <c r="U450" s="151" t="str">
        <f>IF($A450="","",IFERROR(SUMIFS($T:$T,$W:$W,$A450)/(SUMIFS($C:$C,$W:$W,$A450)/1000),""))</f>
        <v/>
      </c>
      <c r="W450" t="str">
        <f>IF($A450="",W449,$A450)</f>
        <v>Quesadilla með kalkún og mozzarella osti</v>
      </c>
    </row>
    <row r="451" spans="1:23" ht="15">
      <c r="A451" s="258"/>
      <c r="B451" s="258" t="s">
        <v>269</v>
      </c>
      <c r="C451" s="259">
        <v>394</v>
      </c>
      <c r="D451" s="255" t="s">
        <v>272</v>
      </c>
      <c r="E451" s="255" t="s">
        <v>121</v>
      </c>
      <c r="F451" s="255" t="s">
        <v>273</v>
      </c>
      <c r="G451" s="256">
        <f>IF(OR(B451="",C451=""),"",IFERROR(INDEX(Vöruskrá!J:J,MATCH(B451,Vöruskrá!B:B,0))*C451/100000,""))</f>
        <v>0</v>
      </c>
      <c r="H451" s="256">
        <f>IF(OR(B451="",C451=""),"",IFERROR(INDEX(Vöruskrá!K:K,MATCH(B451,Vöruskrá!B:B,0))*C451/100000,""))</f>
        <v>0</v>
      </c>
      <c r="I451" s="256">
        <f>IF(OR(B451="",C451=""),"",IFERROR(INDEX(Vöruskrá!L:L,MATCH(B451,Vöruskrá!B:B,0))*C451/100000,""))</f>
        <v>0</v>
      </c>
      <c r="J451" s="256">
        <f>IF(OR(B451="",C451=""),"",IFERROR(INDEX(Vöruskrá!M:M,MATCH(B451,Vöruskrá!B:B,0))*C451/100000,""))</f>
        <v>0</v>
      </c>
      <c r="K451" s="256">
        <f>IF(OR(B451="",C451=""),"",IFERROR(INDEX(Vöruskrá!N:N,MATCH(B451,Vöruskrá!B:B,0))*C451/100000,""))</f>
        <v>0</v>
      </c>
      <c r="L451" s="256">
        <f>IF(OR(B451="",C451=""),"",IFERROR(INDEX(Vöruskrá!O:O,MATCH(B451,Vöruskrá!B:B,0))*C451/100000,""))</f>
        <v>0</v>
      </c>
      <c r="M451" s="256">
        <f>IF(OR(B451="",C451=""),"",IFERROR(INDEX(Vöruskrá!P:P,MATCH(B451,Vöruskrá!B:B,0))*C451/100000,""))</f>
        <v>0.39400000000000002</v>
      </c>
      <c r="N451" s="256">
        <f>IF(OR(B451="",C451=""),"",IFERROR(INDEX(Vöruskrá!Q:Q,MATCH(B451,Vöruskrá!B:B,0))*C451/100000,""))</f>
        <v>0</v>
      </c>
      <c r="O451" s="257">
        <f>IF(OR(B451="",C451=""),"",IFERROR(C451/1000*INDEX(Vöruskrá!R:R,MATCH(B451,Vöruskrá!B:B,0))/1000,""))</f>
        <v>4.7280000000000003E-2</v>
      </c>
      <c r="P451" s="258"/>
      <c r="Q451" s="111"/>
      <c r="R451" s="112"/>
      <c r="S451" s="152" t="str">
        <f t="shared" si="6"/>
        <v>Borðsalt</v>
      </c>
      <c r="T451" s="150">
        <f>IF($B451="","",$C451/1000*IFERROR(INDEX(Vöruskrá!$R:$R,MATCH($B451,Vöruskrá!$B:$B,0)),0))</f>
        <v>47.28</v>
      </c>
      <c r="U451" s="151" t="str">
        <f>IF($A451="","",IFERROR(SUMIFS($T:$T,$W:$W,$A451)/(SUMIFS($C:$C,$W:$W,$A451)/1000),""))</f>
        <v/>
      </c>
      <c r="W451" t="str">
        <f>IF($A451="",W450,$A451)</f>
        <v>Quesadilla með kalkún og mozzarella osti</v>
      </c>
    </row>
    <row r="452" spans="1:23" ht="72">
      <c r="A452" s="237" t="s">
        <v>1729</v>
      </c>
      <c r="B452" s="237"/>
      <c r="C452" s="238"/>
      <c r="D452" s="101" t="s">
        <v>1730</v>
      </c>
      <c r="E452" s="101" t="s">
        <v>1731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1" t="s">
        <v>1732</v>
      </c>
      <c r="Q452" s="242" t="s">
        <v>1733</v>
      </c>
      <c r="R452" s="243" t="s">
        <v>1734</v>
      </c>
      <c r="S452" s="152" t="str">
        <f>IF($A452&lt;&gt;"",$A452,$B452)</f>
        <v>Chili sin carne með hrísgrjónum, nachos og vegan sýrðum rjóma</v>
      </c>
      <c r="T452" s="150" t="str">
        <f>IF($B452="","",$C452/1000*IFERROR(INDEX(Vöruskrá!$R:$R,MATCH($B452,Vöruskrá!$B:$B,0)),0))</f>
        <v/>
      </c>
      <c r="U452" s="151">
        <f>IF($A452="","",IFERROR(SUMIFS($T:$T,$W:$W,$A452)/(SUMIFS($C:$C,$W:$W,$A452)/1000),""))</f>
        <v>524.34</v>
      </c>
      <c r="W452" t="str">
        <f>IF($A452="",W451,$A452)</f>
        <v>Chili sin carne með hrísgrjónum, nachos og vegan sýrðum rjóma</v>
      </c>
    </row>
    <row r="453" spans="1:23" ht="15">
      <c r="A453" s="244"/>
      <c r="B453" s="244" t="s">
        <v>304</v>
      </c>
      <c r="C453" s="245">
        <v>13000</v>
      </c>
      <c r="D453" s="246" t="s">
        <v>307</v>
      </c>
      <c r="E453" s="246" t="s">
        <v>121</v>
      </c>
      <c r="F453" s="246"/>
      <c r="G453" s="247">
        <f>IF(OR(B453="",C453=""),"",IFERROR(IFERROR(INDEX(Vöruskrá!J:J,MATCH(B453,Vöruskrá!B:B,0)),0)*C453/100000,""))</f>
        <v>47.45</v>
      </c>
      <c r="H453" s="247">
        <f>IF(OR(B453="",C453=""),"",IFERROR(IFERROR(INDEX(Vöruskrá!K:K,MATCH(B453,Vöruskrá!B:B,0)),0)*C453/100000,""))</f>
        <v>9.0999999999999998E-2</v>
      </c>
      <c r="I453" s="247">
        <f>IF(OR(B453="",C453=""),"",IFERROR(IFERROR(INDEX(Vöruskrá!L:L,MATCH(B453,Vöruskrá!B:B,0)),0)*C453/100000,""))</f>
        <v>2.5999999999999999E-2</v>
      </c>
      <c r="J453" s="247">
        <f>IF(OR(B453="",C453=""),"",IFERROR(IFERROR(INDEX(Vöruskrá!M:M,MATCH(B453,Vöruskrá!B:B,0)),0)*C453/100000,""))</f>
        <v>10.4</v>
      </c>
      <c r="K453" s="247">
        <f>IF(OR(B453="",C453=""),"",IFERROR(IFERROR(INDEX(Vöruskrá!N:N,MATCH(B453,Vöruskrá!B:B,0)),0)*C453/100000,""))</f>
        <v>1.2999999999999999E-2</v>
      </c>
      <c r="L453" s="247">
        <f>IF(OR(B453="",C453=""),"",IFERROR(IFERROR(INDEX(Vöruskrá!O:O,MATCH(B453,Vöruskrá!B:B,0)),0)*C453/100000,""))</f>
        <v>0.92300000000000004</v>
      </c>
      <c r="M453" s="247">
        <f>IF(OR(B453="",C453=""),"",IFERROR(IFERROR(INDEX(Vöruskrá!P:P,MATCH(B453,Vöruskrá!B:B,0)),0)*C453/100000,""))</f>
        <v>0</v>
      </c>
      <c r="N453" s="247">
        <f>IF(OR(B453="",C453=""),"",IFERROR(IFERROR(INDEX(Vöruskrá!Q:Q,MATCH(B453,Vöruskrá!B:B,0)),0)*C453/100000,""))</f>
        <v>0.16900000000000001</v>
      </c>
      <c r="O453" s="248">
        <f>IF(OR(B453="",C453=""),"",IFERROR(C453/1000*IFERROR(INDEX(Vöruskrá!R:R,MATCH(B453,Vöruskrá!B:B,0)),0)/1000,""))</f>
        <v>4.55</v>
      </c>
      <c r="P453" s="244"/>
      <c r="Q453" s="113"/>
      <c r="R453" s="114"/>
      <c r="S453" s="152" t="str">
        <f>IF($A453&lt;&gt;"",$A453,$B453)</f>
        <v>Hrísgrjón Thai Hom Mali (Royal Umbrella)</v>
      </c>
      <c r="T453" s="150">
        <f>IF($B453="","",$C453/1000*IFERROR(INDEX(Vöruskrá!$R:$R,MATCH($B453,Vöruskrá!$B:$B,0)),0))</f>
        <v>4550</v>
      </c>
      <c r="U453" s="151" t="str">
        <f>IF($A453="","",IFERROR(SUMIFS($T:$T,$W:$W,$A453)/(SUMIFS($C:$C,$W:$W,$A453)/1000),""))</f>
        <v/>
      </c>
      <c r="W453" t="str">
        <f>IF($A453="",W452,$A453)</f>
        <v>Chili sin carne með hrísgrjónum, nachos og vegan sýrðum rjóma</v>
      </c>
    </row>
    <row r="454" spans="1:23" ht="15">
      <c r="A454" s="249"/>
      <c r="B454" s="249" t="s">
        <v>1319</v>
      </c>
      <c r="C454" s="250">
        <v>22000</v>
      </c>
      <c r="D454" s="246"/>
      <c r="E454" s="246"/>
      <c r="F454" s="246"/>
      <c r="G454" s="247">
        <f>IF(OR(B454="",C454=""),"",IFERROR(IFERROR(INDEX(Vöruskrá!J:J,MATCH(B454,Vöruskrá!B:B,0)),0)*C454/100000,""))</f>
        <v>0</v>
      </c>
      <c r="H454" s="247">
        <f>IF(OR(B454="",C454=""),"",IFERROR(IFERROR(INDEX(Vöruskrá!K:K,MATCH(B454,Vöruskrá!B:B,0)),0)*C454/100000,""))</f>
        <v>0</v>
      </c>
      <c r="I454" s="247">
        <f>IF(OR(B454="",C454=""),"",IFERROR(IFERROR(INDEX(Vöruskrá!L:L,MATCH(B454,Vöruskrá!B:B,0)),0)*C454/100000,""))</f>
        <v>0</v>
      </c>
      <c r="J454" s="247">
        <f>IF(OR(B454="",C454=""),"",IFERROR(IFERROR(INDEX(Vöruskrá!M:M,MATCH(B454,Vöruskrá!B:B,0)),0)*C454/100000,""))</f>
        <v>0</v>
      </c>
      <c r="K454" s="247">
        <f>IF(OR(B454="",C454=""),"",IFERROR(IFERROR(INDEX(Vöruskrá!N:N,MATCH(B454,Vöruskrá!B:B,0)),0)*C454/100000,""))</f>
        <v>0</v>
      </c>
      <c r="L454" s="247">
        <f>IF(OR(B454="",C454=""),"",IFERROR(IFERROR(INDEX(Vöruskrá!O:O,MATCH(B454,Vöruskrá!B:B,0)),0)*C454/100000,""))</f>
        <v>0</v>
      </c>
      <c r="M454" s="247">
        <f>IF(OR(B454="",C454=""),"",IFERROR(IFERROR(INDEX(Vöruskrá!P:P,MATCH(B454,Vöruskrá!B:B,0)),0)*C454/100000,""))</f>
        <v>0</v>
      </c>
      <c r="N454" s="247">
        <f>IF(OR(B454="",C454=""),"",IFERROR(IFERROR(INDEX(Vöruskrá!Q:Q,MATCH(B454,Vöruskrá!B:B,0)),0)*C454/100000,""))</f>
        <v>0</v>
      </c>
      <c r="O454" s="248">
        <f>IF(OR(B454="",C454=""),"",IFERROR(C454/1000*IFERROR(INDEX(Vöruskrá!R:R,MATCH(B454,Vöruskrá!B:B,0)),0)/1000,""))</f>
        <v>7.7</v>
      </c>
      <c r="P454" s="249"/>
      <c r="Q454" s="98"/>
      <c r="R454" s="5"/>
      <c r="S454" s="152" t="str">
        <f>IF($A454&lt;&gt;"",$A454,$B454)</f>
        <v>Rauðar baunir (niðursoðnar)</v>
      </c>
      <c r="T454" s="150">
        <f>IF($B454="","",$C454/1000*IFERROR(INDEX(Vöruskrá!$R:$R,MATCH($B454,Vöruskrá!$B:$B,0)),0))</f>
        <v>7700</v>
      </c>
      <c r="U454" s="151" t="str">
        <f>IF($A454="","",IFERROR(SUMIFS($T:$T,$W:$W,$A454)/(SUMIFS($C:$C,$W:$W,$A454)/1000),""))</f>
        <v/>
      </c>
      <c r="W454" t="str">
        <f>IF($A454="",W453,$A454)</f>
        <v>Chili sin carne með hrísgrjónum, nachos og vegan sýrðum rjóma</v>
      </c>
    </row>
    <row r="455" spans="1:23" ht="15">
      <c r="A455" s="244"/>
      <c r="B455" s="244" t="s">
        <v>658</v>
      </c>
      <c r="C455" s="245">
        <v>31500</v>
      </c>
      <c r="D455" s="246" t="s">
        <v>660</v>
      </c>
      <c r="E455" s="246"/>
      <c r="F455" s="246"/>
      <c r="G455" s="247">
        <f>IF(OR(B455="",C455=""),"",IFERROR(IFERROR(INDEX(Vöruskrá!J:J,MATCH(B455,Vöruskrá!B:B,0)),0)*C455/100000,""))</f>
        <v>8.82</v>
      </c>
      <c r="H455" s="247">
        <f>IF(OR(B455="",C455=""),"",IFERROR(IFERROR(INDEX(Vöruskrá!K:K,MATCH(B455,Vöruskrá!B:B,0)),0)*C455/100000,""))</f>
        <v>3.15E-2</v>
      </c>
      <c r="I455" s="247">
        <f>IF(OR(B455="",C455=""),"",IFERROR(IFERROR(INDEX(Vöruskrá!L:L,MATCH(B455,Vöruskrá!B:B,0)),0)*C455/100000,""))</f>
        <v>0</v>
      </c>
      <c r="J455" s="247">
        <f>IF(OR(B455="",C455=""),"",IFERROR(IFERROR(INDEX(Vöruskrá!M:M,MATCH(B455,Vöruskrá!B:B,0)),0)*C455/100000,""))</f>
        <v>1.575</v>
      </c>
      <c r="K455" s="247">
        <f>IF(OR(B455="",C455=""),"",IFERROR(IFERROR(INDEX(Vöruskrá!N:N,MATCH(B455,Vöruskrá!B:B,0)),0)*C455/100000,""))</f>
        <v>1.071</v>
      </c>
      <c r="L455" s="247">
        <f>IF(OR(B455="",C455=""),"",IFERROR(IFERROR(INDEX(Vöruskrá!O:O,MATCH(B455,Vöruskrá!B:B,0)),0)*C455/100000,""))</f>
        <v>0.47249999999999998</v>
      </c>
      <c r="M455" s="247">
        <f>IF(OR(B455="",C455=""),"",IFERROR(IFERROR(INDEX(Vöruskrá!P:P,MATCH(B455,Vöruskrá!B:B,0)),0)*C455/100000,""))</f>
        <v>0</v>
      </c>
      <c r="N455" s="247">
        <f>IF(OR(B455="",C455=""),"",IFERROR(IFERROR(INDEX(Vöruskrá!Q:Q,MATCH(B455,Vöruskrá!B:B,0)),0)*C455/100000,""))</f>
        <v>0</v>
      </c>
      <c r="O455" s="248">
        <f>IF(OR(B455="",C455=""),"",IFERROR(C455/1000*IFERROR(INDEX(Vöruskrá!R:R,MATCH(B455,Vöruskrá!B:B,0)),0)/1000,""))</f>
        <v>16.884</v>
      </c>
      <c r="P455" s="244"/>
      <c r="Q455" s="97"/>
      <c r="R455" s="25"/>
      <c r="S455" s="152" t="str">
        <f>IF($A455&lt;&gt;"",$A455,$B455)</f>
        <v>Maukaðir tómatar</v>
      </c>
      <c r="T455" s="150">
        <f>IF($B455="","",$C455/1000*IFERROR(INDEX(Vöruskrá!$R:$R,MATCH($B455,Vöruskrá!$B:$B,0)),0))</f>
        <v>16884</v>
      </c>
      <c r="U455" s="151" t="str">
        <f>IF($A455="","",IFERROR(SUMIFS($T:$T,$W:$W,$A455)/(SUMIFS($C:$C,$W:$W,$A455)/1000),""))</f>
        <v/>
      </c>
      <c r="W455" t="str">
        <f>IF($A455="",W454,$A455)</f>
        <v>Chili sin carne með hrísgrjónum, nachos og vegan sýrðum rjóma</v>
      </c>
    </row>
    <row r="456" spans="1:23" ht="15">
      <c r="A456" s="249"/>
      <c r="B456" s="249" t="s">
        <v>882</v>
      </c>
      <c r="C456" s="250">
        <v>8000</v>
      </c>
      <c r="D456" s="246" t="s">
        <v>883</v>
      </c>
      <c r="E456" s="246" t="s">
        <v>121</v>
      </c>
      <c r="F456" s="246"/>
      <c r="G456" s="247">
        <f>IF(OR(B456="",C456=""),"",IFERROR(IFERROR(INDEX(Vöruskrá!J:J,MATCH(B456,Vöruskrá!B:B,0)),0)*C456/100000,""))</f>
        <v>3.2</v>
      </c>
      <c r="H456" s="247">
        <f>IF(OR(B456="",C456=""),"",IFERROR(IFERROR(INDEX(Vöruskrá!K:K,MATCH(B456,Vöruskrá!B:B,0)),0)*C456/100000,""))</f>
        <v>8.0000000000000002E-3</v>
      </c>
      <c r="I456" s="247">
        <f>IF(OR(B456="",C456=""),"",IFERROR(IFERROR(INDEX(Vöruskrá!L:L,MATCH(B456,Vöruskrá!B:B,0)),0)*C456/100000,""))</f>
        <v>0</v>
      </c>
      <c r="J456" s="247">
        <f>IF(OR(B456="",C456=""),"",IFERROR(IFERROR(INDEX(Vöruskrá!M:M,MATCH(B456,Vöruskrá!B:B,0)),0)*C456/100000,""))</f>
        <v>0.74399999999999999</v>
      </c>
      <c r="K456" s="247">
        <f>IF(OR(B456="",C456=""),"",IFERROR(IFERROR(INDEX(Vöruskrá!N:N,MATCH(B456,Vöruskrá!B:B,0)),0)*C456/100000,""))</f>
        <v>0.33600000000000002</v>
      </c>
      <c r="L456" s="247">
        <f>IF(OR(B456="",C456=""),"",IFERROR(IFERROR(INDEX(Vöruskrá!O:O,MATCH(B456,Vöruskrá!B:B,0)),0)*C456/100000,""))</f>
        <v>8.7999999999999995E-2</v>
      </c>
      <c r="M456" s="247">
        <f>IF(OR(B456="",C456=""),"",IFERROR(IFERROR(INDEX(Vöruskrá!P:P,MATCH(B456,Vöruskrá!B:B,0)),0)*C456/100000,""))</f>
        <v>0</v>
      </c>
      <c r="N456" s="247">
        <f>IF(OR(B456="",C456=""),"",IFERROR(IFERROR(INDEX(Vöruskrá!Q:Q,MATCH(B456,Vöruskrá!B:B,0)),0)*C456/100000,""))</f>
        <v>0.13600000000000001</v>
      </c>
      <c r="O456" s="248">
        <f>IF(OR(B456="",C456=""),"",IFERROR(C456/1000*IFERROR(INDEX(Vöruskrá!R:R,MATCH(B456,Vöruskrá!B:B,0)),0)/1000,""))</f>
        <v>2</v>
      </c>
      <c r="P456" s="249"/>
      <c r="Q456" s="98"/>
      <c r="R456" s="5"/>
      <c r="S456" s="152" t="str">
        <f>IF($A456&lt;&gt;"",$A456,$B456)</f>
        <v>Laukur (ferskur)</v>
      </c>
      <c r="T456" s="150">
        <f>IF($B456="","",$C456/1000*IFERROR(INDEX(Vöruskrá!$R:$R,MATCH($B456,Vöruskrá!$B:$B,0)),0))</f>
        <v>2000</v>
      </c>
      <c r="U456" s="151" t="str">
        <f>IF($A456="","",IFERROR(SUMIFS($T:$T,$W:$W,$A456)/(SUMIFS($C:$C,$W:$W,$A456)/1000),""))</f>
        <v/>
      </c>
      <c r="W456" t="str">
        <f>IF($A456="",W455,$A456)</f>
        <v>Chili sin carne með hrísgrjónum, nachos og vegan sýrðum rjóma</v>
      </c>
    </row>
    <row r="457" spans="1:23" ht="15">
      <c r="A457" s="244"/>
      <c r="B457" s="244" t="s">
        <v>968</v>
      </c>
      <c r="C457" s="245">
        <v>7000</v>
      </c>
      <c r="D457" s="246" t="s">
        <v>969</v>
      </c>
      <c r="E457" s="246" t="s">
        <v>957</v>
      </c>
      <c r="F457" s="246"/>
      <c r="G457" s="247">
        <f>IF(OR(B457="",C457=""),"",IFERROR(IFERROR(INDEX(Vöruskrá!J:J,MATCH(B457,Vöruskrá!B:B,0)),0)*C457/100000,""))</f>
        <v>2.17</v>
      </c>
      <c r="H457" s="247">
        <f>IF(OR(B457="",C457=""),"",IFERROR(IFERROR(INDEX(Vöruskrá!K:K,MATCH(B457,Vöruskrá!B:B,0)),0)*C457/100000,""))</f>
        <v>2.1000000000000001E-2</v>
      </c>
      <c r="I457" s="247">
        <f>IF(OR(B457="",C457=""),"",IFERROR(IFERROR(INDEX(Vöruskrá!L:L,MATCH(B457,Vöruskrá!B:B,0)),0)*C457/100000,""))</f>
        <v>0</v>
      </c>
      <c r="J457" s="247">
        <f>IF(OR(B457="",C457=""),"",IFERROR(IFERROR(INDEX(Vöruskrá!M:M,MATCH(B457,Vöruskrá!B:B,0)),0)*C457/100000,""))</f>
        <v>0.42</v>
      </c>
      <c r="K457" s="247">
        <f>IF(OR(B457="",C457=""),"",IFERROR(IFERROR(INDEX(Vöruskrá!N:N,MATCH(B457,Vöruskrá!B:B,0)),0)*C457/100000,""))</f>
        <v>0.29399999999999998</v>
      </c>
      <c r="L457" s="247">
        <f>IF(OR(B457="",C457=""),"",IFERROR(IFERROR(INDEX(Vöruskrá!O:O,MATCH(B457,Vöruskrá!B:B,0)),0)*C457/100000,""))</f>
        <v>7.0000000000000007E-2</v>
      </c>
      <c r="M457" s="247">
        <f>IF(OR(B457="",C457=""),"",IFERROR(IFERROR(INDEX(Vöruskrá!P:P,MATCH(B457,Vöruskrá!B:B,0)),0)*C457/100000,""))</f>
        <v>0</v>
      </c>
      <c r="N457" s="247">
        <f>IF(OR(B457="",C457=""),"",IFERROR(IFERROR(INDEX(Vöruskrá!Q:Q,MATCH(B457,Vöruskrá!B:B,0)),0)*C457/100000,""))</f>
        <v>0.14699999999999999</v>
      </c>
      <c r="O457" s="248">
        <f>IF(OR(B457="",C457=""),"",IFERROR(C457/1000*IFERROR(INDEX(Vöruskrá!R:R,MATCH(B457,Vöruskrá!B:B,0)),0)/1000,""))</f>
        <v>5.6</v>
      </c>
      <c r="P457" s="244"/>
      <c r="Q457" s="97"/>
      <c r="R457" s="25"/>
      <c r="S457" s="152" t="str">
        <f>IF($A457&lt;&gt;"",$A457,$B457)</f>
        <v>Paprika (fersk)</v>
      </c>
      <c r="T457" s="150">
        <f>IF($B457="","",$C457/1000*IFERROR(INDEX(Vöruskrá!$R:$R,MATCH($B457,Vöruskrá!$B:$B,0)),0))</f>
        <v>5600</v>
      </c>
      <c r="U457" s="151" t="str">
        <f>IF($A457="","",IFERROR(SUMIFS($T:$T,$W:$W,$A457)/(SUMIFS($C:$C,$W:$W,$A457)/1000),""))</f>
        <v/>
      </c>
      <c r="W457" t="str">
        <f>IF($A457="",W456,$A457)</f>
        <v>Chili sin carne með hrísgrjónum, nachos og vegan sýrðum rjóma</v>
      </c>
    </row>
    <row r="458" spans="1:23" ht="15">
      <c r="A458" s="249"/>
      <c r="B458" s="249" t="s">
        <v>998</v>
      </c>
      <c r="C458" s="250">
        <v>500</v>
      </c>
      <c r="D458" s="246" t="s">
        <v>999</v>
      </c>
      <c r="E458" s="246" t="s">
        <v>121</v>
      </c>
      <c r="F458" s="246" t="s">
        <v>280</v>
      </c>
      <c r="G458" s="247">
        <f>IF(OR(B458="",C458=""),"",IFERROR(IFERROR(INDEX(Vöruskrá!J:J,MATCH(B458,Vöruskrá!B:B,0)),0)*C458/100000,""))</f>
        <v>1.41</v>
      </c>
      <c r="H458" s="247">
        <f>IF(OR(B458="",C458=""),"",IFERROR(IFERROR(INDEX(Vöruskrá!K:K,MATCH(B458,Vöruskrá!B:B,0)),0)*C458/100000,""))</f>
        <v>0.06</v>
      </c>
      <c r="I458" s="247">
        <f>IF(OR(B458="",C458=""),"",IFERROR(IFERROR(INDEX(Vöruskrá!L:L,MATCH(B458,Vöruskrá!B:B,0)),0)*C458/100000,""))</f>
        <v>0.01</v>
      </c>
      <c r="J458" s="247">
        <f>IF(OR(B458="",C458=""),"",IFERROR(IFERROR(INDEX(Vöruskrá!M:M,MATCH(B458,Vöruskrá!B:B,0)),0)*C458/100000,""))</f>
        <v>0.25</v>
      </c>
      <c r="K458" s="247">
        <f>IF(OR(B458="",C458=""),"",IFERROR(IFERROR(INDEX(Vöruskrá!N:N,MATCH(B458,Vöruskrá!B:B,0)),0)*C458/100000,""))</f>
        <v>0.05</v>
      </c>
      <c r="L458" s="247">
        <f>IF(OR(B458="",C458=""),"",IFERROR(IFERROR(INDEX(Vöruskrá!O:O,MATCH(B458,Vöruskrá!B:B,0)),0)*C458/100000,""))</f>
        <v>7.0000000000000007E-2</v>
      </c>
      <c r="M458" s="247">
        <f>IF(OR(B458="",C458=""),"",IFERROR(IFERROR(INDEX(Vöruskrá!P:P,MATCH(B458,Vöruskrá!B:B,0)),0)*C458/100000,""))</f>
        <v>5.0000000000000001E-4</v>
      </c>
      <c r="N458" s="247">
        <f>IF(OR(B458="",C458=""),"",IFERROR(IFERROR(INDEX(Vöruskrá!Q:Q,MATCH(B458,Vöruskrá!B:B,0)),0)*C458/100000,""))</f>
        <v>0.17499999999999999</v>
      </c>
      <c r="O458" s="248">
        <f>IF(OR(B458="",C458=""),"",IFERROR(C458/1000*IFERROR(INDEX(Vöruskrá!R:R,MATCH(B458,Vöruskrá!B:B,0)),0)/1000,""))</f>
        <v>1.5</v>
      </c>
      <c r="P458" s="249"/>
      <c r="Q458" s="98"/>
      <c r="R458" s="5"/>
      <c r="S458" s="152" t="str">
        <f>IF($A458&lt;&gt;"",$A458,$B458)</f>
        <v>Chiliduft mild</v>
      </c>
      <c r="T458" s="150">
        <f>IF($B458="","",$C458/1000*IFERROR(INDEX(Vöruskrá!$R:$R,MATCH($B458,Vöruskrá!$B:$B,0)),0))</f>
        <v>1500</v>
      </c>
      <c r="U458" s="151" t="str">
        <f>IF($A458="","",IFERROR(SUMIFS($T:$T,$W:$W,$A458)/(SUMIFS($C:$C,$W:$W,$A458)/1000),""))</f>
        <v/>
      </c>
      <c r="W458" t="str">
        <f>IF($A458="",W457,$A458)</f>
        <v>Chili sin carne með hrísgrjónum, nachos og vegan sýrðum rjóma</v>
      </c>
    </row>
    <row r="459" spans="1:23" ht="15">
      <c r="A459" s="244"/>
      <c r="B459" s="244" t="s">
        <v>322</v>
      </c>
      <c r="C459" s="245">
        <v>4000</v>
      </c>
      <c r="D459" s="246" t="s">
        <v>324</v>
      </c>
      <c r="E459" s="246" t="s">
        <v>121</v>
      </c>
      <c r="F459" s="246" t="s">
        <v>186</v>
      </c>
      <c r="G459" s="247">
        <f>IF(OR(B459="",C459=""),"",IFERROR(IFERROR(INDEX(Vöruskrá!J:J,MATCH(B459,Vöruskrá!B:B,0)),0)*C459/100000,""))</f>
        <v>18.88</v>
      </c>
      <c r="H459" s="247">
        <f>IF(OR(B459="",C459=""),"",IFERROR(IFERROR(INDEX(Vöruskrá!K:K,MATCH(B459,Vöruskrá!B:B,0)),0)*C459/100000,""))</f>
        <v>0.8</v>
      </c>
      <c r="I459" s="247">
        <f>IF(OR(B459="",C459=""),"",IFERROR(IFERROR(INDEX(Vöruskrá!L:L,MATCH(B459,Vöruskrá!B:B,0)),0)*C459/100000,""))</f>
        <v>0.08</v>
      </c>
      <c r="J459" s="247">
        <f>IF(OR(B459="",C459=""),"",IFERROR(IFERROR(INDEX(Vöruskrá!M:M,MATCH(B459,Vöruskrá!B:B,0)),0)*C459/100000,""))</f>
        <v>2.56</v>
      </c>
      <c r="K459" s="247">
        <f>IF(OR(B459="",C459=""),"",IFERROR(IFERROR(INDEX(Vöruskrá!N:N,MATCH(B459,Vöruskrá!B:B,0)),0)*C459/100000,""))</f>
        <v>3.2000000000000001E-2</v>
      </c>
      <c r="L459" s="247">
        <f>IF(OR(B459="",C459=""),"",IFERROR(IFERROR(INDEX(Vöruskrá!O:O,MATCH(B459,Vöruskrá!B:B,0)),0)*C459/100000,""))</f>
        <v>0.26400000000000001</v>
      </c>
      <c r="M459" s="247">
        <f>IF(OR(B459="",C459=""),"",IFERROR(IFERROR(INDEX(Vöruskrá!P:P,MATCH(B459,Vöruskrá!B:B,0)),0)*C459/100000,""))</f>
        <v>4.8000000000000001E-2</v>
      </c>
      <c r="N459" s="247">
        <f>IF(OR(B459="",C459=""),"",IFERROR(IFERROR(INDEX(Vöruskrá!Q:Q,MATCH(B459,Vöruskrá!B:B,0)),0)*C459/100000,""))</f>
        <v>0.16</v>
      </c>
      <c r="O459" s="248">
        <f>IF(OR(B459="",C459=""),"",IFERROR(C459/1000*IFERROR(INDEX(Vöruskrá!R:R,MATCH(B459,Vöruskrá!B:B,0)),0)/1000,""))</f>
        <v>1.6</v>
      </c>
      <c r="P459" s="244"/>
      <c r="Q459" s="97"/>
      <c r="R459" s="25"/>
      <c r="S459" s="152" t="str">
        <f>IF($A459&lt;&gt;"",$A459,$B459)</f>
        <v>Nachos Tortilla Chips Salted (Santa Maria)</v>
      </c>
      <c r="T459" s="150">
        <f>IF($B459="","",$C459/1000*IFERROR(INDEX(Vöruskrá!$R:$R,MATCH($B459,Vöruskrá!$B:$B,0)),0))</f>
        <v>1600</v>
      </c>
      <c r="U459" s="151" t="str">
        <f>IF($A459="","",IFERROR(SUMIFS($T:$T,$W:$W,$A459)/(SUMIFS($C:$C,$W:$W,$A459)/1000),""))</f>
        <v/>
      </c>
      <c r="W459" t="str">
        <f>IF($A459="",W458,$A459)</f>
        <v>Chili sin carne með hrísgrjónum, nachos og vegan sýrðum rjóma</v>
      </c>
    </row>
    <row r="460" spans="1:23" ht="36">
      <c r="A460" s="249"/>
      <c r="B460" s="249" t="s">
        <v>1488</v>
      </c>
      <c r="C460" s="250">
        <v>14000</v>
      </c>
      <c r="D460" s="246" t="s">
        <v>1470</v>
      </c>
      <c r="E460" s="246" t="s">
        <v>1489</v>
      </c>
      <c r="F460" s="246"/>
      <c r="G460" s="247">
        <f>IF(OR(B460="",C460=""),"",IFERROR(IFERROR(INDEX(Vöruskrá!J:J,MATCH(B460,Vöruskrá!B:B,0)),0)*C460/100000,""))</f>
        <v>0</v>
      </c>
      <c r="H460" s="247">
        <f>IF(OR(B460="",C460=""),"",IFERROR(IFERROR(INDEX(Vöruskrá!K:K,MATCH(B460,Vöruskrá!B:B,0)),0)*C460/100000,""))</f>
        <v>0</v>
      </c>
      <c r="I460" s="247">
        <f>IF(OR(B460="",C460=""),"",IFERROR(IFERROR(INDEX(Vöruskrá!L:L,MATCH(B460,Vöruskrá!B:B,0)),0)*C460/100000,""))</f>
        <v>0</v>
      </c>
      <c r="J460" s="247">
        <f>IF(OR(B460="",C460=""),"",IFERROR(IFERROR(INDEX(Vöruskrá!M:M,MATCH(B460,Vöruskrá!B:B,0)),0)*C460/100000,""))</f>
        <v>0</v>
      </c>
      <c r="K460" s="247">
        <f>IF(OR(B460="",C460=""),"",IFERROR(IFERROR(INDEX(Vöruskrá!N:N,MATCH(B460,Vöruskrá!B:B,0)),0)*C460/100000,""))</f>
        <v>0</v>
      </c>
      <c r="L460" s="247">
        <f>IF(OR(B460="",C460=""),"",IFERROR(IFERROR(INDEX(Vöruskrá!O:O,MATCH(B460,Vöruskrá!B:B,0)),0)*C460/100000,""))</f>
        <v>0</v>
      </c>
      <c r="M460" s="247">
        <f>IF(OR(B460="",C460=""),"",IFERROR(IFERROR(INDEX(Vöruskrá!P:P,MATCH(B460,Vöruskrá!B:B,0)),0)*C460/100000,""))</f>
        <v>0</v>
      </c>
      <c r="N460" s="247">
        <f>IF(OR(B460="",C460=""),"",IFERROR(IFERROR(INDEX(Vöruskrá!Q:Q,MATCH(B460,Vöruskrá!B:B,0)),0)*C460/100000,""))</f>
        <v>0</v>
      </c>
      <c r="O460" s="248">
        <f>IF(OR(B460="",C460=""),"",IFERROR(C460/1000*IFERROR(INDEX(Vöruskrá!R:R,MATCH(B460,Vöruskrá!B:B,0)),0)/1000,""))</f>
        <v>12.6</v>
      </c>
      <c r="P460" s="249"/>
      <c r="Q460" s="110"/>
      <c r="R460" s="99"/>
      <c r="S460" s="152" t="str">
        <f>IF($A460&lt;&gt;"",$A460,$B460)</f>
        <v>Vegan sýrður rjómi</v>
      </c>
      <c r="T460" s="150">
        <f>IF($B460="","",$C460/1000*IFERROR(INDEX(Vöruskrá!$R:$R,MATCH($B460,Vöruskrá!$B:$B,0)),0))</f>
        <v>12600</v>
      </c>
      <c r="U460" s="151" t="str">
        <f>IF($A460="","",IFERROR(SUMIFS($T:$T,$W:$W,$A460)/(SUMIFS($C:$C,$W:$W,$A460)/1000),""))</f>
        <v/>
      </c>
      <c r="W460" t="str">
        <f>IF($A460="",W459,$A460)</f>
        <v>Chili sin carne með hrísgrjónum, nachos og vegan sýrðum rjóma</v>
      </c>
    </row>
    <row r="461" spans="1:23" ht="60">
      <c r="A461" s="237" t="s">
        <v>1735</v>
      </c>
      <c r="B461" s="237"/>
      <c r="C461" s="238"/>
      <c r="D461" s="101" t="s">
        <v>1736</v>
      </c>
      <c r="E461" s="101" t="s">
        <v>1714</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1" t="s">
        <v>1737</v>
      </c>
      <c r="Q461" s="251" t="s">
        <v>1738</v>
      </c>
      <c r="R461" s="252" t="s">
        <v>1739</v>
      </c>
      <c r="S461" s="152" t="str">
        <f t="shared" ref="S454:S517" si="7">IF($A461&lt;&gt;"",$A461,$B461)</f>
        <v>Vegan Mexico grýta með hrísgrjónum og blönduðu grænmeti</v>
      </c>
      <c r="T461" s="150" t="str">
        <f>IF($B461="","",$C461/1000*IFERROR(INDEX(Vöruskrá!$R:$R,MATCH($B461,Vöruskrá!$B:$B,0)),0))</f>
        <v/>
      </c>
      <c r="U461" s="151">
        <f>IF($A461="","",IFERROR(SUMIFS($T:$T,$W:$W,$A461)/(SUMIFS($C:$C,$W:$W,$A461)/1000),""))</f>
        <v>441.03516471608157</v>
      </c>
      <c r="W461" t="str">
        <f>IF($A461="",W460,$A461)</f>
        <v>Vegan Mexico grýta með hrísgrjónum og blönduðu grænmeti</v>
      </c>
    </row>
    <row r="462" spans="1:23" ht="15">
      <c r="A462" s="244"/>
      <c r="B462" s="244" t="s">
        <v>225</v>
      </c>
      <c r="C462" s="245">
        <v>26178</v>
      </c>
      <c r="D462" s="246" t="s">
        <v>229</v>
      </c>
      <c r="E462" s="246" t="s">
        <v>230</v>
      </c>
      <c r="F462" s="246"/>
      <c r="G462" s="247">
        <f>IF(OR(B462="",C462=""),"",IFERROR(IFERROR(INDEX(Vöruskrá!J:J,MATCH(B462,Vöruskrá!B:B,0)),0)*C462/100000,""))</f>
        <v>6.8062800000000001</v>
      </c>
      <c r="H462" s="247">
        <f>IF(OR(B462="",C462=""),"",IFERROR(IFERROR(INDEX(Vöruskrá!K:K,MATCH(B462,Vöruskrá!B:B,0)),0)*C462/100000,""))</f>
        <v>0.10471200000000001</v>
      </c>
      <c r="I462" s="247">
        <f>IF(OR(B462="",C462=""),"",IFERROR(IFERROR(INDEX(Vöruskrá!L:L,MATCH(B462,Vöruskrá!B:B,0)),0)*C462/100000,""))</f>
        <v>2.6178000000000003E-2</v>
      </c>
      <c r="J462" s="247">
        <f>IF(OR(B462="",C462=""),"",IFERROR(IFERROR(INDEX(Vöruskrá!M:M,MATCH(B462,Vöruskrá!B:B,0)),0)*C462/100000,""))</f>
        <v>0.89005199999999995</v>
      </c>
      <c r="K462" s="247">
        <f>IF(OR(B462="",C462=""),"",IFERROR(IFERROR(INDEX(Vöruskrá!N:N,MATCH(B462,Vöruskrá!B:B,0)),0)*C462/100000,""))</f>
        <v>0.759162</v>
      </c>
      <c r="L462" s="247">
        <f>IF(OR(B462="",C462=""),"",IFERROR(IFERROR(INDEX(Vöruskrá!O:O,MATCH(B462,Vöruskrá!B:B,0)),0)*C462/100000,""))</f>
        <v>0.26178000000000001</v>
      </c>
      <c r="M462" s="247">
        <f>IF(OR(B462="",C462=""),"",IFERROR(IFERROR(INDEX(Vöruskrá!P:P,MATCH(B462,Vöruskrá!B:B,0)),0)*C462/100000,""))</f>
        <v>2.6178000000000003E-2</v>
      </c>
      <c r="N462" s="247">
        <f>IF(OR(B462="",C462=""),"",IFERROR(IFERROR(INDEX(Vöruskrá!Q:Q,MATCH(B462,Vöruskrá!B:B,0)),0)*C462/100000,""))</f>
        <v>0.65444999999999998</v>
      </c>
      <c r="O462" s="248">
        <f>IF(OR(B462="",C462=""),"",IFERROR(C462/1000*IFERROR(INDEX(Vöruskrá!R:R,MATCH(B462,Vöruskrá!B:B,0)),0)/1000,""))</f>
        <v>10.471200000000001</v>
      </c>
      <c r="P462" s="244"/>
      <c r="Q462" s="113"/>
      <c r="R462" s="114"/>
      <c r="S462" s="152" t="str">
        <f t="shared" si="7"/>
        <v>Brunoise grænmetisblanda</v>
      </c>
      <c r="T462" s="150">
        <f>IF($B462="","",$C462/1000*IFERROR(INDEX(Vöruskrá!$R:$R,MATCH($B462,Vöruskrá!$B:$B,0)),0))</f>
        <v>10471.200000000001</v>
      </c>
      <c r="U462" s="151" t="str">
        <f>IF($A462="","",IFERROR(SUMIFS($T:$T,$W:$W,$A462)/(SUMIFS($C:$C,$W:$W,$A462)/1000),""))</f>
        <v/>
      </c>
      <c r="W462" t="str">
        <f>IF($A462="",W461,$A462)</f>
        <v>Vegan Mexico grýta með hrísgrjónum og blönduðu grænmeti</v>
      </c>
    </row>
    <row r="463" spans="1:23" ht="15">
      <c r="A463" s="249"/>
      <c r="B463" s="249" t="s">
        <v>1319</v>
      </c>
      <c r="C463" s="250">
        <v>19634</v>
      </c>
      <c r="D463" s="246"/>
      <c r="E463" s="246"/>
      <c r="F463" s="246"/>
      <c r="G463" s="247">
        <f>IF(OR(B463="",C463=""),"",IFERROR(IFERROR(INDEX(Vöruskrá!J:J,MATCH(B463,Vöruskrá!B:B,0)),0)*C463/100000,""))</f>
        <v>0</v>
      </c>
      <c r="H463" s="247">
        <f>IF(OR(B463="",C463=""),"",IFERROR(IFERROR(INDEX(Vöruskrá!K:K,MATCH(B463,Vöruskrá!B:B,0)),0)*C463/100000,""))</f>
        <v>0</v>
      </c>
      <c r="I463" s="247">
        <f>IF(OR(B463="",C463=""),"",IFERROR(IFERROR(INDEX(Vöruskrá!L:L,MATCH(B463,Vöruskrá!B:B,0)),0)*C463/100000,""))</f>
        <v>0</v>
      </c>
      <c r="J463" s="247">
        <f>IF(OR(B463="",C463=""),"",IFERROR(IFERROR(INDEX(Vöruskrá!M:M,MATCH(B463,Vöruskrá!B:B,0)),0)*C463/100000,""))</f>
        <v>0</v>
      </c>
      <c r="K463" s="247">
        <f>IF(OR(B463="",C463=""),"",IFERROR(IFERROR(INDEX(Vöruskrá!N:N,MATCH(B463,Vöruskrá!B:B,0)),0)*C463/100000,""))</f>
        <v>0</v>
      </c>
      <c r="L463" s="247">
        <f>IF(OR(B463="",C463=""),"",IFERROR(IFERROR(INDEX(Vöruskrá!O:O,MATCH(B463,Vöruskrá!B:B,0)),0)*C463/100000,""))</f>
        <v>0</v>
      </c>
      <c r="M463" s="247">
        <f>IF(OR(B463="",C463=""),"",IFERROR(IFERROR(INDEX(Vöruskrá!P:P,MATCH(B463,Vöruskrá!B:B,0)),0)*C463/100000,""))</f>
        <v>0</v>
      </c>
      <c r="N463" s="247">
        <f>IF(OR(B463="",C463=""),"",IFERROR(IFERROR(INDEX(Vöruskrá!Q:Q,MATCH(B463,Vöruskrá!B:B,0)),0)*C463/100000,""))</f>
        <v>0</v>
      </c>
      <c r="O463" s="248">
        <f>IF(OR(B463="",C463=""),"",IFERROR(C463/1000*IFERROR(INDEX(Vöruskrá!R:R,MATCH(B463,Vöruskrá!B:B,0)),0)/1000,""))</f>
        <v>6.8719000000000001</v>
      </c>
      <c r="P463" s="249"/>
      <c r="Q463" s="98"/>
      <c r="R463" s="5"/>
      <c r="S463" s="152" t="str">
        <f t="shared" si="7"/>
        <v>Rauðar baunir (niðursoðnar)</v>
      </c>
      <c r="T463" s="150">
        <f>IF($B463="","",$C463/1000*IFERROR(INDEX(Vöruskrá!$R:$R,MATCH($B463,Vöruskrá!$B:$B,0)),0))</f>
        <v>6871.9000000000005</v>
      </c>
      <c r="U463" s="151" t="str">
        <f>IF($A463="","",IFERROR(SUMIFS($T:$T,$W:$W,$A463)/(SUMIFS($C:$C,$W:$W,$A463)/1000),""))</f>
        <v/>
      </c>
      <c r="W463" t="str">
        <f>IF($A463="",W462,$A463)</f>
        <v>Vegan Mexico grýta með hrísgrjónum og blönduðu grænmeti</v>
      </c>
    </row>
    <row r="464" spans="1:23" ht="15">
      <c r="A464" s="244"/>
      <c r="B464" s="244" t="s">
        <v>428</v>
      </c>
      <c r="C464" s="245">
        <v>1309</v>
      </c>
      <c r="D464" s="246" t="s">
        <v>429</v>
      </c>
      <c r="E464" s="246" t="s">
        <v>121</v>
      </c>
      <c r="F464" s="246" t="s">
        <v>280</v>
      </c>
      <c r="G464" s="247">
        <f>IF(OR(B464="",C464=""),"",IFERROR(IFERROR(INDEX(Vöruskrá!J:J,MATCH(B464,Vöruskrá!B:B,0)),0)*C464/100000,""))</f>
        <v>2.90598</v>
      </c>
      <c r="H464" s="247">
        <f>IF(OR(B464="",C464=""),"",IFERROR(IFERROR(INDEX(Vöruskrá!K:K,MATCH(B464,Vöruskrá!B:B,0)),0)*C464/100000,""))</f>
        <v>7.8539999999999999E-2</v>
      </c>
      <c r="I464" s="247">
        <f>IF(OR(B464="",C464=""),"",IFERROR(IFERROR(INDEX(Vöruskrá!L:L,MATCH(B464,Vöruskrá!B:B,0)),0)*C464/100000,""))</f>
        <v>1.1781000000000002E-2</v>
      </c>
      <c r="J464" s="247">
        <f>IF(OR(B464="",C464=""),"",IFERROR(IFERROR(INDEX(Vöruskrá!M:M,MATCH(B464,Vöruskrá!B:B,0)),0)*C464/100000,""))</f>
        <v>0.39269999999999999</v>
      </c>
      <c r="K464" s="247">
        <f>IF(OR(B464="",C464=""),"",IFERROR(IFERROR(INDEX(Vöruskrá!N:N,MATCH(B464,Vöruskrá!B:B,0)),0)*C464/100000,""))</f>
        <v>6.0213999999999997E-2</v>
      </c>
      <c r="L464" s="247">
        <f>IF(OR(B464="",C464=""),"",IFERROR(IFERROR(INDEX(Vöruskrá!O:O,MATCH(B464,Vöruskrá!B:B,0)),0)*C464/100000,""))</f>
        <v>9.2938999999999994E-2</v>
      </c>
      <c r="M464" s="247">
        <f>IF(OR(B464="",C464=""),"",IFERROR(IFERROR(INDEX(Vöruskrá!P:P,MATCH(B464,Vöruskrá!B:B,0)),0)*C464/100000,""))</f>
        <v>0.58904999999999996</v>
      </c>
      <c r="N464" s="247">
        <f>IF(OR(B464="",C464=""),"",IFERROR(IFERROR(INDEX(Vöruskrá!Q:Q,MATCH(B464,Vöruskrá!B:B,0)),0)*C464/100000,""))</f>
        <v>0</v>
      </c>
      <c r="O464" s="248">
        <f>IF(OR(B464="",C464=""),"",IFERROR(C464/1000*IFERROR(INDEX(Vöruskrá!R:R,MATCH(B464,Vöruskrá!B:B,0)),0)/1000,""))</f>
        <v>3.8144260000000001</v>
      </c>
      <c r="P464" s="244"/>
      <c r="Q464" s="97"/>
      <c r="R464" s="25"/>
      <c r="S464" s="152" t="str">
        <f t="shared" si="7"/>
        <v>Taco Grillkrydda</v>
      </c>
      <c r="T464" s="150">
        <f>IF($B464="","",$C464/1000*IFERROR(INDEX(Vöruskrá!$R:$R,MATCH($B464,Vöruskrá!$B:$B,0)),0))</f>
        <v>3814.4259999999999</v>
      </c>
      <c r="U464" s="151" t="str">
        <f>IF($A464="","",IFERROR(SUMIFS($T:$T,$W:$W,$A464)/(SUMIFS($C:$C,$W:$W,$A464)/1000),""))</f>
        <v/>
      </c>
      <c r="W464" t="str">
        <f>IF($A464="",W463,$A464)</f>
        <v>Vegan Mexico grýta með hrísgrjónum og blönduðu grænmeti</v>
      </c>
    </row>
    <row r="465" spans="1:23" ht="15">
      <c r="A465" s="249"/>
      <c r="B465" s="249" t="s">
        <v>658</v>
      </c>
      <c r="C465" s="250">
        <v>13089</v>
      </c>
      <c r="D465" s="246" t="s">
        <v>660</v>
      </c>
      <c r="E465" s="246"/>
      <c r="F465" s="246"/>
      <c r="G465" s="247">
        <f>IF(OR(B465="",C465=""),"",IFERROR(IFERROR(INDEX(Vöruskrá!J:J,MATCH(B465,Vöruskrá!B:B,0)),0)*C465/100000,""))</f>
        <v>3.66492</v>
      </c>
      <c r="H465" s="247">
        <f>IF(OR(B465="",C465=""),"",IFERROR(IFERROR(INDEX(Vöruskrá!K:K,MATCH(B465,Vöruskrá!B:B,0)),0)*C465/100000,""))</f>
        <v>1.3089000000000002E-2</v>
      </c>
      <c r="I465" s="247">
        <f>IF(OR(B465="",C465=""),"",IFERROR(IFERROR(INDEX(Vöruskrá!L:L,MATCH(B465,Vöruskrá!B:B,0)),0)*C465/100000,""))</f>
        <v>0</v>
      </c>
      <c r="J465" s="247">
        <f>IF(OR(B465="",C465=""),"",IFERROR(IFERROR(INDEX(Vöruskrá!M:M,MATCH(B465,Vöruskrá!B:B,0)),0)*C465/100000,""))</f>
        <v>0.65444999999999998</v>
      </c>
      <c r="K465" s="247">
        <f>IF(OR(B465="",C465=""),"",IFERROR(IFERROR(INDEX(Vöruskrá!N:N,MATCH(B465,Vöruskrá!B:B,0)),0)*C465/100000,""))</f>
        <v>0.44502599999999998</v>
      </c>
      <c r="L465" s="247">
        <f>IF(OR(B465="",C465=""),"",IFERROR(IFERROR(INDEX(Vöruskrá!O:O,MATCH(B465,Vöruskrá!B:B,0)),0)*C465/100000,""))</f>
        <v>0.19633500000000001</v>
      </c>
      <c r="M465" s="247">
        <f>IF(OR(B465="",C465=""),"",IFERROR(IFERROR(INDEX(Vöruskrá!P:P,MATCH(B465,Vöruskrá!B:B,0)),0)*C465/100000,""))</f>
        <v>0</v>
      </c>
      <c r="N465" s="247">
        <f>IF(OR(B465="",C465=""),"",IFERROR(IFERROR(INDEX(Vöruskrá!Q:Q,MATCH(B465,Vöruskrá!B:B,0)),0)*C465/100000,""))</f>
        <v>0</v>
      </c>
      <c r="O465" s="248">
        <f>IF(OR(B465="",C465=""),"",IFERROR(C465/1000*IFERROR(INDEX(Vöruskrá!R:R,MATCH(B465,Vöruskrá!B:B,0)),0)/1000,""))</f>
        <v>7.0157040000000004</v>
      </c>
      <c r="P465" s="249"/>
      <c r="Q465" s="98"/>
      <c r="R465" s="5"/>
      <c r="S465" s="152" t="str">
        <f t="shared" si="7"/>
        <v>Maukaðir tómatar</v>
      </c>
      <c r="T465" s="150">
        <f>IF($B465="","",$C465/1000*IFERROR(INDEX(Vöruskrá!$R:$R,MATCH($B465,Vöruskrá!$B:$B,0)),0))</f>
        <v>7015.7040000000006</v>
      </c>
      <c r="U465" s="151" t="str">
        <f>IF($A465="","",IFERROR(SUMIFS($T:$T,$W:$W,$A465)/(SUMIFS($C:$C,$W:$W,$A465)/1000),""))</f>
        <v/>
      </c>
      <c r="W465" t="str">
        <f>IF($A465="",W464,$A465)</f>
        <v>Vegan Mexico grýta með hrísgrjónum og blönduðu grænmeti</v>
      </c>
    </row>
    <row r="466" spans="1:23" ht="15">
      <c r="A466" s="244"/>
      <c r="B466" s="244" t="s">
        <v>955</v>
      </c>
      <c r="C466" s="245">
        <v>6545</v>
      </c>
      <c r="D466" s="246" t="s">
        <v>956</v>
      </c>
      <c r="E466" s="246" t="s">
        <v>957</v>
      </c>
      <c r="F466" s="246"/>
      <c r="G466" s="247">
        <f>IF(OR(B466="",C466=""),"",IFERROR(IFERROR(INDEX(Vöruskrá!J:J,MATCH(B466,Vöruskrá!B:B,0)),0)*C466/100000,""))</f>
        <v>5.6287000000000003</v>
      </c>
      <c r="H466" s="247">
        <f>IF(OR(B466="",C466=""),"",IFERROR(IFERROR(INDEX(Vöruskrá!K:K,MATCH(B466,Vöruskrá!B:B,0)),0)*C466/100000,""))</f>
        <v>7.8539999999999999E-2</v>
      </c>
      <c r="I466" s="247">
        <f>IF(OR(B466="",C466=""),"",IFERROR(IFERROR(INDEX(Vöruskrá!L:L,MATCH(B466,Vöruskrá!B:B,0)),0)*C466/100000,""))</f>
        <v>1.3089999999999999E-2</v>
      </c>
      <c r="J466" s="247">
        <f>IF(OR(B466="",C466=""),"",IFERROR(IFERROR(INDEX(Vöruskrá!M:M,MATCH(B466,Vöruskrá!B:B,0)),0)*C466/100000,""))</f>
        <v>1.2435499999999999</v>
      </c>
      <c r="K466" s="247">
        <f>IF(OR(B466="",C466=""),"",IFERROR(IFERROR(INDEX(Vöruskrá!N:N,MATCH(B466,Vöruskrá!B:B,0)),0)*C466/100000,""))</f>
        <v>0.20943999999999999</v>
      </c>
      <c r="L466" s="247">
        <f>IF(OR(B466="",C466=""),"",IFERROR(IFERROR(INDEX(Vöruskrá!O:O,MATCH(B466,Vöruskrá!B:B,0)),0)*C466/100000,""))</f>
        <v>0.20943999999999999</v>
      </c>
      <c r="M466" s="247">
        <f>IF(OR(B466="",C466=""),"",IFERROR(IFERROR(INDEX(Vöruskrá!P:P,MATCH(B466,Vöruskrá!B:B,0)),0)*C466/100000,""))</f>
        <v>6.5449999999999996E-3</v>
      </c>
      <c r="N466" s="247">
        <f>IF(OR(B466="",C466=""),"",IFERROR(IFERROR(INDEX(Vöruskrá!Q:Q,MATCH(B466,Vöruskrá!B:B,0)),0)*C466/100000,""))</f>
        <v>0.13089999999999999</v>
      </c>
      <c r="O466" s="248">
        <f>IF(OR(B466="",C466=""),"",IFERROR(C466/1000*IFERROR(INDEX(Vöruskrá!R:R,MATCH(B466,Vöruskrá!B:B,0)),0)/1000,""))</f>
        <v>1.9635</v>
      </c>
      <c r="P466" s="244"/>
      <c r="Q466" s="97"/>
      <c r="R466" s="25"/>
      <c r="S466" s="152" t="str">
        <f t="shared" si="7"/>
        <v>Maís (frosinn, plain)</v>
      </c>
      <c r="T466" s="150">
        <f>IF($B466="","",$C466/1000*IFERROR(INDEX(Vöruskrá!$R:$R,MATCH($B466,Vöruskrá!$B:$B,0)),0))</f>
        <v>1963.5</v>
      </c>
      <c r="U466" s="151" t="str">
        <f>IF($A466="","",IFERROR(SUMIFS($T:$T,$W:$W,$A466)/(SUMIFS($C:$C,$W:$W,$A466)/1000),""))</f>
        <v/>
      </c>
      <c r="W466" t="str">
        <f>IF($A466="",W465,$A466)</f>
        <v>Vegan Mexico grýta með hrísgrjónum og blönduðu grænmeti</v>
      </c>
    </row>
    <row r="467" spans="1:23" ht="15">
      <c r="A467" s="249"/>
      <c r="B467" s="249" t="s">
        <v>882</v>
      </c>
      <c r="C467" s="250">
        <v>6545</v>
      </c>
      <c r="D467" s="246" t="s">
        <v>883</v>
      </c>
      <c r="E467" s="246" t="s">
        <v>121</v>
      </c>
      <c r="F467" s="246"/>
      <c r="G467" s="247">
        <f>IF(OR(B467="",C467=""),"",IFERROR(IFERROR(INDEX(Vöruskrá!J:J,MATCH(B467,Vöruskrá!B:B,0)),0)*C467/100000,""))</f>
        <v>2.6179999999999999</v>
      </c>
      <c r="H467" s="247">
        <f>IF(OR(B467="",C467=""),"",IFERROR(IFERROR(INDEX(Vöruskrá!K:K,MATCH(B467,Vöruskrá!B:B,0)),0)*C467/100000,""))</f>
        <v>6.5449999999999996E-3</v>
      </c>
      <c r="I467" s="247">
        <f>IF(OR(B467="",C467=""),"",IFERROR(IFERROR(INDEX(Vöruskrá!L:L,MATCH(B467,Vöruskrá!B:B,0)),0)*C467/100000,""))</f>
        <v>0</v>
      </c>
      <c r="J467" s="247">
        <f>IF(OR(B467="",C467=""),"",IFERROR(IFERROR(INDEX(Vöruskrá!M:M,MATCH(B467,Vöruskrá!B:B,0)),0)*C467/100000,""))</f>
        <v>0.60868500000000003</v>
      </c>
      <c r="K467" s="247">
        <f>IF(OR(B467="",C467=""),"",IFERROR(IFERROR(INDEX(Vöruskrá!N:N,MATCH(B467,Vöruskrá!B:B,0)),0)*C467/100000,""))</f>
        <v>0.27489000000000002</v>
      </c>
      <c r="L467" s="247">
        <f>IF(OR(B467="",C467=""),"",IFERROR(IFERROR(INDEX(Vöruskrá!O:O,MATCH(B467,Vöruskrá!B:B,0)),0)*C467/100000,""))</f>
        <v>7.1995000000000003E-2</v>
      </c>
      <c r="M467" s="247">
        <f>IF(OR(B467="",C467=""),"",IFERROR(IFERROR(INDEX(Vöruskrá!P:P,MATCH(B467,Vöruskrá!B:B,0)),0)*C467/100000,""))</f>
        <v>0</v>
      </c>
      <c r="N467" s="247">
        <f>IF(OR(B467="",C467=""),"",IFERROR(IFERROR(INDEX(Vöruskrá!Q:Q,MATCH(B467,Vöruskrá!B:B,0)),0)*C467/100000,""))</f>
        <v>0.111265</v>
      </c>
      <c r="O467" s="248">
        <f>IF(OR(B467="",C467=""),"",IFERROR(C467/1000*IFERROR(INDEX(Vöruskrá!R:R,MATCH(B467,Vöruskrá!B:B,0)),0)/1000,""))</f>
        <v>1.63625</v>
      </c>
      <c r="P467" s="249"/>
      <c r="Q467" s="98"/>
      <c r="R467" s="5"/>
      <c r="S467" s="152" t="str">
        <f t="shared" si="7"/>
        <v>Laukur (ferskur)</v>
      </c>
      <c r="T467" s="150">
        <f>IF($B467="","",$C467/1000*IFERROR(INDEX(Vöruskrá!$R:$R,MATCH($B467,Vöruskrá!$B:$B,0)),0))</f>
        <v>1636.25</v>
      </c>
      <c r="U467" s="151" t="str">
        <f>IF($A467="","",IFERROR(SUMIFS($T:$T,$W:$W,$A467)/(SUMIFS($C:$C,$W:$W,$A467)/1000),""))</f>
        <v/>
      </c>
      <c r="W467" t="str">
        <f>IF($A467="",W466,$A467)</f>
        <v>Vegan Mexico grýta með hrísgrjónum og blönduðu grænmeti</v>
      </c>
    </row>
    <row r="468" spans="1:23" ht="15">
      <c r="A468" s="244"/>
      <c r="B468" s="244" t="s">
        <v>889</v>
      </c>
      <c r="C468" s="245">
        <v>524</v>
      </c>
      <c r="D468" s="246" t="s">
        <v>890</v>
      </c>
      <c r="E468" s="246" t="s">
        <v>121</v>
      </c>
      <c r="F468" s="246"/>
      <c r="G468" s="247">
        <f>IF(OR(B468="",C468=""),"",IFERROR(IFERROR(INDEX(Vöruskrá!J:J,MATCH(B468,Vöruskrá!B:B,0)),0)*C468/100000,""))</f>
        <v>0.78076000000000001</v>
      </c>
      <c r="H468" s="247">
        <f>IF(OR(B468="",C468=""),"",IFERROR(IFERROR(INDEX(Vöruskrá!K:K,MATCH(B468,Vöruskrá!B:B,0)),0)*C468/100000,""))</f>
        <v>2.6199999999999999E-3</v>
      </c>
      <c r="I468" s="247">
        <f>IF(OR(B468="",C468=""),"",IFERROR(IFERROR(INDEX(Vöruskrá!L:L,MATCH(B468,Vöruskrá!B:B,0)),0)*C468/100000,""))</f>
        <v>5.2400000000000005E-4</v>
      </c>
      <c r="J468" s="247">
        <f>IF(OR(B468="",C468=""),"",IFERROR(IFERROR(INDEX(Vöruskrá!M:M,MATCH(B468,Vöruskrá!B:B,0)),0)*C468/100000,""))</f>
        <v>0.17344400000000001</v>
      </c>
      <c r="K468" s="247">
        <f>IF(OR(B468="",C468=""),"",IFERROR(IFERROR(INDEX(Vöruskrá!N:N,MATCH(B468,Vöruskrá!B:B,0)),0)*C468/100000,""))</f>
        <v>5.2399999999999999E-3</v>
      </c>
      <c r="L468" s="247">
        <f>IF(OR(B468="",C468=""),"",IFERROR(IFERROR(INDEX(Vöruskrá!O:O,MATCH(B468,Vöruskrá!B:B,0)),0)*C468/100000,""))</f>
        <v>3.3536000000000003E-2</v>
      </c>
      <c r="M468" s="247">
        <f>IF(OR(B468="",C468=""),"",IFERROR(IFERROR(INDEX(Vöruskrá!P:P,MATCH(B468,Vöruskrá!B:B,0)),0)*C468/100000,""))</f>
        <v>0</v>
      </c>
      <c r="N468" s="247">
        <f>IF(OR(B468="",C468=""),"",IFERROR(IFERROR(INDEX(Vöruskrá!Q:Q,MATCH(B468,Vöruskrá!B:B,0)),0)*C468/100000,""))</f>
        <v>1.1004000000000002E-2</v>
      </c>
      <c r="O468" s="248">
        <f>IF(OR(B468="",C468=""),"",IFERROR(C468/1000*IFERROR(INDEX(Vöruskrá!R:R,MATCH(B468,Vöruskrá!B:B,0)),0)/1000,""))</f>
        <v>0.78600000000000003</v>
      </c>
      <c r="P468" s="244"/>
      <c r="Q468" s="111"/>
      <c r="R468" s="112"/>
      <c r="S468" s="152" t="str">
        <f t="shared" si="7"/>
        <v>Hvítlaukur (ferskur)</v>
      </c>
      <c r="T468" s="150">
        <f>IF($B468="","",$C468/1000*IFERROR(INDEX(Vöruskrá!$R:$R,MATCH($B468,Vöruskrá!$B:$B,0)),0))</f>
        <v>786</v>
      </c>
      <c r="U468" s="151" t="str">
        <f>IF($A468="","",IFERROR(SUMIFS($T:$T,$W:$W,$A468)/(SUMIFS($C:$C,$W:$W,$A468)/1000),""))</f>
        <v/>
      </c>
      <c r="W468" t="str">
        <f>IF($A468="",W467,$A468)</f>
        <v>Vegan Mexico grýta með hrísgrjónum og blönduðu grænmeti</v>
      </c>
    </row>
    <row r="469" spans="1:23" ht="60">
      <c r="A469" s="237" t="s">
        <v>1740</v>
      </c>
      <c r="B469" s="237"/>
      <c r="C469" s="238"/>
      <c r="D469" s="101" t="s">
        <v>1741</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1" t="s">
        <v>1742</v>
      </c>
      <c r="Q469" s="242" t="s">
        <v>1743</v>
      </c>
      <c r="R469" s="243" t="s">
        <v>1744</v>
      </c>
      <c r="S469" s="152" t="str">
        <f t="shared" si="7"/>
        <v>Falafel bollur með kartöflum og vegan aioli</v>
      </c>
      <c r="T469" s="150" t="str">
        <f>IF($B469="","",$C469/1000*IFERROR(INDEX(Vöruskrá!$R:$R,MATCH($B469,Vöruskrá!$B:$B,0)),0))</f>
        <v/>
      </c>
      <c r="U469" s="151">
        <f>IF($A469="","",IFERROR(SUMIFS($T:$T,$W:$W,$A469)/(SUMIFS($C:$C,$W:$W,$A469)/1000),""))</f>
        <v>1039.4790895817916</v>
      </c>
      <c r="W469" t="str">
        <f>IF($A469="",W468,$A469)</f>
        <v>Falafel bollur með kartöflum og vegan aioli</v>
      </c>
    </row>
    <row r="470" spans="1:23" ht="15">
      <c r="A470" s="244"/>
      <c r="B470" s="244" t="s">
        <v>1323</v>
      </c>
      <c r="C470" s="245">
        <v>70621</v>
      </c>
      <c r="D470" s="246"/>
      <c r="E470" s="246"/>
      <c r="F470" s="246"/>
      <c r="G470" s="247">
        <f>IF(OR(B470="",C470=""),"",IFERROR(IFERROR(INDEX(Vöruskrá!J:J,MATCH(B470,Vöruskrá!B:B,0)),0)*C470/100000,""))</f>
        <v>0</v>
      </c>
      <c r="H470" s="247">
        <f>IF(OR(B470="",C470=""),"",IFERROR(IFERROR(INDEX(Vöruskrá!K:K,MATCH(B470,Vöruskrá!B:B,0)),0)*C470/100000,""))</f>
        <v>0</v>
      </c>
      <c r="I470" s="247">
        <f>IF(OR(B470="",C470=""),"",IFERROR(IFERROR(INDEX(Vöruskrá!L:L,MATCH(B470,Vöruskrá!B:B,0)),0)*C470/100000,""))</f>
        <v>0</v>
      </c>
      <c r="J470" s="247">
        <f>IF(OR(B470="",C470=""),"",IFERROR(IFERROR(INDEX(Vöruskrá!M:M,MATCH(B470,Vöruskrá!B:B,0)),0)*C470/100000,""))</f>
        <v>0</v>
      </c>
      <c r="K470" s="247">
        <f>IF(OR(B470="",C470=""),"",IFERROR(IFERROR(INDEX(Vöruskrá!N:N,MATCH(B470,Vöruskrá!B:B,0)),0)*C470/100000,""))</f>
        <v>0</v>
      </c>
      <c r="L470" s="247">
        <f>IF(OR(B470="",C470=""),"",IFERROR(IFERROR(INDEX(Vöruskrá!O:O,MATCH(B470,Vöruskrá!B:B,0)),0)*C470/100000,""))</f>
        <v>0</v>
      </c>
      <c r="M470" s="247">
        <f>IF(OR(B470="",C470=""),"",IFERROR(IFERROR(INDEX(Vöruskrá!P:P,MATCH(B470,Vöruskrá!B:B,0)),0)*C470/100000,""))</f>
        <v>0</v>
      </c>
      <c r="N470" s="247">
        <f>IF(OR(B470="",C470=""),"",IFERROR(IFERROR(INDEX(Vöruskrá!Q:Q,MATCH(B470,Vöruskrá!B:B,0)),0)*C470/100000,""))</f>
        <v>0</v>
      </c>
      <c r="O470" s="248">
        <f>IF(OR(B470="",C470=""),"",IFERROR(C470/1000*IFERROR(INDEX(Vöruskrá!R:R,MATCH(B470,Vöruskrá!B:B,0)),0)/1000,""))</f>
        <v>84.745199999999997</v>
      </c>
      <c r="P470" s="244"/>
      <c r="Q470" s="113"/>
      <c r="R470" s="114"/>
      <c r="S470" s="152" t="str">
        <f t="shared" si="7"/>
        <v>Kjúklingabaunir</v>
      </c>
      <c r="T470" s="150">
        <f>IF($B470="","",$C470/1000*IFERROR(INDEX(Vöruskrá!$R:$R,MATCH($B470,Vöruskrá!$B:$B,0)),0))</f>
        <v>84745.2</v>
      </c>
      <c r="U470" s="151" t="str">
        <f>IF($A470="","",IFERROR(SUMIFS($T:$T,$W:$W,$A470)/(SUMIFS($C:$C,$W:$W,$A470)/1000),""))</f>
        <v/>
      </c>
      <c r="W470" t="str">
        <f>IF($A470="",W469,$A470)</f>
        <v>Falafel bollur með kartöflum og vegan aioli</v>
      </c>
    </row>
    <row r="471" spans="1:23" ht="15">
      <c r="A471" s="249"/>
      <c r="B471" s="249" t="s">
        <v>882</v>
      </c>
      <c r="C471" s="250">
        <v>14124</v>
      </c>
      <c r="D471" s="246" t="s">
        <v>883</v>
      </c>
      <c r="E471" s="246" t="s">
        <v>121</v>
      </c>
      <c r="F471" s="246"/>
      <c r="G471" s="247">
        <f>IF(OR(B471="",C471=""),"",IFERROR(IFERROR(INDEX(Vöruskrá!J:J,MATCH(B471,Vöruskrá!B:B,0)),0)*C471/100000,""))</f>
        <v>5.6496000000000004</v>
      </c>
      <c r="H471" s="247">
        <f>IF(OR(B471="",C471=""),"",IFERROR(IFERROR(INDEX(Vöruskrá!K:K,MATCH(B471,Vöruskrá!B:B,0)),0)*C471/100000,""))</f>
        <v>1.4124000000000001E-2</v>
      </c>
      <c r="I471" s="247">
        <f>IF(OR(B471="",C471=""),"",IFERROR(IFERROR(INDEX(Vöruskrá!L:L,MATCH(B471,Vöruskrá!B:B,0)),0)*C471/100000,""))</f>
        <v>0</v>
      </c>
      <c r="J471" s="247">
        <f>IF(OR(B471="",C471=""),"",IFERROR(IFERROR(INDEX(Vöruskrá!M:M,MATCH(B471,Vöruskrá!B:B,0)),0)*C471/100000,""))</f>
        <v>1.3135320000000001</v>
      </c>
      <c r="K471" s="247">
        <f>IF(OR(B471="",C471=""),"",IFERROR(IFERROR(INDEX(Vöruskrá!N:N,MATCH(B471,Vöruskrá!B:B,0)),0)*C471/100000,""))</f>
        <v>0.59320800000000007</v>
      </c>
      <c r="L471" s="247">
        <f>IF(OR(B471="",C471=""),"",IFERROR(IFERROR(INDEX(Vöruskrá!O:O,MATCH(B471,Vöruskrá!B:B,0)),0)*C471/100000,""))</f>
        <v>0.155364</v>
      </c>
      <c r="M471" s="247">
        <f>IF(OR(B471="",C471=""),"",IFERROR(IFERROR(INDEX(Vöruskrá!P:P,MATCH(B471,Vöruskrá!B:B,0)),0)*C471/100000,""))</f>
        <v>0</v>
      </c>
      <c r="N471" s="247">
        <f>IF(OR(B471="",C471=""),"",IFERROR(IFERROR(INDEX(Vöruskrá!Q:Q,MATCH(B471,Vöruskrá!B:B,0)),0)*C471/100000,""))</f>
        <v>0.24010799999999999</v>
      </c>
      <c r="O471" s="248">
        <f>IF(OR(B471="",C471=""),"",IFERROR(C471/1000*IFERROR(INDEX(Vöruskrá!R:R,MATCH(B471,Vöruskrá!B:B,0)),0)/1000,""))</f>
        <v>3.5310000000000001</v>
      </c>
      <c r="P471" s="249"/>
      <c r="Q471" s="98"/>
      <c r="R471" s="5"/>
      <c r="S471" s="152" t="str">
        <f t="shared" si="7"/>
        <v>Laukur (ferskur)</v>
      </c>
      <c r="T471" s="150">
        <f>IF($B471="","",$C471/1000*IFERROR(INDEX(Vöruskrá!$R:$R,MATCH($B471,Vöruskrá!$B:$B,0)),0))</f>
        <v>3531</v>
      </c>
      <c r="U471" s="151" t="str">
        <f>IF($A471="","",IFERROR(SUMIFS($T:$T,$W:$W,$A471)/(SUMIFS($C:$C,$W:$W,$A471)/1000),""))</f>
        <v/>
      </c>
      <c r="W471" t="str">
        <f>IF($A471="",W470,$A471)</f>
        <v>Falafel bollur með kartöflum og vegan aioli</v>
      </c>
    </row>
    <row r="472" spans="1:23" ht="15">
      <c r="A472" s="244"/>
      <c r="B472" s="244" t="s">
        <v>889</v>
      </c>
      <c r="C472" s="245">
        <v>2825</v>
      </c>
      <c r="D472" s="246" t="s">
        <v>890</v>
      </c>
      <c r="E472" s="246" t="s">
        <v>121</v>
      </c>
      <c r="F472" s="246"/>
      <c r="G472" s="247">
        <f>IF(OR(B472="",C472=""),"",IFERROR(IFERROR(INDEX(Vöruskrá!J:J,MATCH(B472,Vöruskrá!B:B,0)),0)*C472/100000,""))</f>
        <v>4.2092499999999999</v>
      </c>
      <c r="H472" s="247">
        <f>IF(OR(B472="",C472=""),"",IFERROR(IFERROR(INDEX(Vöruskrá!K:K,MATCH(B472,Vöruskrá!B:B,0)),0)*C472/100000,""))</f>
        <v>1.4125E-2</v>
      </c>
      <c r="I472" s="247">
        <f>IF(OR(B472="",C472=""),"",IFERROR(IFERROR(INDEX(Vöruskrá!L:L,MATCH(B472,Vöruskrá!B:B,0)),0)*C472/100000,""))</f>
        <v>2.8249999999999998E-3</v>
      </c>
      <c r="J472" s="247">
        <f>IF(OR(B472="",C472=""),"",IFERROR(IFERROR(INDEX(Vöruskrá!M:M,MATCH(B472,Vöruskrá!B:B,0)),0)*C472/100000,""))</f>
        <v>0.93507499999999999</v>
      </c>
      <c r="K472" s="247">
        <f>IF(OR(B472="",C472=""),"",IFERROR(IFERROR(INDEX(Vöruskrá!N:N,MATCH(B472,Vöruskrá!B:B,0)),0)*C472/100000,""))</f>
        <v>2.8250000000000001E-2</v>
      </c>
      <c r="L472" s="247">
        <f>IF(OR(B472="",C472=""),"",IFERROR(IFERROR(INDEX(Vöruskrá!O:O,MATCH(B472,Vöruskrá!B:B,0)),0)*C472/100000,""))</f>
        <v>0.18079999999999999</v>
      </c>
      <c r="M472" s="247">
        <f>IF(OR(B472="",C472=""),"",IFERROR(IFERROR(INDEX(Vöruskrá!P:P,MATCH(B472,Vöruskrá!B:B,0)),0)*C472/100000,""))</f>
        <v>0</v>
      </c>
      <c r="N472" s="247">
        <f>IF(OR(B472="",C472=""),"",IFERROR(IFERROR(INDEX(Vöruskrá!Q:Q,MATCH(B472,Vöruskrá!B:B,0)),0)*C472/100000,""))</f>
        <v>5.9325000000000003E-2</v>
      </c>
      <c r="O472" s="248">
        <f>IF(OR(B472="",C472=""),"",IFERROR(C472/1000*IFERROR(INDEX(Vöruskrá!R:R,MATCH(B472,Vöruskrá!B:B,0)),0)/1000,""))</f>
        <v>4.2374999999999998</v>
      </c>
      <c r="P472" s="244"/>
      <c r="Q472" s="97"/>
      <c r="R472" s="25"/>
      <c r="S472" s="152" t="str">
        <f t="shared" si="7"/>
        <v>Hvítlaukur (ferskur)</v>
      </c>
      <c r="T472" s="150">
        <f>IF($B472="","",$C472/1000*IFERROR(INDEX(Vöruskrá!$R:$R,MATCH($B472,Vöruskrá!$B:$B,0)),0))</f>
        <v>4237.5</v>
      </c>
      <c r="U472" s="151" t="str">
        <f>IF($A472="","",IFERROR(SUMIFS($T:$T,$W:$W,$A472)/(SUMIFS($C:$C,$W:$W,$A472)/1000),""))</f>
        <v/>
      </c>
      <c r="W472" t="str">
        <f>IF($A472="",W471,$A472)</f>
        <v>Falafel bollur með kartöflum og vegan aioli</v>
      </c>
    </row>
    <row r="473" spans="1:23" ht="15">
      <c r="A473" s="249"/>
      <c r="B473" s="249" t="s">
        <v>1298</v>
      </c>
      <c r="C473" s="250">
        <v>1412</v>
      </c>
      <c r="D473" s="246" t="s">
        <v>1299</v>
      </c>
      <c r="E473" s="246"/>
      <c r="F473" s="246"/>
      <c r="G473" s="247">
        <f>IF(OR(B473="",C473=""),"",IFERROR(IFERROR(INDEX(Vöruskrá!J:J,MATCH(B473,Vöruskrá!B:B,0)),0)*C473/100000,""))</f>
        <v>0.46595999999999999</v>
      </c>
      <c r="H473" s="247" t="str">
        <f>IF(OR(B473="",C473=""),"",IFERROR(IFERROR(INDEX(Vöruskrá!K:K,MATCH(B473,Vöruskrá!B:B,0)),0)*C473/100000,""))</f>
        <v/>
      </c>
      <c r="I473" s="247">
        <f>IF(OR(B473="",C473=""),"",IFERROR(IFERROR(INDEX(Vöruskrá!L:L,MATCH(B473,Vöruskrá!B:B,0)),0)*C473/100000,""))</f>
        <v>0</v>
      </c>
      <c r="J473" s="247" t="str">
        <f>IF(OR(B473="",C473=""),"",IFERROR(IFERROR(INDEX(Vöruskrá!M:M,MATCH(B473,Vöruskrá!B:B,0)),0)*C473/100000,""))</f>
        <v/>
      </c>
      <c r="K473" s="247" t="str">
        <f>IF(OR(B473="",C473=""),"",IFERROR(IFERROR(INDEX(Vöruskrá!N:N,MATCH(B473,Vöruskrá!B:B,0)),0)*C473/100000,""))</f>
        <v/>
      </c>
      <c r="L473" s="247" t="str">
        <f>IF(OR(B473="",C473=""),"",IFERROR(IFERROR(INDEX(Vöruskrá!O:O,MATCH(B473,Vöruskrá!B:B,0)),0)*C473/100000,""))</f>
        <v/>
      </c>
      <c r="M473" s="247" t="str">
        <f>IF(OR(B473="",C473=""),"",IFERROR(IFERROR(INDEX(Vöruskrá!P:P,MATCH(B473,Vöruskrá!B:B,0)),0)*C473/100000,""))</f>
        <v/>
      </c>
      <c r="N473" s="247">
        <f>IF(OR(B473="",C473=""),"",IFERROR(IFERROR(INDEX(Vöruskrá!Q:Q,MATCH(B473,Vöruskrá!B:B,0)),0)*C473/100000,""))</f>
        <v>0</v>
      </c>
      <c r="O473" s="248">
        <f>IF(OR(B473="",C473=""),"",IFERROR(C473/1000*IFERROR(INDEX(Vöruskrá!R:R,MATCH(B473,Vöruskrá!B:B,0)),0)/1000,""))</f>
        <v>0.84719999999999995</v>
      </c>
      <c r="P473" s="249"/>
      <c r="Q473" s="98"/>
      <c r="R473" s="5"/>
      <c r="S473" s="152" t="str">
        <f t="shared" si="7"/>
        <v>Kóríander (ferskur)</v>
      </c>
      <c r="T473" s="150">
        <f>IF($B473="","",$C473/1000*IFERROR(INDEX(Vöruskrá!$R:$R,MATCH($B473,Vöruskrá!$B:$B,0)),0))</f>
        <v>847.19999999999993</v>
      </c>
      <c r="U473" s="151" t="str">
        <f>IF($A473="","",IFERROR(SUMIFS($T:$T,$W:$W,$A473)/(SUMIFS($C:$C,$W:$W,$A473)/1000),""))</f>
        <v/>
      </c>
      <c r="W473" t="str">
        <f>IF($A473="",W472,$A473)</f>
        <v>Falafel bollur með kartöflum og vegan aioli</v>
      </c>
    </row>
    <row r="474" spans="1:23" ht="15">
      <c r="A474" s="244"/>
      <c r="B474" s="244" t="s">
        <v>926</v>
      </c>
      <c r="C474" s="245">
        <v>1130</v>
      </c>
      <c r="D474" s="246" t="s">
        <v>927</v>
      </c>
      <c r="E474" s="246" t="s">
        <v>121</v>
      </c>
      <c r="F474" s="246" t="s">
        <v>895</v>
      </c>
      <c r="G474" s="247">
        <f>IF(OR(B474="",C474=""),"",IFERROR(IFERROR(INDEX(Vöruskrá!J:J,MATCH(B474,Vöruskrá!B:B,0)),0)*C474/100000,""))</f>
        <v>4.2374999999999998</v>
      </c>
      <c r="H474" s="247">
        <f>IF(OR(B474="",C474=""),"",IFERROR(IFERROR(INDEX(Vöruskrá!K:K,MATCH(B474,Vöruskrá!B:B,0)),0)*C474/100000,""))</f>
        <v>0.25198999999999999</v>
      </c>
      <c r="I474" s="247">
        <f>IF(OR(B474="",C474=""),"",IFERROR(IFERROR(INDEX(Vöruskrá!L:L,MATCH(B474,Vöruskrá!B:B,0)),0)*C474/100000,""))</f>
        <v>1.469E-2</v>
      </c>
      <c r="J474" s="247">
        <f>IF(OR(B474="",C474=""),"",IFERROR(IFERROR(INDEX(Vöruskrá!M:M,MATCH(B474,Vöruskrá!B:B,0)),0)*C474/100000,""))</f>
        <v>0.49946000000000002</v>
      </c>
      <c r="K474" s="247">
        <f>IF(OR(B474="",C474=""),"",IFERROR(IFERROR(INDEX(Vöruskrá!N:N,MATCH(B474,Vöruskrá!B:B,0)),0)*C474/100000,""))</f>
        <v>2.5989999999999999E-2</v>
      </c>
      <c r="L474" s="247">
        <f>IF(OR(B474="",C474=""),"",IFERROR(IFERROR(INDEX(Vöruskrá!O:O,MATCH(B474,Vöruskrá!B:B,0)),0)*C474/100000,""))</f>
        <v>0.20114000000000001</v>
      </c>
      <c r="M474" s="247">
        <f>IF(OR(B474="",C474=""),"",IFERROR(IFERROR(INDEX(Vöruskrá!P:P,MATCH(B474,Vöruskrá!B:B,0)),0)*C474/100000,""))</f>
        <v>2.2599999999999999E-3</v>
      </c>
      <c r="N474" s="247">
        <f>IF(OR(B474="",C474=""),"",IFERROR(IFERROR(INDEX(Vöruskrá!Q:Q,MATCH(B474,Vöruskrá!B:B,0)),0)*C474/100000,""))</f>
        <v>0.11865000000000001</v>
      </c>
      <c r="O474" s="248">
        <f>IF(OR(B474="",C474=""),"",IFERROR(C474/1000*IFERROR(INDEX(Vöruskrá!R:R,MATCH(B474,Vöruskrá!B:B,0)),0)/1000,""))</f>
        <v>3.3899999999999997</v>
      </c>
      <c r="P474" s="244"/>
      <c r="Q474" s="97"/>
      <c r="R474" s="25"/>
      <c r="S474" s="152" t="str">
        <f t="shared" si="7"/>
        <v>Kúmen (cumin)</v>
      </c>
      <c r="T474" s="150">
        <f>IF($B474="","",$C474/1000*IFERROR(INDEX(Vöruskrá!$R:$R,MATCH($B474,Vöruskrá!$B:$B,0)),0))</f>
        <v>3389.9999999999995</v>
      </c>
      <c r="U474" s="151" t="str">
        <f>IF($A474="","",IFERROR(SUMIFS($T:$T,$W:$W,$A474)/(SUMIFS($C:$C,$W:$W,$A474)/1000),""))</f>
        <v/>
      </c>
      <c r="W474" t="str">
        <f>IF($A474="",W473,$A474)</f>
        <v>Falafel bollur með kartöflum og vegan aioli</v>
      </c>
    </row>
    <row r="475" spans="1:23" ht="15">
      <c r="A475" s="249"/>
      <c r="B475" s="249" t="s">
        <v>900</v>
      </c>
      <c r="C475" s="250">
        <v>1412</v>
      </c>
      <c r="D475" s="246" t="s">
        <v>902</v>
      </c>
      <c r="E475" s="246" t="s">
        <v>121</v>
      </c>
      <c r="F475" s="246" t="s">
        <v>895</v>
      </c>
      <c r="G475" s="247">
        <f>IF(OR(B475="",C475=""),"",IFERROR(IFERROR(INDEX(Vöruskrá!J:J,MATCH(B475,Vöruskrá!B:B,0)),0)*C475/100000,""))</f>
        <v>4.1230399999999996</v>
      </c>
      <c r="H475" s="247">
        <f>IF(OR(B475="",C475=""),"",IFERROR(IFERROR(INDEX(Vöruskrá!K:K,MATCH(B475,Vöruskrá!B:B,0)),0)*C475/100000,""))</f>
        <v>7.7660000000000007E-2</v>
      </c>
      <c r="I475" s="247">
        <f>IF(OR(B475="",C475=""),"",IFERROR(IFERROR(INDEX(Vöruskrá!L:L,MATCH(B475,Vöruskrá!B:B,0)),0)*C475/100000,""))</f>
        <v>1.2707999999999999E-2</v>
      </c>
      <c r="J475" s="247">
        <f>IF(OR(B475="",C475=""),"",IFERROR(IFERROR(INDEX(Vöruskrá!M:M,MATCH(B475,Vöruskrá!B:B,0)),0)*C475/100000,""))</f>
        <v>0.70599999999999996</v>
      </c>
      <c r="K475" s="247">
        <f>IF(OR(B475="",C475=""),"",IFERROR(IFERROR(INDEX(Vöruskrá!N:N,MATCH(B475,Vöruskrá!B:B,0)),0)*C475/100000,""))</f>
        <v>5.6480000000000002E-2</v>
      </c>
      <c r="L475" s="247">
        <f>IF(OR(B475="",C475=""),"",IFERROR(IFERROR(INDEX(Vöruskrá!O:O,MATCH(B475,Vöruskrá!B:B,0)),0)*C475/100000,""))</f>
        <v>0.37559200000000004</v>
      </c>
      <c r="M475" s="247">
        <f>IF(OR(B475="",C475=""),"",IFERROR(IFERROR(INDEX(Vöruskrá!P:P,MATCH(B475,Vöruskrá!B:B,0)),0)*C475/100000,""))</f>
        <v>1.4120000000000003E-3</v>
      </c>
      <c r="N475" s="247">
        <f>IF(OR(B475="",C475=""),"",IFERROR(IFERROR(INDEX(Vöruskrá!Q:Q,MATCH(B475,Vöruskrá!B:B,0)),0)*C475/100000,""))</f>
        <v>0.37700400000000001</v>
      </c>
      <c r="O475" s="248">
        <f>IF(OR(B475="",C475=""),"",IFERROR(C475/1000*IFERROR(INDEX(Vöruskrá!R:R,MATCH(B475,Vöruskrá!B:B,0)),0)/1000,""))</f>
        <v>4.2359999999999998</v>
      </c>
      <c r="P475" s="249"/>
      <c r="Q475" s="98"/>
      <c r="R475" s="5"/>
      <c r="S475" s="152" t="str">
        <f t="shared" si="7"/>
        <v>Steinselja (þurrkuð)</v>
      </c>
      <c r="T475" s="150">
        <f>IF($B475="","",$C475/1000*IFERROR(INDEX(Vöruskrá!$R:$R,MATCH($B475,Vöruskrá!$B:$B,0)),0))</f>
        <v>4236</v>
      </c>
      <c r="U475" s="151" t="str">
        <f>IF($A475="","",IFERROR(SUMIFS($T:$T,$W:$W,$A475)/(SUMIFS($C:$C,$W:$W,$A475)/1000),""))</f>
        <v/>
      </c>
      <c r="W475" t="str">
        <f>IF($A475="",W474,$A475)</f>
        <v>Falafel bollur með kartöflum og vegan aioli</v>
      </c>
    </row>
    <row r="476" spans="1:23" ht="15">
      <c r="A476" s="244"/>
      <c r="B476" s="244" t="s">
        <v>269</v>
      </c>
      <c r="C476" s="245">
        <v>1412</v>
      </c>
      <c r="D476" s="246" t="s">
        <v>272</v>
      </c>
      <c r="E476" s="246" t="s">
        <v>121</v>
      </c>
      <c r="F476" s="246" t="s">
        <v>273</v>
      </c>
      <c r="G476" s="247">
        <f>IF(OR(B476="",C476=""),"",IFERROR(IFERROR(INDEX(Vöruskrá!J:J,MATCH(B476,Vöruskrá!B:B,0)),0)*C476/100000,""))</f>
        <v>0</v>
      </c>
      <c r="H476" s="247">
        <f>IF(OR(B476="",C476=""),"",IFERROR(IFERROR(INDEX(Vöruskrá!K:K,MATCH(B476,Vöruskrá!B:B,0)),0)*C476/100000,""))</f>
        <v>0</v>
      </c>
      <c r="I476" s="247">
        <f>IF(OR(B476="",C476=""),"",IFERROR(IFERROR(INDEX(Vöruskrá!L:L,MATCH(B476,Vöruskrá!B:B,0)),0)*C476/100000,""))</f>
        <v>0</v>
      </c>
      <c r="J476" s="247">
        <f>IF(OR(B476="",C476=""),"",IFERROR(IFERROR(INDEX(Vöruskrá!M:M,MATCH(B476,Vöruskrá!B:B,0)),0)*C476/100000,""))</f>
        <v>0</v>
      </c>
      <c r="K476" s="247">
        <f>IF(OR(B476="",C476=""),"",IFERROR(IFERROR(INDEX(Vöruskrá!N:N,MATCH(B476,Vöruskrá!B:B,0)),0)*C476/100000,""))</f>
        <v>0</v>
      </c>
      <c r="L476" s="247">
        <f>IF(OR(B476="",C476=""),"",IFERROR(IFERROR(INDEX(Vöruskrá!O:O,MATCH(B476,Vöruskrá!B:B,0)),0)*C476/100000,""))</f>
        <v>0</v>
      </c>
      <c r="M476" s="247">
        <f>IF(OR(B476="",C476=""),"",IFERROR(IFERROR(INDEX(Vöruskrá!P:P,MATCH(B476,Vöruskrá!B:B,0)),0)*C476/100000,""))</f>
        <v>1.4119999999999999</v>
      </c>
      <c r="N476" s="247">
        <f>IF(OR(B476="",C476=""),"",IFERROR(IFERROR(INDEX(Vöruskrá!Q:Q,MATCH(B476,Vöruskrá!B:B,0)),0)*C476/100000,""))</f>
        <v>0</v>
      </c>
      <c r="O476" s="248">
        <f>IF(OR(B476="",C476=""),"",IFERROR(C476/1000*IFERROR(INDEX(Vöruskrá!R:R,MATCH(B476,Vöruskrá!B:B,0)),0)/1000,""))</f>
        <v>0.16944000000000001</v>
      </c>
      <c r="P476" s="244"/>
      <c r="Q476" s="97"/>
      <c r="R476" s="25"/>
      <c r="S476" s="152" t="str">
        <f t="shared" si="7"/>
        <v>Borðsalt</v>
      </c>
      <c r="T476" s="150">
        <f>IF($B476="","",$C476/1000*IFERROR(INDEX(Vöruskrá!$R:$R,MATCH($B476,Vöruskrá!$B:$B,0)),0))</f>
        <v>169.44</v>
      </c>
      <c r="U476" s="151" t="str">
        <f>IF($A476="","",IFERROR(SUMIFS($T:$T,$W:$W,$A476)/(SUMIFS($C:$C,$W:$W,$A476)/1000),""))</f>
        <v/>
      </c>
      <c r="W476" t="str">
        <f>IF($A476="",W475,$A476)</f>
        <v>Falafel bollur með kartöflum og vegan aioli</v>
      </c>
    </row>
    <row r="477" spans="1:23" ht="15">
      <c r="A477" s="249"/>
      <c r="B477" s="249" t="s">
        <v>1105</v>
      </c>
      <c r="C477" s="250">
        <v>7062</v>
      </c>
      <c r="D477" s="246" t="s">
        <v>1105</v>
      </c>
      <c r="E477" s="246" t="s">
        <v>121</v>
      </c>
      <c r="F477" s="246"/>
      <c r="G477" s="247">
        <f>IF(OR(B477="",C477=""),"",IFERROR(IFERROR(INDEX(Vöruskrá!J:J,MATCH(B477,Vöruskrá!B:B,0)),0)*C477/100000,""))</f>
        <v>63.558</v>
      </c>
      <c r="H477" s="247">
        <f>IF(OR(B477="",C477=""),"",IFERROR(IFERROR(INDEX(Vöruskrá!K:K,MATCH(B477,Vöruskrá!B:B,0)),0)*C477/100000,""))</f>
        <v>7.0620000000000003</v>
      </c>
      <c r="I477" s="247">
        <f>IF(OR(B477="",C477=""),"",IFERROR(IFERROR(INDEX(Vöruskrá!L:L,MATCH(B477,Vöruskrá!B:B,0)),0)*C477/100000,""))</f>
        <v>0.49434</v>
      </c>
      <c r="J477" s="247">
        <f>IF(OR(B477="",C477=""),"",IFERROR(IFERROR(INDEX(Vöruskrá!M:M,MATCH(B477,Vöruskrá!B:B,0)),0)*C477/100000,""))</f>
        <v>4.5903</v>
      </c>
      <c r="K477" s="247">
        <f>IF(OR(B477="",C477=""),"",IFERROR(IFERROR(INDEX(Vöruskrá!N:N,MATCH(B477,Vöruskrá!B:B,0)),0)*C477/100000,""))</f>
        <v>1.9420500000000001</v>
      </c>
      <c r="L477" s="247">
        <f>IF(OR(B477="",C477=""),"",IFERROR(IFERROR(INDEX(Vöruskrá!O:O,MATCH(B477,Vöruskrá!B:B,0)),0)*C477/100000,""))</f>
        <v>0</v>
      </c>
      <c r="M477" s="247">
        <f>IF(OR(B477="",C477=""),"",IFERROR(IFERROR(INDEX(Vöruskrá!P:P,MATCH(B477,Vöruskrá!B:B,0)),0)*C477/100000,""))</f>
        <v>0</v>
      </c>
      <c r="N477" s="247">
        <f>IF(OR(B477="",C477=""),"",IFERROR(IFERROR(INDEX(Vöruskrá!Q:Q,MATCH(B477,Vöruskrá!B:B,0)),0)*C477/100000,""))</f>
        <v>0</v>
      </c>
      <c r="O477" s="248">
        <f>IF(OR(B477="",C477=""),"",IFERROR(C477/1000*IFERROR(INDEX(Vöruskrá!R:R,MATCH(B477,Vöruskrá!B:B,0)),0)/1000,""))</f>
        <v>2.7894900000000002</v>
      </c>
      <c r="P477" s="249"/>
      <c r="Q477" s="110"/>
      <c r="R477" s="99"/>
      <c r="S477" s="152" t="str">
        <f t="shared" si="7"/>
        <v>Repjuolía</v>
      </c>
      <c r="T477" s="150">
        <f>IF($B477="","",$C477/1000*IFERROR(INDEX(Vöruskrá!$R:$R,MATCH($B477,Vöruskrá!$B:$B,0)),0))</f>
        <v>2789.4900000000002</v>
      </c>
      <c r="U477" s="151" t="str">
        <f>IF($A477="","",IFERROR(SUMIFS($T:$T,$W:$W,$A477)/(SUMIFS($C:$C,$W:$W,$A477)/1000),""))</f>
        <v/>
      </c>
      <c r="W477" t="str">
        <f>IF($A477="",W476,$A477)</f>
        <v>Falafel bollur með kartöflum og vegan aioli</v>
      </c>
    </row>
    <row r="478" spans="1:23" ht="60">
      <c r="A478" s="237" t="s">
        <v>1745</v>
      </c>
      <c r="B478" s="237"/>
      <c r="C478" s="238"/>
      <c r="D478" s="101" t="s">
        <v>1746</v>
      </c>
      <c r="E478" s="101" t="s">
        <v>1747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1" t="s">
        <v>1748</v>
      </c>
      <c r="Q478" s="242" t="s">
        <v>1749</v>
      </c>
      <c r="R478" s="243" t="s">
        <v>1750</v>
      </c>
      <c r="S478" s="152" t="str">
        <f t="shared" si="7"/>
        <v>Vegan mexíkó lasagna með nachos og hafra sýrðum rjóma</v>
      </c>
      <c r="T478" s="150" t="str">
        <f>IF($B478="","",$C478/1000*IFERROR(INDEX(Vöruskrá!$R:$R,MATCH($B478,Vöruskrá!$B:$B,0)),0))</f>
        <v/>
      </c>
      <c r="U478" s="151">
        <f>IF($A478="","",IFERROR(SUMIFS($T:$T,$W:$W,$A478)/(SUMIFS($C:$C,$W:$W,$A478)/1000),""))</f>
        <v>711.19378806211932</v>
      </c>
      <c r="W478" t="str">
        <f>IF($A478="",W477,$A478)</f>
        <v>Vegan mexíkó lasagna með nachos og hafra sýrðum rjóma</v>
      </c>
    </row>
    <row r="479" spans="1:23" ht="15">
      <c r="A479" s="244"/>
      <c r="B479" s="244" t="s">
        <v>641</v>
      </c>
      <c r="C479" s="245">
        <v>29028</v>
      </c>
      <c r="D479" s="246" t="s">
        <v>643</v>
      </c>
      <c r="E479" s="246"/>
      <c r="F479" s="246"/>
      <c r="G479" s="247">
        <f>IF(OR(B479="",C479=""),"",IFERROR(IFERROR(INDEX(Vöruskrá!J:J,MATCH(B479,Vöruskrá!B:B,0)),0)*C479/100000,""))</f>
        <v>16.545960000000001</v>
      </c>
      <c r="H479" s="247">
        <f>IF(OR(B479="",C479=""),"",IFERROR(IFERROR(INDEX(Vöruskrá!K:K,MATCH(B479,Vöruskrá!B:B,0)),0)*C479/100000,""))</f>
        <v>0.69667199999999996</v>
      </c>
      <c r="I479" s="247">
        <f>IF(OR(B479="",C479=""),"",IFERROR(IFERROR(INDEX(Vöruskrá!L:L,MATCH(B479,Vöruskrá!B:B,0)),0)*C479/100000,""))</f>
        <v>0.14513999999999999</v>
      </c>
      <c r="J479" s="247">
        <f>IF(OR(B479="",C479=""),"",IFERROR(IFERROR(INDEX(Vöruskrá!M:M,MATCH(B479,Vöruskrá!B:B,0)),0)*C479/100000,""))</f>
        <v>1.5094560000000001</v>
      </c>
      <c r="K479" s="247">
        <f>IF(OR(B479="",C479=""),"",IFERROR(IFERROR(INDEX(Vöruskrá!N:N,MATCH(B479,Vöruskrá!B:B,0)),0)*C479/100000,""))</f>
        <v>1.103064</v>
      </c>
      <c r="L479" s="247">
        <f>IF(OR(B479="",C479=""),"",IFERROR(IFERROR(INDEX(Vöruskrá!O:O,MATCH(B479,Vöruskrá!B:B,0)),0)*C479/100000,""))</f>
        <v>0.58055999999999996</v>
      </c>
      <c r="M479" s="247">
        <f>IF(OR(B479="",C479=""),"",IFERROR(IFERROR(INDEX(Vöruskrá!P:P,MATCH(B479,Vöruskrá!B:B,0)),0)*C479/100000,""))</f>
        <v>5.8056000000000003E-2</v>
      </c>
      <c r="N479" s="247">
        <f>IF(OR(B479="",C479=""),"",IFERROR(IFERROR(INDEX(Vöruskrá!Q:Q,MATCH(B479,Vöruskrá!B:B,0)),0)*C479/100000,""))</f>
        <v>0.899868</v>
      </c>
      <c r="O479" s="248">
        <f>IF(OR(B479="",C479=""),"",IFERROR(C479/1000*IFERROR(INDEX(Vöruskrá!R:R,MATCH(B479,Vöruskrá!B:B,0)),0)/1000,""))</f>
        <v>11.611199999999998</v>
      </c>
      <c r="P479" s="244"/>
      <c r="Q479" s="113"/>
      <c r="R479" s="114"/>
      <c r="S479" s="152" t="str">
        <f t="shared" si="7"/>
        <v>Country Grill grænmetisblanda</v>
      </c>
      <c r="T479" s="150">
        <f>IF($B479="","",$C479/1000*IFERROR(INDEX(Vöruskrá!$R:$R,MATCH($B479,Vöruskrá!$B:$B,0)),0))</f>
        <v>11611.199999999999</v>
      </c>
      <c r="U479" s="151" t="str">
        <f>IF($A479="","",IFERROR(SUMIFS($T:$T,$W:$W,$A479)/(SUMIFS($C:$C,$W:$W,$A479)/1000),""))</f>
        <v/>
      </c>
      <c r="W479" t="str">
        <f>IF($A479="",W478,$A479)</f>
        <v>Vegan mexíkó lasagna með nachos og hafra sýrðum rjóma</v>
      </c>
    </row>
    <row r="480" spans="1:23" ht="15">
      <c r="A480" s="249"/>
      <c r="B480" s="249" t="s">
        <v>1319</v>
      </c>
      <c r="C480" s="250">
        <v>14514</v>
      </c>
      <c r="D480" s="246"/>
      <c r="E480" s="246"/>
      <c r="F480" s="246"/>
      <c r="G480" s="247">
        <f>IF(OR(B480="",C480=""),"",IFERROR(IFERROR(INDEX(Vöruskrá!J:J,MATCH(B480,Vöruskrá!B:B,0)),0)*C480/100000,""))</f>
        <v>0</v>
      </c>
      <c r="H480" s="247">
        <f>IF(OR(B480="",C480=""),"",IFERROR(IFERROR(INDEX(Vöruskrá!K:K,MATCH(B480,Vöruskrá!B:B,0)),0)*C480/100000,""))</f>
        <v>0</v>
      </c>
      <c r="I480" s="247">
        <f>IF(OR(B480="",C480=""),"",IFERROR(IFERROR(INDEX(Vöruskrá!L:L,MATCH(B480,Vöruskrá!B:B,0)),0)*C480/100000,""))</f>
        <v>0</v>
      </c>
      <c r="J480" s="247">
        <f>IF(OR(B480="",C480=""),"",IFERROR(IFERROR(INDEX(Vöruskrá!M:M,MATCH(B480,Vöruskrá!B:B,0)),0)*C480/100000,""))</f>
        <v>0</v>
      </c>
      <c r="K480" s="247">
        <f>IF(OR(B480="",C480=""),"",IFERROR(IFERROR(INDEX(Vöruskrá!N:N,MATCH(B480,Vöruskrá!B:B,0)),0)*C480/100000,""))</f>
        <v>0</v>
      </c>
      <c r="L480" s="247">
        <f>IF(OR(B480="",C480=""),"",IFERROR(IFERROR(INDEX(Vöruskrá!O:O,MATCH(B480,Vöruskrá!B:B,0)),0)*C480/100000,""))</f>
        <v>0</v>
      </c>
      <c r="M480" s="247">
        <f>IF(OR(B480="",C480=""),"",IFERROR(IFERROR(INDEX(Vöruskrá!P:P,MATCH(B480,Vöruskrá!B:B,0)),0)*C480/100000,""))</f>
        <v>0</v>
      </c>
      <c r="N480" s="247">
        <f>IF(OR(B480="",C480=""),"",IFERROR(IFERROR(INDEX(Vöruskrá!Q:Q,MATCH(B480,Vöruskrá!B:B,0)),0)*C480/100000,""))</f>
        <v>0</v>
      </c>
      <c r="O480" s="248">
        <f>IF(OR(B480="",C480=""),"",IFERROR(C480/1000*IFERROR(INDEX(Vöruskrá!R:R,MATCH(B480,Vöruskrá!B:B,0)),0)/1000,""))</f>
        <v>5.0798999999999994</v>
      </c>
      <c r="P480" s="249"/>
      <c r="Q480" s="98"/>
      <c r="R480" s="5"/>
      <c r="S480" s="152" t="str">
        <f t="shared" si="7"/>
        <v>Rauðar baunir (niðursoðnar)</v>
      </c>
      <c r="T480" s="150">
        <f>IF($B480="","",$C480/1000*IFERROR(INDEX(Vöruskrá!$R:$R,MATCH($B480,Vöruskrá!$B:$B,0)),0))</f>
        <v>5079.8999999999996</v>
      </c>
      <c r="U480" s="151" t="str">
        <f>IF($A480="","",IFERROR(SUMIFS($T:$T,$W:$W,$A480)/(SUMIFS($C:$C,$W:$W,$A480)/1000),""))</f>
        <v/>
      </c>
      <c r="W480" t="str">
        <f>IF($A480="",W479,$A480)</f>
        <v>Vegan mexíkó lasagna með nachos og hafra sýrðum rjóma</v>
      </c>
    </row>
    <row r="481" spans="1:23" ht="15">
      <c r="A481" s="244"/>
      <c r="B481" s="244" t="s">
        <v>1318</v>
      </c>
      <c r="C481" s="245">
        <v>18142</v>
      </c>
      <c r="D481" s="246"/>
      <c r="E481" s="246"/>
      <c r="F481" s="246"/>
      <c r="G481" s="247">
        <f>IF(OR(B481="",C481=""),"",IFERROR(IFERROR(INDEX(Vöruskrá!J:J,MATCH(B481,Vöruskrá!B:B,0)),0)*C481/100000,""))</f>
        <v>0</v>
      </c>
      <c r="H481" s="247">
        <f>IF(OR(B481="",C481=""),"",IFERROR(IFERROR(INDEX(Vöruskrá!K:K,MATCH(B481,Vöruskrá!B:B,0)),0)*C481/100000,""))</f>
        <v>0</v>
      </c>
      <c r="I481" s="247">
        <f>IF(OR(B481="",C481=""),"",IFERROR(IFERROR(INDEX(Vöruskrá!L:L,MATCH(B481,Vöruskrá!B:B,0)),0)*C481/100000,""))</f>
        <v>0</v>
      </c>
      <c r="J481" s="247">
        <f>IF(OR(B481="",C481=""),"",IFERROR(IFERROR(INDEX(Vöruskrá!M:M,MATCH(B481,Vöruskrá!B:B,0)),0)*C481/100000,""))</f>
        <v>0</v>
      </c>
      <c r="K481" s="247">
        <f>IF(OR(B481="",C481=""),"",IFERROR(IFERROR(INDEX(Vöruskrá!N:N,MATCH(B481,Vöruskrá!B:B,0)),0)*C481/100000,""))</f>
        <v>0</v>
      </c>
      <c r="L481" s="247">
        <f>IF(OR(B481="",C481=""),"",IFERROR(IFERROR(INDEX(Vöruskrá!O:O,MATCH(B481,Vöruskrá!B:B,0)),0)*C481/100000,""))</f>
        <v>0</v>
      </c>
      <c r="M481" s="247">
        <f>IF(OR(B481="",C481=""),"",IFERROR(IFERROR(INDEX(Vöruskrá!P:P,MATCH(B481,Vöruskrá!B:B,0)),0)*C481/100000,""))</f>
        <v>0</v>
      </c>
      <c r="N481" s="247">
        <f>IF(OR(B481="",C481=""),"",IFERROR(IFERROR(INDEX(Vöruskrá!Q:Q,MATCH(B481,Vöruskrá!B:B,0)),0)*C481/100000,""))</f>
        <v>0</v>
      </c>
      <c r="O481" s="248">
        <f>IF(OR(B481="",C481=""),"",IFERROR(C481/1000*IFERROR(INDEX(Vöruskrá!R:R,MATCH(B481,Vöruskrá!B:B,0)),0)/1000,""))</f>
        <v>10.885199999999999</v>
      </c>
      <c r="P481" s="244"/>
      <c r="Q481" s="97"/>
      <c r="R481" s="25"/>
      <c r="S481" s="152" t="str">
        <f t="shared" si="7"/>
        <v>Lasagneplötur</v>
      </c>
      <c r="T481" s="150">
        <f>IF($B481="","",$C481/1000*IFERROR(INDEX(Vöruskrá!$R:$R,MATCH($B481,Vöruskrá!$B:$B,0)),0))</f>
        <v>10885.199999999999</v>
      </c>
      <c r="U481" s="151" t="str">
        <f>IF($A481="","",IFERROR(SUMIFS($T:$T,$W:$W,$A481)/(SUMIFS($C:$C,$W:$W,$A481)/1000),""))</f>
        <v/>
      </c>
      <c r="W481" t="str">
        <f>IF($A481="",W480,$A481)</f>
        <v>Vegan mexíkó lasagna með nachos og hafra sýrðum rjóma</v>
      </c>
    </row>
    <row r="482" spans="1:23" ht="15">
      <c r="A482" s="249"/>
      <c r="B482" s="249" t="s">
        <v>658</v>
      </c>
      <c r="C482" s="250">
        <v>21771</v>
      </c>
      <c r="D482" s="246" t="s">
        <v>660</v>
      </c>
      <c r="E482" s="246"/>
      <c r="F482" s="246"/>
      <c r="G482" s="247">
        <f>IF(OR(B482="",C482=""),"",IFERROR(IFERROR(INDEX(Vöruskrá!J:J,MATCH(B482,Vöruskrá!B:B,0)),0)*C482/100000,""))</f>
        <v>6.0958800000000002</v>
      </c>
      <c r="H482" s="247">
        <f>IF(OR(B482="",C482=""),"",IFERROR(IFERROR(INDEX(Vöruskrá!K:K,MATCH(B482,Vöruskrá!B:B,0)),0)*C482/100000,""))</f>
        <v>2.1770999999999999E-2</v>
      </c>
      <c r="I482" s="247">
        <f>IF(OR(B482="",C482=""),"",IFERROR(IFERROR(INDEX(Vöruskrá!L:L,MATCH(B482,Vöruskrá!B:B,0)),0)*C482/100000,""))</f>
        <v>0</v>
      </c>
      <c r="J482" s="247">
        <f>IF(OR(B482="",C482=""),"",IFERROR(IFERROR(INDEX(Vöruskrá!M:M,MATCH(B482,Vöruskrá!B:B,0)),0)*C482/100000,""))</f>
        <v>1.0885499999999999</v>
      </c>
      <c r="K482" s="247">
        <f>IF(OR(B482="",C482=""),"",IFERROR(IFERROR(INDEX(Vöruskrá!N:N,MATCH(B482,Vöruskrá!B:B,0)),0)*C482/100000,""))</f>
        <v>0.74021399999999993</v>
      </c>
      <c r="L482" s="247">
        <f>IF(OR(B482="",C482=""),"",IFERROR(IFERROR(INDEX(Vöruskrá!O:O,MATCH(B482,Vöruskrá!B:B,0)),0)*C482/100000,""))</f>
        <v>0.32656499999999999</v>
      </c>
      <c r="M482" s="247">
        <f>IF(OR(B482="",C482=""),"",IFERROR(IFERROR(INDEX(Vöruskrá!P:P,MATCH(B482,Vöruskrá!B:B,0)),0)*C482/100000,""))</f>
        <v>0</v>
      </c>
      <c r="N482" s="247">
        <f>IF(OR(B482="",C482=""),"",IFERROR(IFERROR(INDEX(Vöruskrá!Q:Q,MATCH(B482,Vöruskrá!B:B,0)),0)*C482/100000,""))</f>
        <v>0</v>
      </c>
      <c r="O482" s="248">
        <f>IF(OR(B482="",C482=""),"",IFERROR(C482/1000*IFERROR(INDEX(Vöruskrá!R:R,MATCH(B482,Vöruskrá!B:B,0)),0)/1000,""))</f>
        <v>11.669256000000001</v>
      </c>
      <c r="P482" s="249"/>
      <c r="Q482" s="98"/>
      <c r="R482" s="5"/>
      <c r="S482" s="152" t="str">
        <f t="shared" si="7"/>
        <v>Maukaðir tómatar</v>
      </c>
      <c r="T482" s="150">
        <f>IF($B482="","",$C482/1000*IFERROR(INDEX(Vöruskrá!$R:$R,MATCH($B482,Vöruskrá!$B:$B,0)),0))</f>
        <v>11669.256000000001</v>
      </c>
      <c r="U482" s="151" t="str">
        <f>IF($A482="","",IFERROR(SUMIFS($T:$T,$W:$W,$A482)/(SUMIFS($C:$C,$W:$W,$A482)/1000),""))</f>
        <v/>
      </c>
      <c r="W482" t="str">
        <f>IF($A482="",W481,$A482)</f>
        <v>Vegan mexíkó lasagna með nachos og hafra sýrðum rjóma</v>
      </c>
    </row>
    <row r="483" spans="1:23" ht="15">
      <c r="A483" s="244"/>
      <c r="B483" s="244" t="s">
        <v>428</v>
      </c>
      <c r="C483" s="245">
        <v>1451</v>
      </c>
      <c r="D483" s="246" t="s">
        <v>429</v>
      </c>
      <c r="E483" s="246" t="s">
        <v>121</v>
      </c>
      <c r="F483" s="246" t="s">
        <v>280</v>
      </c>
      <c r="G483" s="247">
        <f>IF(OR(B483="",C483=""),"",IFERROR(IFERROR(INDEX(Vöruskrá!J:J,MATCH(B483,Vöruskrá!B:B,0)),0)*C483/100000,""))</f>
        <v>3.2212200000000002</v>
      </c>
      <c r="H483" s="247">
        <f>IF(OR(B483="",C483=""),"",IFERROR(IFERROR(INDEX(Vöruskrá!K:K,MATCH(B483,Vöruskrá!B:B,0)),0)*C483/100000,""))</f>
        <v>8.7059999999999998E-2</v>
      </c>
      <c r="I483" s="247">
        <f>IF(OR(B483="",C483=""),"",IFERROR(IFERROR(INDEX(Vöruskrá!L:L,MATCH(B483,Vöruskrá!B:B,0)),0)*C483/100000,""))</f>
        <v>1.3059000000000001E-2</v>
      </c>
      <c r="J483" s="247">
        <f>IF(OR(B483="",C483=""),"",IFERROR(IFERROR(INDEX(Vöruskrá!M:M,MATCH(B483,Vöruskrá!B:B,0)),0)*C483/100000,""))</f>
        <v>0.43530000000000002</v>
      </c>
      <c r="K483" s="247">
        <f>IF(OR(B483="",C483=""),"",IFERROR(IFERROR(INDEX(Vöruskrá!N:N,MATCH(B483,Vöruskrá!B:B,0)),0)*C483/100000,""))</f>
        <v>6.6746E-2</v>
      </c>
      <c r="L483" s="247">
        <f>IF(OR(B483="",C483=""),"",IFERROR(IFERROR(INDEX(Vöruskrá!O:O,MATCH(B483,Vöruskrá!B:B,0)),0)*C483/100000,""))</f>
        <v>0.103021</v>
      </c>
      <c r="M483" s="247">
        <f>IF(OR(B483="",C483=""),"",IFERROR(IFERROR(INDEX(Vöruskrá!P:P,MATCH(B483,Vöruskrá!B:B,0)),0)*C483/100000,""))</f>
        <v>0.65295000000000003</v>
      </c>
      <c r="N483" s="247">
        <f>IF(OR(B483="",C483=""),"",IFERROR(IFERROR(INDEX(Vöruskrá!Q:Q,MATCH(B483,Vöruskrá!B:B,0)),0)*C483/100000,""))</f>
        <v>0</v>
      </c>
      <c r="O483" s="248">
        <f>IF(OR(B483="",C483=""),"",IFERROR(C483/1000*IFERROR(INDEX(Vöruskrá!R:R,MATCH(B483,Vöruskrá!B:B,0)),0)/1000,""))</f>
        <v>4.2282140000000004</v>
      </c>
      <c r="P483" s="244"/>
      <c r="Q483" s="97"/>
      <c r="R483" s="25"/>
      <c r="S483" s="152" t="str">
        <f t="shared" si="7"/>
        <v>Taco Grillkrydda</v>
      </c>
      <c r="T483" s="150">
        <f>IF($B483="","",$C483/1000*IFERROR(INDEX(Vöruskrá!$R:$R,MATCH($B483,Vöruskrá!$B:$B,0)),0))</f>
        <v>4228.2139999999999</v>
      </c>
      <c r="U483" s="151" t="str">
        <f>IF($A483="","",IFERROR(SUMIFS($T:$T,$W:$W,$A483)/(SUMIFS($C:$C,$W:$W,$A483)/1000),""))</f>
        <v/>
      </c>
      <c r="W483" t="str">
        <f>IF($A483="",W482,$A483)</f>
        <v>Vegan mexíkó lasagna með nachos og hafra sýrðum rjóma</v>
      </c>
    </row>
    <row r="484" spans="1:23" ht="15">
      <c r="A484" s="249"/>
      <c r="B484" s="249" t="s">
        <v>955</v>
      </c>
      <c r="C484" s="250">
        <v>7257</v>
      </c>
      <c r="D484" s="246" t="s">
        <v>956</v>
      </c>
      <c r="E484" s="246" t="s">
        <v>957</v>
      </c>
      <c r="F484" s="246"/>
      <c r="G484" s="247">
        <f>IF(OR(B484="",C484=""),"",IFERROR(IFERROR(INDEX(Vöruskrá!J:J,MATCH(B484,Vöruskrá!B:B,0)),0)*C484/100000,""))</f>
        <v>6.2410199999999998</v>
      </c>
      <c r="H484" s="247">
        <f>IF(OR(B484="",C484=""),"",IFERROR(IFERROR(INDEX(Vöruskrá!K:K,MATCH(B484,Vöruskrá!B:B,0)),0)*C484/100000,""))</f>
        <v>8.7083999999999995E-2</v>
      </c>
      <c r="I484" s="247">
        <f>IF(OR(B484="",C484=""),"",IFERROR(IFERROR(INDEX(Vöruskrá!L:L,MATCH(B484,Vöruskrá!B:B,0)),0)*C484/100000,""))</f>
        <v>1.4514000000000001E-2</v>
      </c>
      <c r="J484" s="247">
        <f>IF(OR(B484="",C484=""),"",IFERROR(IFERROR(INDEX(Vöruskrá!M:M,MATCH(B484,Vöruskrá!B:B,0)),0)*C484/100000,""))</f>
        <v>1.37883</v>
      </c>
      <c r="K484" s="247">
        <f>IF(OR(B484="",C484=""),"",IFERROR(IFERROR(INDEX(Vöruskrá!N:N,MATCH(B484,Vöruskrá!B:B,0)),0)*C484/100000,""))</f>
        <v>0.23222400000000001</v>
      </c>
      <c r="L484" s="247">
        <f>IF(OR(B484="",C484=""),"",IFERROR(IFERROR(INDEX(Vöruskrá!O:O,MATCH(B484,Vöruskrá!B:B,0)),0)*C484/100000,""))</f>
        <v>0.23222400000000001</v>
      </c>
      <c r="M484" s="247">
        <f>IF(OR(B484="",C484=""),"",IFERROR(IFERROR(INDEX(Vöruskrá!P:P,MATCH(B484,Vöruskrá!B:B,0)),0)*C484/100000,""))</f>
        <v>7.2570000000000004E-3</v>
      </c>
      <c r="N484" s="247">
        <f>IF(OR(B484="",C484=""),"",IFERROR(IFERROR(INDEX(Vöruskrá!Q:Q,MATCH(B484,Vöruskrá!B:B,0)),0)*C484/100000,""))</f>
        <v>0.14513999999999999</v>
      </c>
      <c r="O484" s="248">
        <f>IF(OR(B484="",C484=""),"",IFERROR(C484/1000*IFERROR(INDEX(Vöruskrá!R:R,MATCH(B484,Vöruskrá!B:B,0)),0)/1000,""))</f>
        <v>2.1770999999999998</v>
      </c>
      <c r="P484" s="249"/>
      <c r="Q484" s="98"/>
      <c r="R484" s="5"/>
      <c r="S484" s="152" t="str">
        <f t="shared" si="7"/>
        <v>Maís (frosinn, plain)</v>
      </c>
      <c r="T484" s="150">
        <f>IF($B484="","",$C484/1000*IFERROR(INDEX(Vöruskrá!$R:$R,MATCH($B484,Vöruskrá!$B:$B,0)),0))</f>
        <v>2177.1</v>
      </c>
      <c r="U484" s="151" t="str">
        <f>IF($A484="","",IFERROR(SUMIFS($T:$T,$W:$W,$A484)/(SUMIFS($C:$C,$W:$W,$A484)/1000),""))</f>
        <v/>
      </c>
      <c r="W484" t="str">
        <f>IF($A484="",W483,$A484)</f>
        <v>Vegan mexíkó lasagna með nachos og hafra sýrðum rjóma</v>
      </c>
    </row>
    <row r="485" spans="1:23" ht="24">
      <c r="A485" s="244"/>
      <c r="B485" s="244" t="s">
        <v>1483</v>
      </c>
      <c r="C485" s="245">
        <v>7257</v>
      </c>
      <c r="D485" s="246" t="s">
        <v>1470</v>
      </c>
      <c r="E485" s="246" t="s">
        <v>1475</v>
      </c>
      <c r="F485" s="246"/>
      <c r="G485" s="247">
        <f>IF(OR(B485="",C485=""),"",IFERROR(IFERROR(INDEX(Vöruskrá!J:J,MATCH(B485,Vöruskrá!B:B,0)),0)*C485/100000,""))</f>
        <v>0</v>
      </c>
      <c r="H485" s="247">
        <f>IF(OR(B485="",C485=""),"",IFERROR(IFERROR(INDEX(Vöruskrá!K:K,MATCH(B485,Vöruskrá!B:B,0)),0)*C485/100000,""))</f>
        <v>0</v>
      </c>
      <c r="I485" s="247">
        <f>IF(OR(B485="",C485=""),"",IFERROR(IFERROR(INDEX(Vöruskrá!L:L,MATCH(B485,Vöruskrá!B:B,0)),0)*C485/100000,""))</f>
        <v>0</v>
      </c>
      <c r="J485" s="247">
        <f>IF(OR(B485="",C485=""),"",IFERROR(IFERROR(INDEX(Vöruskrá!M:M,MATCH(B485,Vöruskrá!B:B,0)),0)*C485/100000,""))</f>
        <v>0</v>
      </c>
      <c r="K485" s="247">
        <f>IF(OR(B485="",C485=""),"",IFERROR(IFERROR(INDEX(Vöruskrá!N:N,MATCH(B485,Vöruskrá!B:B,0)),0)*C485/100000,""))</f>
        <v>0</v>
      </c>
      <c r="L485" s="247">
        <f>IF(OR(B485="",C485=""),"",IFERROR(IFERROR(INDEX(Vöruskrá!O:O,MATCH(B485,Vöruskrá!B:B,0)),0)*C485/100000,""))</f>
        <v>0</v>
      </c>
      <c r="M485" s="247">
        <f>IF(OR(B485="",C485=""),"",IFERROR(IFERROR(INDEX(Vöruskrá!P:P,MATCH(B485,Vöruskrá!B:B,0)),0)*C485/100000,""))</f>
        <v>0</v>
      </c>
      <c r="N485" s="247">
        <f>IF(OR(B485="",C485=""),"",IFERROR(IFERROR(INDEX(Vöruskrá!Q:Q,MATCH(B485,Vöruskrá!B:B,0)),0)*C485/100000,""))</f>
        <v>0</v>
      </c>
      <c r="O485" s="248">
        <f>IF(OR(B485="",C485=""),"",IFERROR(C485/1000*IFERROR(INDEX(Vöruskrá!R:R,MATCH(B485,Vöruskrá!B:B,0)),0)/1000,""))</f>
        <v>25.3995</v>
      </c>
      <c r="P485" s="244"/>
      <c r="Q485" s="97"/>
      <c r="R485" s="25"/>
      <c r="S485" s="152" t="str">
        <f t="shared" si="7"/>
        <v>Vegan rifinn ostur</v>
      </c>
      <c r="T485" s="150">
        <f>IF($B485="","",$C485/1000*IFERROR(INDEX(Vöruskrá!$R:$R,MATCH($B485,Vöruskrá!$B:$B,0)),0))</f>
        <v>25399.5</v>
      </c>
      <c r="U485" s="151" t="str">
        <f>IF($A485="","",IFERROR(SUMIFS($T:$T,$W:$W,$A485)/(SUMIFS($C:$C,$W:$W,$A485)/1000),""))</f>
        <v/>
      </c>
      <c r="W485" t="str">
        <f>IF($A485="",W484,$A485)</f>
        <v>Vegan mexíkó lasagna með nachos og hafra sýrðum rjóma</v>
      </c>
    </row>
    <row r="486" spans="1:23" ht="15">
      <c r="A486" s="249"/>
      <c r="B486" s="249" t="s">
        <v>269</v>
      </c>
      <c r="C486" s="250">
        <v>581</v>
      </c>
      <c r="D486" s="246" t="s">
        <v>272</v>
      </c>
      <c r="E486" s="246" t="s">
        <v>121</v>
      </c>
      <c r="F486" s="246" t="s">
        <v>273</v>
      </c>
      <c r="G486" s="247">
        <f>IF(OR(B486="",C486=""),"",IFERROR(IFERROR(INDEX(Vöruskrá!J:J,MATCH(B486,Vöruskrá!B:B,0)),0)*C486/100000,""))</f>
        <v>0</v>
      </c>
      <c r="H486" s="247">
        <f>IF(OR(B486="",C486=""),"",IFERROR(IFERROR(INDEX(Vöruskrá!K:K,MATCH(B486,Vöruskrá!B:B,0)),0)*C486/100000,""))</f>
        <v>0</v>
      </c>
      <c r="I486" s="247">
        <f>IF(OR(B486="",C486=""),"",IFERROR(IFERROR(INDEX(Vöruskrá!L:L,MATCH(B486,Vöruskrá!B:B,0)),0)*C486/100000,""))</f>
        <v>0</v>
      </c>
      <c r="J486" s="247">
        <f>IF(OR(B486="",C486=""),"",IFERROR(IFERROR(INDEX(Vöruskrá!M:M,MATCH(B486,Vöruskrá!B:B,0)),0)*C486/100000,""))</f>
        <v>0</v>
      </c>
      <c r="K486" s="247">
        <f>IF(OR(B486="",C486=""),"",IFERROR(IFERROR(INDEX(Vöruskrá!N:N,MATCH(B486,Vöruskrá!B:B,0)),0)*C486/100000,""))</f>
        <v>0</v>
      </c>
      <c r="L486" s="247">
        <f>IF(OR(B486="",C486=""),"",IFERROR(IFERROR(INDEX(Vöruskrá!O:O,MATCH(B486,Vöruskrá!B:B,0)),0)*C486/100000,""))</f>
        <v>0</v>
      </c>
      <c r="M486" s="247">
        <f>IF(OR(B486="",C486=""),"",IFERROR(IFERROR(INDEX(Vöruskrá!P:P,MATCH(B486,Vöruskrá!B:B,0)),0)*C486/100000,""))</f>
        <v>0.58099999999999996</v>
      </c>
      <c r="N486" s="247">
        <f>IF(OR(B486="",C486=""),"",IFERROR(IFERROR(INDEX(Vöruskrá!Q:Q,MATCH(B486,Vöruskrá!B:B,0)),0)*C486/100000,""))</f>
        <v>0</v>
      </c>
      <c r="O486" s="248">
        <f>IF(OR(B486="",C486=""),"",IFERROR(C486/1000*IFERROR(INDEX(Vöruskrá!R:R,MATCH(B486,Vöruskrá!B:B,0)),0)/1000,""))</f>
        <v>6.9720000000000004E-2</v>
      </c>
      <c r="P486" s="249"/>
      <c r="Q486" s="110"/>
      <c r="R486" s="99"/>
      <c r="S486" s="152" t="str">
        <f t="shared" si="7"/>
        <v>Borðsalt</v>
      </c>
      <c r="T486" s="150">
        <f>IF($B486="","",$C486/1000*IFERROR(INDEX(Vöruskrá!$R:$R,MATCH($B486,Vöruskrá!$B:$B,0)),0))</f>
        <v>69.72</v>
      </c>
      <c r="U486" s="151" t="str">
        <f>IF($A486="","",IFERROR(SUMIFS($T:$T,$W:$W,$A486)/(SUMIFS($C:$C,$W:$W,$A486)/1000),""))</f>
        <v/>
      </c>
      <c r="W486" t="str">
        <f>IF($A486="",W485,$A486)</f>
        <v>Vegan mexíkó lasagna með nachos og hafra sýrðum rjóma</v>
      </c>
    </row>
    <row r="487" spans="1:23" ht="72">
      <c r="A487" s="237" t="s">
        <v>1751</v>
      </c>
      <c r="B487" s="237"/>
      <c r="C487" s="238"/>
      <c r="D487" s="101" t="s">
        <v>1752</v>
      </c>
      <c r="E487" s="101" t="s">
        <v>1753</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1" t="s">
        <v>1754</v>
      </c>
      <c r="Q487" s="242" t="s">
        <v>1755</v>
      </c>
      <c r="R487" s="243" t="s">
        <v>1756</v>
      </c>
      <c r="S487" s="152" t="str">
        <f t="shared" si="7"/>
        <v>Vegan quesadilla með vegan osti</v>
      </c>
      <c r="T487" s="150" t="str">
        <f>IF($B487="","",$C487/1000*IFERROR(INDEX(Vöruskrá!$R:$R,MATCH($B487,Vöruskrá!$B:$B,0)),0))</f>
        <v/>
      </c>
      <c r="U487" s="151">
        <f>IF($A487="","",IFERROR(SUMIFS($T:$T,$W:$W,$A487)/(SUMIFS($C:$C,$W:$W,$A487)/1000),""))</f>
        <v>1093.2387660136728</v>
      </c>
      <c r="W487" t="str">
        <f>IF($A487="",W486,$A487)</f>
        <v>Vegan quesadilla með vegan osti</v>
      </c>
    </row>
    <row r="488" spans="1:23" ht="15">
      <c r="A488" s="244"/>
      <c r="B488" s="244" t="s">
        <v>225</v>
      </c>
      <c r="C488" s="245">
        <v>32967</v>
      </c>
      <c r="D488" s="246" t="s">
        <v>229</v>
      </c>
      <c r="E488" s="246" t="s">
        <v>230</v>
      </c>
      <c r="F488" s="246"/>
      <c r="G488" s="247">
        <f>IF(OR(B488="",C488=""),"",IFERROR(IFERROR(INDEX(Vöruskrá!J:J,MATCH(B488,Vöruskrá!B:B,0)),0)*C488/100000,""))</f>
        <v>8.5714199999999998</v>
      </c>
      <c r="H488" s="247">
        <f>IF(OR(B488="",C488=""),"",IFERROR(IFERROR(INDEX(Vöruskrá!K:K,MATCH(B488,Vöruskrá!B:B,0)),0)*C488/100000,""))</f>
        <v>0.13186800000000001</v>
      </c>
      <c r="I488" s="247">
        <f>IF(OR(B488="",C488=""),"",IFERROR(IFERROR(INDEX(Vöruskrá!L:L,MATCH(B488,Vöruskrá!B:B,0)),0)*C488/100000,""))</f>
        <v>3.2967000000000003E-2</v>
      </c>
      <c r="J488" s="247">
        <f>IF(OR(B488="",C488=""),"",IFERROR(IFERROR(INDEX(Vöruskrá!M:M,MATCH(B488,Vöruskrá!B:B,0)),0)*C488/100000,""))</f>
        <v>1.120878</v>
      </c>
      <c r="K488" s="247">
        <f>IF(OR(B488="",C488=""),"",IFERROR(IFERROR(INDEX(Vöruskrá!N:N,MATCH(B488,Vöruskrá!B:B,0)),0)*C488/100000,""))</f>
        <v>0.95604299999999998</v>
      </c>
      <c r="L488" s="247">
        <f>IF(OR(B488="",C488=""),"",IFERROR(IFERROR(INDEX(Vöruskrá!O:O,MATCH(B488,Vöruskrá!B:B,0)),0)*C488/100000,""))</f>
        <v>0.32967000000000002</v>
      </c>
      <c r="M488" s="247">
        <f>IF(OR(B488="",C488=""),"",IFERROR(IFERROR(INDEX(Vöruskrá!P:P,MATCH(B488,Vöruskrá!B:B,0)),0)*C488/100000,""))</f>
        <v>3.2967000000000003E-2</v>
      </c>
      <c r="N488" s="247">
        <f>IF(OR(B488="",C488=""),"",IFERROR(IFERROR(INDEX(Vöruskrá!Q:Q,MATCH(B488,Vöruskrá!B:B,0)),0)*C488/100000,""))</f>
        <v>0.82417499999999999</v>
      </c>
      <c r="O488" s="248">
        <f>IF(OR(B488="",C488=""),"",IFERROR(C488/1000*IFERROR(INDEX(Vöruskrá!R:R,MATCH(B488,Vöruskrá!B:B,0)),0)/1000,""))</f>
        <v>13.1868</v>
      </c>
      <c r="P488" s="244"/>
      <c r="Q488" s="109"/>
      <c r="R488" s="100"/>
      <c r="S488" s="152" t="str">
        <f t="shared" si="7"/>
        <v>Brunoise grænmetisblanda</v>
      </c>
      <c r="T488" s="150">
        <f>IF($B488="","",$C488/1000*IFERROR(INDEX(Vöruskrá!$R:$R,MATCH($B488,Vöruskrá!$B:$B,0)),0))</f>
        <v>13186.8</v>
      </c>
      <c r="U488" s="151" t="str">
        <f>IF($A488="","",IFERROR(SUMIFS($T:$T,$W:$W,$A488)/(SUMIFS($C:$C,$W:$W,$A488)/1000),""))</f>
        <v/>
      </c>
      <c r="W488" t="str">
        <f>IF($A488="",W487,$A488)</f>
        <v>Vegan quesadilla með vegan osti</v>
      </c>
    </row>
    <row r="489" spans="1:23" ht="36">
      <c r="A489" s="249"/>
      <c r="B489" s="249" t="s">
        <v>1481</v>
      </c>
      <c r="C489" s="250">
        <v>20000</v>
      </c>
      <c r="D489" s="246" t="s">
        <v>1470</v>
      </c>
      <c r="E489" s="246" t="s">
        <v>1482</v>
      </c>
      <c r="F489" s="246"/>
      <c r="G489" s="247">
        <f>IF(OR(B489="",C489=""),"",IFERROR(IFERROR(INDEX(Vöruskrá!J:J,MATCH(B489,Vöruskrá!B:B,0)),0)*C489/100000,""))</f>
        <v>0</v>
      </c>
      <c r="H489" s="247">
        <f>IF(OR(B489="",C489=""),"",IFERROR(IFERROR(INDEX(Vöruskrá!K:K,MATCH(B489,Vöruskrá!B:B,0)),0)*C489/100000,""))</f>
        <v>0</v>
      </c>
      <c r="I489" s="247">
        <f>IF(OR(B489="",C489=""),"",IFERROR(IFERROR(INDEX(Vöruskrá!L:L,MATCH(B489,Vöruskrá!B:B,0)),0)*C489/100000,""))</f>
        <v>0</v>
      </c>
      <c r="J489" s="247">
        <f>IF(OR(B489="",C489=""),"",IFERROR(IFERROR(INDEX(Vöruskrá!M:M,MATCH(B489,Vöruskrá!B:B,0)),0)*C489/100000,""))</f>
        <v>0</v>
      </c>
      <c r="K489" s="247">
        <f>IF(OR(B489="",C489=""),"",IFERROR(IFERROR(INDEX(Vöruskrá!N:N,MATCH(B489,Vöruskrá!B:B,0)),0)*C489/100000,""))</f>
        <v>0</v>
      </c>
      <c r="L489" s="247">
        <f>IF(OR(B489="",C489=""),"",IFERROR(IFERROR(INDEX(Vöruskrá!O:O,MATCH(B489,Vöruskrá!B:B,0)),0)*C489/100000,""))</f>
        <v>0</v>
      </c>
      <c r="M489" s="247">
        <f>IF(OR(B489="",C489=""),"",IFERROR(IFERROR(INDEX(Vöruskrá!P:P,MATCH(B489,Vöruskrá!B:B,0)),0)*C489/100000,""))</f>
        <v>0</v>
      </c>
      <c r="N489" s="247">
        <f>IF(OR(B489="",C489=""),"",IFERROR(IFERROR(INDEX(Vöruskrá!Q:Q,MATCH(B489,Vöruskrá!B:B,0)),0)*C489/100000,""))</f>
        <v>0</v>
      </c>
      <c r="O489" s="248">
        <f>IF(OR(B489="",C489=""),"",IFERROR(C489/1000*IFERROR(INDEX(Vöruskrá!R:R,MATCH(B489,Vöruskrá!B:B,0)),0)/1000,""))</f>
        <v>12</v>
      </c>
      <c r="P489" s="249"/>
      <c r="Q489" s="97"/>
      <c r="R489" s="25"/>
      <c r="S489" s="152" t="str">
        <f t="shared" si="7"/>
        <v>Vefjur</v>
      </c>
      <c r="T489" s="150">
        <f>IF($B489="","",$C489/1000*IFERROR(INDEX(Vöruskrá!$R:$R,MATCH($B489,Vöruskrá!$B:$B,0)),0))</f>
        <v>12000</v>
      </c>
      <c r="U489" s="151" t="str">
        <f>IF($A489="","",IFERROR(SUMIFS($T:$T,$W:$W,$A489)/(SUMIFS($C:$C,$W:$W,$A489)/1000),""))</f>
        <v/>
      </c>
      <c r="W489" t="str">
        <f>IF($A489="",W488,$A489)</f>
        <v>Vegan quesadilla með vegan osti</v>
      </c>
    </row>
    <row r="490" spans="1:23" ht="24">
      <c r="A490" s="244"/>
      <c r="B490" s="244" t="s">
        <v>1483</v>
      </c>
      <c r="C490" s="245">
        <v>16484</v>
      </c>
      <c r="D490" s="246" t="s">
        <v>1470</v>
      </c>
      <c r="E490" s="246" t="s">
        <v>1475</v>
      </c>
      <c r="F490" s="246"/>
      <c r="G490" s="247">
        <f>IF(OR(B490="",C490=""),"",IFERROR(IFERROR(INDEX(Vöruskrá!J:J,MATCH(B490,Vöruskrá!B:B,0)),0)*C490/100000,""))</f>
        <v>0</v>
      </c>
      <c r="H490" s="247">
        <f>IF(OR(B490="",C490=""),"",IFERROR(IFERROR(INDEX(Vöruskrá!K:K,MATCH(B490,Vöruskrá!B:B,0)),0)*C490/100000,""))</f>
        <v>0</v>
      </c>
      <c r="I490" s="247">
        <f>IF(OR(B490="",C490=""),"",IFERROR(IFERROR(INDEX(Vöruskrá!L:L,MATCH(B490,Vöruskrá!B:B,0)),0)*C490/100000,""))</f>
        <v>0</v>
      </c>
      <c r="J490" s="247">
        <f>IF(OR(B490="",C490=""),"",IFERROR(IFERROR(INDEX(Vöruskrá!M:M,MATCH(B490,Vöruskrá!B:B,0)),0)*C490/100000,""))</f>
        <v>0</v>
      </c>
      <c r="K490" s="247">
        <f>IF(OR(B490="",C490=""),"",IFERROR(IFERROR(INDEX(Vöruskrá!N:N,MATCH(B490,Vöruskrá!B:B,0)),0)*C490/100000,""))</f>
        <v>0</v>
      </c>
      <c r="L490" s="247">
        <f>IF(OR(B490="",C490=""),"",IFERROR(IFERROR(INDEX(Vöruskrá!O:O,MATCH(B490,Vöruskrá!B:B,0)),0)*C490/100000,""))</f>
        <v>0</v>
      </c>
      <c r="M490" s="247">
        <f>IF(OR(B490="",C490=""),"",IFERROR(IFERROR(INDEX(Vöruskrá!P:P,MATCH(B490,Vöruskrá!B:B,0)),0)*C490/100000,""))</f>
        <v>0</v>
      </c>
      <c r="N490" s="247">
        <f>IF(OR(B490="",C490=""),"",IFERROR(IFERROR(INDEX(Vöruskrá!Q:Q,MATCH(B490,Vöruskrá!B:B,0)),0)*C490/100000,""))</f>
        <v>0</v>
      </c>
      <c r="O490" s="248">
        <f>IF(OR(B490="",C490=""),"",IFERROR(C490/1000*IFERROR(INDEX(Vöruskrá!R:R,MATCH(B490,Vöruskrá!B:B,0)),0)/1000,""))</f>
        <v>57.69400000000001</v>
      </c>
      <c r="P490" s="244"/>
      <c r="Q490" s="98"/>
      <c r="R490" s="5"/>
      <c r="S490" s="152" t="str">
        <f t="shared" si="7"/>
        <v>Vegan rifinn ostur</v>
      </c>
      <c r="T490" s="150">
        <f>IF($B490="","",$C490/1000*IFERROR(INDEX(Vöruskrá!$R:$R,MATCH($B490,Vöruskrá!$B:$B,0)),0))</f>
        <v>57694.000000000007</v>
      </c>
      <c r="U490" s="151" t="str">
        <f>IF($A490="","",IFERROR(SUMIFS($T:$T,$W:$W,$A490)/(SUMIFS($C:$C,$W:$W,$A490)/1000),""))</f>
        <v/>
      </c>
      <c r="W490" t="str">
        <f>IF($A490="",W489,$A490)</f>
        <v>Vegan quesadilla með vegan osti</v>
      </c>
    </row>
    <row r="491" spans="1:23" ht="15">
      <c r="A491" s="249"/>
      <c r="B491" s="249" t="s">
        <v>968</v>
      </c>
      <c r="C491" s="250">
        <v>5495</v>
      </c>
      <c r="D491" s="246" t="s">
        <v>969</v>
      </c>
      <c r="E491" s="246" t="s">
        <v>957</v>
      </c>
      <c r="F491" s="246"/>
      <c r="G491" s="247">
        <f>IF(OR(B491="",C491=""),"",IFERROR(IFERROR(INDEX(Vöruskrá!J:J,MATCH(B491,Vöruskrá!B:B,0)),0)*C491/100000,""))</f>
        <v>1.7034499999999999</v>
      </c>
      <c r="H491" s="247">
        <f>IF(OR(B491="",C491=""),"",IFERROR(IFERROR(INDEX(Vöruskrá!K:K,MATCH(B491,Vöruskrá!B:B,0)),0)*C491/100000,""))</f>
        <v>1.6485E-2</v>
      </c>
      <c r="I491" s="247">
        <f>IF(OR(B491="",C491=""),"",IFERROR(IFERROR(INDEX(Vöruskrá!L:L,MATCH(B491,Vöruskrá!B:B,0)),0)*C491/100000,""))</f>
        <v>0</v>
      </c>
      <c r="J491" s="247">
        <f>IF(OR(B491="",C491=""),"",IFERROR(IFERROR(INDEX(Vöruskrá!M:M,MATCH(B491,Vöruskrá!B:B,0)),0)*C491/100000,""))</f>
        <v>0.32969999999999999</v>
      </c>
      <c r="K491" s="247">
        <f>IF(OR(B491="",C491=""),"",IFERROR(IFERROR(INDEX(Vöruskrá!N:N,MATCH(B491,Vöruskrá!B:B,0)),0)*C491/100000,""))</f>
        <v>0.23079</v>
      </c>
      <c r="L491" s="247">
        <f>IF(OR(B491="",C491=""),"",IFERROR(IFERROR(INDEX(Vöruskrá!O:O,MATCH(B491,Vöruskrá!B:B,0)),0)*C491/100000,""))</f>
        <v>5.4949999999999999E-2</v>
      </c>
      <c r="M491" s="247">
        <f>IF(OR(B491="",C491=""),"",IFERROR(IFERROR(INDEX(Vöruskrá!P:P,MATCH(B491,Vöruskrá!B:B,0)),0)*C491/100000,""))</f>
        <v>0</v>
      </c>
      <c r="N491" s="247">
        <f>IF(OR(B491="",C491=""),"",IFERROR(IFERROR(INDEX(Vöruskrá!Q:Q,MATCH(B491,Vöruskrá!B:B,0)),0)*C491/100000,""))</f>
        <v>0.115395</v>
      </c>
      <c r="O491" s="248">
        <f>IF(OR(B491="",C491=""),"",IFERROR(C491/1000*IFERROR(INDEX(Vöruskrá!R:R,MATCH(B491,Vöruskrá!B:B,0)),0)/1000,""))</f>
        <v>4.3959999999999999</v>
      </c>
      <c r="P491" s="249"/>
      <c r="Q491" s="97"/>
      <c r="R491" s="25"/>
      <c r="S491" s="152" t="str">
        <f t="shared" si="7"/>
        <v>Paprika (fersk)</v>
      </c>
      <c r="T491" s="150">
        <f>IF($B491="","",$C491/1000*IFERROR(INDEX(Vöruskrá!$R:$R,MATCH($B491,Vöruskrá!$B:$B,0)),0))</f>
        <v>4396</v>
      </c>
      <c r="U491" s="151" t="str">
        <f>IF($A491="","",IFERROR(SUMIFS($T:$T,$W:$W,$A491)/(SUMIFS($C:$C,$W:$W,$A491)/1000),""))</f>
        <v/>
      </c>
      <c r="W491" t="str">
        <f>IF($A491="",W490,$A491)</f>
        <v>Vegan quesadilla með vegan osti</v>
      </c>
    </row>
    <row r="492" spans="1:23" ht="15">
      <c r="A492" s="244"/>
      <c r="B492" s="244" t="s">
        <v>882</v>
      </c>
      <c r="C492" s="245">
        <v>5495</v>
      </c>
      <c r="D492" s="246" t="s">
        <v>883</v>
      </c>
      <c r="E492" s="246" t="s">
        <v>121</v>
      </c>
      <c r="F492" s="246"/>
      <c r="G492" s="247">
        <f>IF(OR(B492="",C492=""),"",IFERROR(IFERROR(INDEX(Vöruskrá!J:J,MATCH(B492,Vöruskrá!B:B,0)),0)*C492/100000,""))</f>
        <v>2.198</v>
      </c>
      <c r="H492" s="247">
        <f>IF(OR(B492="",C492=""),"",IFERROR(IFERROR(INDEX(Vöruskrá!K:K,MATCH(B492,Vöruskrá!B:B,0)),0)*C492/100000,""))</f>
        <v>5.4949999999999999E-3</v>
      </c>
      <c r="I492" s="247">
        <f>IF(OR(B492="",C492=""),"",IFERROR(IFERROR(INDEX(Vöruskrá!L:L,MATCH(B492,Vöruskrá!B:B,0)),0)*C492/100000,""))</f>
        <v>0</v>
      </c>
      <c r="J492" s="247">
        <f>IF(OR(B492="",C492=""),"",IFERROR(IFERROR(INDEX(Vöruskrá!M:M,MATCH(B492,Vöruskrá!B:B,0)),0)*C492/100000,""))</f>
        <v>0.51103500000000013</v>
      </c>
      <c r="K492" s="247">
        <f>IF(OR(B492="",C492=""),"",IFERROR(IFERROR(INDEX(Vöruskrá!N:N,MATCH(B492,Vöruskrá!B:B,0)),0)*C492/100000,""))</f>
        <v>0.23079</v>
      </c>
      <c r="L492" s="247">
        <f>IF(OR(B492="",C492=""),"",IFERROR(IFERROR(INDEX(Vöruskrá!O:O,MATCH(B492,Vöruskrá!B:B,0)),0)*C492/100000,""))</f>
        <v>6.0445000000000006E-2</v>
      </c>
      <c r="M492" s="247">
        <f>IF(OR(B492="",C492=""),"",IFERROR(IFERROR(INDEX(Vöruskrá!P:P,MATCH(B492,Vöruskrá!B:B,0)),0)*C492/100000,""))</f>
        <v>0</v>
      </c>
      <c r="N492" s="247">
        <f>IF(OR(B492="",C492=""),"",IFERROR(IFERROR(INDEX(Vöruskrá!Q:Q,MATCH(B492,Vöruskrá!B:B,0)),0)*C492/100000,""))</f>
        <v>9.3414999999999998E-2</v>
      </c>
      <c r="O492" s="248">
        <f>IF(OR(B492="",C492=""),"",IFERROR(C492/1000*IFERROR(INDEX(Vöruskrá!R:R,MATCH(B492,Vöruskrá!B:B,0)),0)/1000,""))</f>
        <v>1.37375</v>
      </c>
      <c r="P492" s="244"/>
      <c r="Q492" s="98"/>
      <c r="R492" s="5"/>
      <c r="S492" s="152" t="str">
        <f t="shared" si="7"/>
        <v>Laukur (ferskur)</v>
      </c>
      <c r="T492" s="150">
        <f>IF($B492="","",$C492/1000*IFERROR(INDEX(Vöruskrá!$R:$R,MATCH($B492,Vöruskrá!$B:$B,0)),0))</f>
        <v>1373.75</v>
      </c>
      <c r="U492" s="151" t="str">
        <f>IF($A492="","",IFERROR(SUMIFS($T:$T,$W:$W,$A492)/(SUMIFS($C:$C,$W:$W,$A492)/1000),""))</f>
        <v/>
      </c>
      <c r="W492" t="str">
        <f>IF($A492="",W491,$A492)</f>
        <v>Vegan quesadilla með vegan osti</v>
      </c>
    </row>
    <row r="493" spans="1:23" ht="15">
      <c r="A493" s="249"/>
      <c r="B493" s="249" t="s">
        <v>428</v>
      </c>
      <c r="C493" s="250">
        <v>1099</v>
      </c>
      <c r="D493" s="246" t="s">
        <v>429</v>
      </c>
      <c r="E493" s="246" t="s">
        <v>121</v>
      </c>
      <c r="F493" s="246" t="s">
        <v>280</v>
      </c>
      <c r="G493" s="247">
        <f>IF(OR(B493="",C493=""),"",IFERROR(IFERROR(INDEX(Vöruskrá!J:J,MATCH(B493,Vöruskrá!B:B,0)),0)*C493/100000,""))</f>
        <v>2.4397799999999998</v>
      </c>
      <c r="H493" s="247">
        <f>IF(OR(B493="",C493=""),"",IFERROR(IFERROR(INDEX(Vöruskrá!K:K,MATCH(B493,Vöruskrá!B:B,0)),0)*C493/100000,""))</f>
        <v>6.5939999999999999E-2</v>
      </c>
      <c r="I493" s="247">
        <f>IF(OR(B493="",C493=""),"",IFERROR(IFERROR(INDEX(Vöruskrá!L:L,MATCH(B493,Vöruskrá!B:B,0)),0)*C493/100000,""))</f>
        <v>9.8910000000000005E-3</v>
      </c>
      <c r="J493" s="247">
        <f>IF(OR(B493="",C493=""),"",IFERROR(IFERROR(INDEX(Vöruskrá!M:M,MATCH(B493,Vöruskrá!B:B,0)),0)*C493/100000,""))</f>
        <v>0.32969999999999999</v>
      </c>
      <c r="K493" s="247">
        <f>IF(OR(B493="",C493=""),"",IFERROR(IFERROR(INDEX(Vöruskrá!N:N,MATCH(B493,Vöruskrá!B:B,0)),0)*C493/100000,""))</f>
        <v>5.0553999999999995E-2</v>
      </c>
      <c r="L493" s="247">
        <f>IF(OR(B493="",C493=""),"",IFERROR(IFERROR(INDEX(Vöruskrá!O:O,MATCH(B493,Vöruskrá!B:B,0)),0)*C493/100000,""))</f>
        <v>7.8029000000000001E-2</v>
      </c>
      <c r="M493" s="247">
        <f>IF(OR(B493="",C493=""),"",IFERROR(IFERROR(INDEX(Vöruskrá!P:P,MATCH(B493,Vöruskrá!B:B,0)),0)*C493/100000,""))</f>
        <v>0.49454999999999999</v>
      </c>
      <c r="N493" s="247">
        <f>IF(OR(B493="",C493=""),"",IFERROR(IFERROR(INDEX(Vöruskrá!Q:Q,MATCH(B493,Vöruskrá!B:B,0)),0)*C493/100000,""))</f>
        <v>0</v>
      </c>
      <c r="O493" s="248">
        <f>IF(OR(B493="",C493=""),"",IFERROR(C493/1000*IFERROR(INDEX(Vöruskrá!R:R,MATCH(B493,Vöruskrá!B:B,0)),0)/1000,""))</f>
        <v>3.2024859999999999</v>
      </c>
      <c r="P493" s="249"/>
      <c r="Q493" s="97"/>
      <c r="R493" s="25"/>
      <c r="S493" s="152" t="str">
        <f t="shared" si="7"/>
        <v>Taco Grillkrydda</v>
      </c>
      <c r="T493" s="150">
        <f>IF($B493="","",$C493/1000*IFERROR(INDEX(Vöruskrá!$R:$R,MATCH($B493,Vöruskrá!$B:$B,0)),0))</f>
        <v>3202.4859999999999</v>
      </c>
      <c r="U493" s="151" t="str">
        <f>IF($A493="","",IFERROR(SUMIFS($T:$T,$W:$W,$A493)/(SUMIFS($C:$C,$W:$W,$A493)/1000),""))</f>
        <v/>
      </c>
      <c r="W493" t="str">
        <f>IF($A493="",W492,$A493)</f>
        <v>Vegan quesadilla með vegan osti</v>
      </c>
    </row>
    <row r="494" spans="1:23" ht="15">
      <c r="A494" s="244"/>
      <c r="B494" s="244" t="s">
        <v>371</v>
      </c>
      <c r="C494" s="245">
        <v>5495</v>
      </c>
      <c r="D494" s="246" t="s">
        <v>372</v>
      </c>
      <c r="E494" s="246" t="s">
        <v>121</v>
      </c>
      <c r="F494" s="246"/>
      <c r="G494" s="247">
        <f>IF(OR(B494="",C494=""),"",IFERROR(IFERROR(INDEX(Vöruskrá!J:J,MATCH(B494,Vöruskrá!B:B,0)),0)*C494/100000,""))</f>
        <v>1.81335</v>
      </c>
      <c r="H494" s="247">
        <f>IF(OR(B494="",C494=""),"",IFERROR(IFERROR(INDEX(Vöruskrá!K:K,MATCH(B494,Vöruskrá!B:B,0)),0)*C494/100000,""))</f>
        <v>0</v>
      </c>
      <c r="I494" s="247">
        <f>IF(OR(B494="",C494=""),"",IFERROR(IFERROR(INDEX(Vöruskrá!L:L,MATCH(B494,Vöruskrá!B:B,0)),0)*C494/100000,""))</f>
        <v>0</v>
      </c>
      <c r="J494" s="247">
        <f>IF(OR(B494="",C494=""),"",IFERROR(IFERROR(INDEX(Vöruskrá!M:M,MATCH(B494,Vöruskrá!B:B,0)),0)*C494/100000,""))</f>
        <v>0.30222500000000002</v>
      </c>
      <c r="K494" s="247">
        <f>IF(OR(B494="",C494=""),"",IFERROR(IFERROR(INDEX(Vöruskrá!N:N,MATCH(B494,Vöruskrá!B:B,0)),0)*C494/100000,""))</f>
        <v>0.26375999999999999</v>
      </c>
      <c r="L494" s="247">
        <f>IF(OR(B494="",C494=""),"",IFERROR(IFERROR(INDEX(Vöruskrá!O:O,MATCH(B494,Vöruskrá!B:B,0)),0)*C494/100000,""))</f>
        <v>8.7919999999999998E-2</v>
      </c>
      <c r="M494" s="247">
        <f>IF(OR(B494="",C494=""),"",IFERROR(IFERROR(INDEX(Vöruskrá!P:P,MATCH(B494,Vöruskrá!B:B,0)),0)*C494/100000,""))</f>
        <v>5.4949999999999999E-2</v>
      </c>
      <c r="N494" s="247">
        <f>IF(OR(B494="",C494=""),"",IFERROR(IFERROR(INDEX(Vöruskrá!Q:Q,MATCH(B494,Vöruskrá!B:B,0)),0)*C494/100000,""))</f>
        <v>0.104405</v>
      </c>
      <c r="O494" s="248">
        <f>IF(OR(B494="",C494=""),"",IFERROR(C494/1000*IFERROR(INDEX(Vöruskrá!R:R,MATCH(B494,Vöruskrá!B:B,0)),0)/1000,""))</f>
        <v>3.2970000000000002</v>
      </c>
      <c r="P494" s="244"/>
      <c r="Q494" s="110"/>
      <c r="R494" s="99"/>
      <c r="S494" s="152" t="str">
        <f t="shared" si="7"/>
        <v>Chunky Salsa Medium (Salsa sósa)</v>
      </c>
      <c r="T494" s="150">
        <f>IF($B494="","",$C494/1000*IFERROR(INDEX(Vöruskrá!$R:$R,MATCH($B494,Vöruskrá!$B:$B,0)),0))</f>
        <v>3297</v>
      </c>
      <c r="U494" s="151" t="str">
        <f>IF($A494="","",IFERROR(SUMIFS($T:$T,$W:$W,$A494)/(SUMIFS($C:$C,$W:$W,$A494)/1000),""))</f>
        <v/>
      </c>
      <c r="W494" t="str">
        <f>IF($A494="",W493,$A494)</f>
        <v>Vegan quesadilla með vegan osti</v>
      </c>
    </row>
    <row r="495" spans="1:23" ht="60">
      <c r="A495" s="237" t="s">
        <v>1757</v>
      </c>
      <c r="B495" s="237"/>
      <c r="C495" s="238"/>
      <c r="D495" s="101" t="s">
        <v>1758</v>
      </c>
      <c r="E495" s="101" t="s">
        <v>1759</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1" t="s">
        <v>1760</v>
      </c>
      <c r="Q495" s="251" t="s">
        <v>1761</v>
      </c>
      <c r="R495" s="252" t="s">
        <v>1762</v>
      </c>
      <c r="S495" s="152" t="str">
        <f t="shared" si="7"/>
        <v>Vegan bolognese</v>
      </c>
      <c r="T495" s="150" t="str">
        <f>IF($B495="","",$C495/1000*IFERROR(INDEX(Vöruskrá!$R:$R,MATCH($B495,Vöruskrá!$B:$B,0)),0))</f>
        <v/>
      </c>
      <c r="U495" s="151">
        <f>IF($A495="","",IFERROR(SUMIFS($T:$T,$W:$W,$A495)/(SUMIFS($C:$C,$W:$W,$A495)/1000),""))</f>
        <v>999.17552000000001</v>
      </c>
      <c r="W495" t="str">
        <f>IF($A495="",W494,$A495)</f>
        <v>Vegan bolognese</v>
      </c>
    </row>
    <row r="496" spans="1:23" ht="24">
      <c r="A496" s="244"/>
      <c r="B496" s="244" t="s">
        <v>457</v>
      </c>
      <c r="C496" s="245">
        <v>40000</v>
      </c>
      <c r="D496" s="246" t="s">
        <v>458</v>
      </c>
      <c r="E496" s="246" t="s">
        <v>459</v>
      </c>
      <c r="F496" s="246"/>
      <c r="G496" s="247">
        <f>IF(OR(B496="",C496=""),"",IFERROR(IFERROR(INDEX(Vöruskrá!J:J,MATCH(B496,Vöruskrá!B:B,0)),0)*C496/100000,""))</f>
        <v>51.2</v>
      </c>
      <c r="H496" s="247">
        <f>IF(OR(B496="",C496=""),"",IFERROR(IFERROR(INDEX(Vöruskrá!K:K,MATCH(B496,Vöruskrá!B:B,0)),0)*C496/100000,""))</f>
        <v>1</v>
      </c>
      <c r="I496" s="247">
        <f>IF(OR(B496="",C496=""),"",IFERROR(IFERROR(INDEX(Vöruskrá!L:L,MATCH(B496,Vöruskrá!B:B,0)),0)*C496/100000,""))</f>
        <v>0.12</v>
      </c>
      <c r="J496" s="247">
        <f>IF(OR(B496="",C496=""),"",IFERROR(IFERROR(INDEX(Vöruskrá!M:M,MATCH(B496,Vöruskrá!B:B,0)),0)*C496/100000,""))</f>
        <v>0.72</v>
      </c>
      <c r="K496" s="247">
        <f>IF(OR(B496="",C496=""),"",IFERROR(IFERROR(INDEX(Vöruskrá!N:N,MATCH(B496,Vöruskrá!B:B,0)),0)*C496/100000,""))</f>
        <v>0.24</v>
      </c>
      <c r="L496" s="247">
        <f>IF(OR(B496="",C496=""),"",IFERROR(IFERROR(INDEX(Vöruskrá!O:O,MATCH(B496,Vöruskrá!B:B,0)),0)*C496/100000,""))</f>
        <v>8.48</v>
      </c>
      <c r="M496" s="247">
        <f>IF(OR(B496="",C496=""),"",IFERROR(IFERROR(INDEX(Vöruskrá!P:P,MATCH(B496,Vöruskrá!B:B,0)),0)*C496/100000,""))</f>
        <v>0.12</v>
      </c>
      <c r="N496" s="247">
        <f>IF(OR(B496="",C496=""),"",IFERROR(IFERROR(INDEX(Vöruskrá!Q:Q,MATCH(B496,Vöruskrá!B:B,0)),0)*C496/100000,""))</f>
        <v>2.68</v>
      </c>
      <c r="O496" s="248">
        <f>IF(OR(B496="",C496=""),"",IFERROR(C496/1000*IFERROR(INDEX(Vöruskrá!R:R,MATCH(B496,Vöruskrá!B:B,0)),0)/1000,""))</f>
        <v>72</v>
      </c>
      <c r="P496" s="244"/>
      <c r="Q496" s="109"/>
      <c r="R496" s="100"/>
      <c r="S496" s="152" t="str">
        <f t="shared" si="7"/>
        <v>Garden Gourmet / Hälsans Kök Vegan Mince (Vegan hakk)</v>
      </c>
      <c r="T496" s="150">
        <f>IF($B496="","",$C496/1000*IFERROR(INDEX(Vöruskrá!$R:$R,MATCH($B496,Vöruskrá!$B:$B,0)),0))</f>
        <v>72000</v>
      </c>
      <c r="U496" s="151" t="str">
        <f>IF($A496="","",IFERROR(SUMIFS($T:$T,$W:$W,$A496)/(SUMIFS($C:$C,$W:$W,$A496)/1000),""))</f>
        <v/>
      </c>
      <c r="W496" t="str">
        <f>IF($A496="",W495,$A496)</f>
        <v>Vegan bolognese</v>
      </c>
    </row>
    <row r="497" spans="1:23" ht="15">
      <c r="A497" s="249"/>
      <c r="B497" s="249" t="s">
        <v>658</v>
      </c>
      <c r="C497" s="250">
        <v>33300</v>
      </c>
      <c r="D497" s="246" t="s">
        <v>660</v>
      </c>
      <c r="E497" s="246"/>
      <c r="F497" s="246"/>
      <c r="G497" s="247">
        <f>IF(OR(B497="",C497=""),"",IFERROR(IFERROR(INDEX(Vöruskrá!J:J,MATCH(B497,Vöruskrá!B:B,0)),0)*C497/100000,""))</f>
        <v>9.3239999999999998</v>
      </c>
      <c r="H497" s="247">
        <f>IF(OR(B497="",C497=""),"",IFERROR(IFERROR(INDEX(Vöruskrá!K:K,MATCH(B497,Vöruskrá!B:B,0)),0)*C497/100000,""))</f>
        <v>3.3300000000000003E-2</v>
      </c>
      <c r="I497" s="247">
        <f>IF(OR(B497="",C497=""),"",IFERROR(IFERROR(INDEX(Vöruskrá!L:L,MATCH(B497,Vöruskrá!B:B,0)),0)*C497/100000,""))</f>
        <v>0</v>
      </c>
      <c r="J497" s="247">
        <f>IF(OR(B497="",C497=""),"",IFERROR(IFERROR(INDEX(Vöruskrá!M:M,MATCH(B497,Vöruskrá!B:B,0)),0)*C497/100000,""))</f>
        <v>1.665</v>
      </c>
      <c r="K497" s="247">
        <f>IF(OR(B497="",C497=""),"",IFERROR(IFERROR(INDEX(Vöruskrá!N:N,MATCH(B497,Vöruskrá!B:B,0)),0)*C497/100000,""))</f>
        <v>1.1322000000000001</v>
      </c>
      <c r="L497" s="247">
        <f>IF(OR(B497="",C497=""),"",IFERROR(IFERROR(INDEX(Vöruskrá!O:O,MATCH(B497,Vöruskrá!B:B,0)),0)*C497/100000,""))</f>
        <v>0.4995</v>
      </c>
      <c r="M497" s="247">
        <f>IF(OR(B497="",C497=""),"",IFERROR(IFERROR(INDEX(Vöruskrá!P:P,MATCH(B497,Vöruskrá!B:B,0)),0)*C497/100000,""))</f>
        <v>0</v>
      </c>
      <c r="N497" s="247">
        <f>IF(OR(B497="",C497=""),"",IFERROR(IFERROR(INDEX(Vöruskrá!Q:Q,MATCH(B497,Vöruskrá!B:B,0)),0)*C497/100000,""))</f>
        <v>0</v>
      </c>
      <c r="O497" s="248">
        <f>IF(OR(B497="",C497=""),"",IFERROR(C497/1000*IFERROR(INDEX(Vöruskrá!R:R,MATCH(B497,Vöruskrá!B:B,0)),0)/1000,""))</f>
        <v>17.848800000000001</v>
      </c>
      <c r="P497" s="249"/>
      <c r="Q497" s="97"/>
      <c r="R497" s="25"/>
      <c r="S497" s="152" t="str">
        <f t="shared" si="7"/>
        <v>Maukaðir tómatar</v>
      </c>
      <c r="T497" s="150">
        <f>IF($B497="","",$C497/1000*IFERROR(INDEX(Vöruskrá!$R:$R,MATCH($B497,Vöruskrá!$B:$B,0)),0))</f>
        <v>17848.8</v>
      </c>
      <c r="U497" s="151" t="str">
        <f>IF($A497="","",IFERROR(SUMIFS($T:$T,$W:$W,$A497)/(SUMIFS($C:$C,$W:$W,$A497)/1000),""))</f>
        <v/>
      </c>
      <c r="W497" t="str">
        <f>IF($A497="",W496,$A497)</f>
        <v>Vegan bolognese</v>
      </c>
    </row>
    <row r="498" spans="1:23" ht="15">
      <c r="A498" s="244"/>
      <c r="B498" s="244" t="s">
        <v>441</v>
      </c>
      <c r="C498" s="245">
        <v>5000</v>
      </c>
      <c r="D498" s="246" t="s">
        <v>438</v>
      </c>
      <c r="E498" s="246" t="s">
        <v>121</v>
      </c>
      <c r="F498" s="246"/>
      <c r="G498" s="247">
        <f>IF(OR(B498="",C498=""),"",IFERROR(IFERROR(INDEX(Vöruskrá!J:J,MATCH(B498,Vöruskrá!B:B,0)),0)*C498/100000,""))</f>
        <v>5.65</v>
      </c>
      <c r="H498" s="247">
        <f>IF(OR(B498="",C498=""),"",IFERROR(IFERROR(INDEX(Vöruskrá!K:K,MATCH(B498,Vöruskrá!B:B,0)),0)*C498/100000,""))</f>
        <v>0.02</v>
      </c>
      <c r="I498" s="247">
        <f>IF(OR(B498="",C498=""),"",IFERROR(IFERROR(INDEX(Vöruskrá!L:L,MATCH(B498,Vöruskrá!B:B,0)),0)*C498/100000,""))</f>
        <v>0</v>
      </c>
      <c r="J498" s="247">
        <f>IF(OR(B498="",C498=""),"",IFERROR(IFERROR(INDEX(Vöruskrá!M:M,MATCH(B498,Vöruskrá!B:B,0)),0)*C498/100000,""))</f>
        <v>0.95</v>
      </c>
      <c r="K498" s="247">
        <f>IF(OR(B498="",C498=""),"",IFERROR(IFERROR(INDEX(Vöruskrá!N:N,MATCH(B498,Vöruskrá!B:B,0)),0)*C498/100000,""))</f>
        <v>0.7</v>
      </c>
      <c r="L498" s="247">
        <f>IF(OR(B498="",C498=""),"",IFERROR(IFERROR(INDEX(Vöruskrá!O:O,MATCH(B498,Vöruskrá!B:B,0)),0)*C498/100000,""))</f>
        <v>0.3</v>
      </c>
      <c r="M498" s="247">
        <f>IF(OR(B498="",C498=""),"",IFERROR(IFERROR(INDEX(Vöruskrá!P:P,MATCH(B498,Vöruskrá!B:B,0)),0)*C498/100000,""))</f>
        <v>5.0000000000000001E-3</v>
      </c>
      <c r="N498" s="247">
        <f>IF(OR(B498="",C498=""),"",IFERROR(IFERROR(INDEX(Vöruskrá!Q:Q,MATCH(B498,Vöruskrá!B:B,0)),0)*C498/100000,""))</f>
        <v>0</v>
      </c>
      <c r="O498" s="248">
        <f>IF(OR(B498="",C498=""),"",IFERROR(C498/1000*IFERROR(INDEX(Vöruskrá!R:R,MATCH(B498,Vöruskrá!B:B,0)),0)/1000,""))</f>
        <v>2.25</v>
      </c>
      <c r="P498" s="244"/>
      <c r="Q498" s="98"/>
      <c r="R498" s="5"/>
      <c r="S498" s="152" t="str">
        <f t="shared" si="7"/>
        <v>Tómatpuré Doppio Concentrato 800 g (Menu)</v>
      </c>
      <c r="T498" s="150">
        <f>IF($B498="","",$C498/1000*IFERROR(INDEX(Vöruskrá!$R:$R,MATCH($B498,Vöruskrá!$B:$B,0)),0))</f>
        <v>2250</v>
      </c>
      <c r="U498" s="151" t="str">
        <f>IF($A498="","",IFERROR(SUMIFS($T:$T,$W:$W,$A498)/(SUMIFS($C:$C,$W:$W,$A498)/1000),""))</f>
        <v/>
      </c>
      <c r="W498" t="str">
        <f>IF($A498="",W497,$A498)</f>
        <v>Vegan bolognese</v>
      </c>
    </row>
    <row r="499" spans="1:23" ht="15">
      <c r="A499" s="249"/>
      <c r="B499" s="249" t="s">
        <v>225</v>
      </c>
      <c r="C499" s="250">
        <v>6700</v>
      </c>
      <c r="D499" s="246" t="s">
        <v>229</v>
      </c>
      <c r="E499" s="246" t="s">
        <v>230</v>
      </c>
      <c r="F499" s="246"/>
      <c r="G499" s="247">
        <f>IF(OR(B499="",C499=""),"",IFERROR(IFERROR(INDEX(Vöruskrá!J:J,MATCH(B499,Vöruskrá!B:B,0)),0)*C499/100000,""))</f>
        <v>1.742</v>
      </c>
      <c r="H499" s="247">
        <f>IF(OR(B499="",C499=""),"",IFERROR(IFERROR(INDEX(Vöruskrá!K:K,MATCH(B499,Vöruskrá!B:B,0)),0)*C499/100000,""))</f>
        <v>2.6800000000000001E-2</v>
      </c>
      <c r="I499" s="247">
        <f>IF(OR(B499="",C499=""),"",IFERROR(IFERROR(INDEX(Vöruskrá!L:L,MATCH(B499,Vöruskrá!B:B,0)),0)*C499/100000,""))</f>
        <v>6.7000000000000002E-3</v>
      </c>
      <c r="J499" s="247">
        <f>IF(OR(B499="",C499=""),"",IFERROR(IFERROR(INDEX(Vöruskrá!M:M,MATCH(B499,Vöruskrá!B:B,0)),0)*C499/100000,""))</f>
        <v>0.2278</v>
      </c>
      <c r="K499" s="247">
        <f>IF(OR(B499="",C499=""),"",IFERROR(IFERROR(INDEX(Vöruskrá!N:N,MATCH(B499,Vöruskrá!B:B,0)),0)*C499/100000,""))</f>
        <v>0.1943</v>
      </c>
      <c r="L499" s="247">
        <f>IF(OR(B499="",C499=""),"",IFERROR(IFERROR(INDEX(Vöruskrá!O:O,MATCH(B499,Vöruskrá!B:B,0)),0)*C499/100000,""))</f>
        <v>6.7000000000000004E-2</v>
      </c>
      <c r="M499" s="247">
        <f>IF(OR(B499="",C499=""),"",IFERROR(IFERROR(INDEX(Vöruskrá!P:P,MATCH(B499,Vöruskrá!B:B,0)),0)*C499/100000,""))</f>
        <v>6.7000000000000002E-3</v>
      </c>
      <c r="N499" s="247">
        <f>IF(OR(B499="",C499=""),"",IFERROR(IFERROR(INDEX(Vöruskrá!Q:Q,MATCH(B499,Vöruskrá!B:B,0)),0)*C499/100000,""))</f>
        <v>0.16750000000000001</v>
      </c>
      <c r="O499" s="248">
        <f>IF(OR(B499="",C499=""),"",IFERROR(C499/1000*IFERROR(INDEX(Vöruskrá!R:R,MATCH(B499,Vöruskrá!B:B,0)),0)/1000,""))</f>
        <v>2.68</v>
      </c>
      <c r="P499" s="249"/>
      <c r="Q499" s="97"/>
      <c r="R499" s="25"/>
      <c r="S499" s="152" t="str">
        <f t="shared" si="7"/>
        <v>Brunoise grænmetisblanda</v>
      </c>
      <c r="T499" s="150">
        <f>IF($B499="","",$C499/1000*IFERROR(INDEX(Vöruskrá!$R:$R,MATCH($B499,Vöruskrá!$B:$B,0)),0))</f>
        <v>2680</v>
      </c>
      <c r="U499" s="151" t="str">
        <f>IF($A499="","",IFERROR(SUMIFS($T:$T,$W:$W,$A499)/(SUMIFS($C:$C,$W:$W,$A499)/1000),""))</f>
        <v/>
      </c>
      <c r="W499" t="str">
        <f>IF($A499="",W498,$A499)</f>
        <v>Vegan bolognese</v>
      </c>
    </row>
    <row r="500" spans="1:23" ht="15">
      <c r="A500" s="244"/>
      <c r="B500" s="244" t="s">
        <v>934</v>
      </c>
      <c r="C500" s="245">
        <v>2000</v>
      </c>
      <c r="D500" s="246" t="s">
        <v>937</v>
      </c>
      <c r="E500" s="246" t="s">
        <v>230</v>
      </c>
      <c r="F500" s="246"/>
      <c r="G500" s="247">
        <f>IF(OR(B500="",C500=""),"",IFERROR(IFERROR(INDEX(Vöruskrá!J:J,MATCH(B500,Vöruskrá!B:B,0)),0)*C500/100000,""))</f>
        <v>4.74</v>
      </c>
      <c r="H500" s="247">
        <f>IF(OR(B500="",C500=""),"",IFERROR(IFERROR(INDEX(Vöruskrá!K:K,MATCH(B500,Vöruskrá!B:B,0)),0)*C500/100000,""))</f>
        <v>2.4E-2</v>
      </c>
      <c r="I500" s="247">
        <f>IF(OR(B500="",C500=""),"",IFERROR(IFERROR(INDEX(Vöruskrá!L:L,MATCH(B500,Vöruskrá!B:B,0)),0)*C500/100000,""))</f>
        <v>2E-3</v>
      </c>
      <c r="J500" s="247">
        <f>IF(OR(B500="",C500=""),"",IFERROR(IFERROR(INDEX(Vöruskrá!M:M,MATCH(B500,Vöruskrá!B:B,0)),0)*C500/100000,""))</f>
        <v>0.82</v>
      </c>
      <c r="K500" s="247">
        <f>IF(OR(B500="",C500=""),"",IFERROR(IFERROR(INDEX(Vöruskrá!N:N,MATCH(B500,Vöruskrá!B:B,0)),0)*C500/100000,""))</f>
        <v>0.57599999999999996</v>
      </c>
      <c r="L500" s="247">
        <f>IF(OR(B500="",C500=""),"",IFERROR(IFERROR(INDEX(Vöruskrá!O:O,MATCH(B500,Vöruskrá!B:B,0)),0)*C500/100000,""))</f>
        <v>0.312</v>
      </c>
      <c r="M500" s="247">
        <f>IF(OR(B500="",C500=""),"",IFERROR(IFERROR(INDEX(Vöruskrá!P:P,MATCH(B500,Vöruskrá!B:B,0)),0)*C500/100000,""))</f>
        <v>0.7</v>
      </c>
      <c r="N500" s="247">
        <f>IF(OR(B500="",C500=""),"",IFERROR(IFERROR(INDEX(Vöruskrá!Q:Q,MATCH(B500,Vöruskrá!B:B,0)),0)*C500/100000,""))</f>
        <v>2E-3</v>
      </c>
      <c r="O500" s="248">
        <f>IF(OR(B500="",C500=""),"",IFERROR(C500/1000*IFERROR(INDEX(Vöruskrá!R:R,MATCH(B500,Vöruskrá!B:B,0)),0)/1000,""))</f>
        <v>1.2</v>
      </c>
      <c r="P500" s="244"/>
      <c r="Q500" s="98"/>
      <c r="R500" s="5"/>
      <c r="S500" s="152" t="str">
        <f t="shared" si="7"/>
        <v>Nautakraftur Vegan</v>
      </c>
      <c r="T500" s="150">
        <f>IF($B500="","",$C500/1000*IFERROR(INDEX(Vöruskrá!$R:$R,MATCH($B500,Vöruskrá!$B:$B,0)),0))</f>
        <v>1200</v>
      </c>
      <c r="U500" s="151" t="str">
        <f>IF($A500="","",IFERROR(SUMIFS($T:$T,$W:$W,$A500)/(SUMIFS($C:$C,$W:$W,$A500)/1000),""))</f>
        <v/>
      </c>
      <c r="W500" t="str">
        <f>IF($A500="",W499,$A500)</f>
        <v>Vegan bolognese</v>
      </c>
    </row>
    <row r="501" spans="1:23" ht="24">
      <c r="A501" s="249"/>
      <c r="B501" s="249" t="s">
        <v>507</v>
      </c>
      <c r="C501" s="250">
        <v>830</v>
      </c>
      <c r="D501" s="246" t="s">
        <v>509</v>
      </c>
      <c r="E501" s="246" t="s">
        <v>510</v>
      </c>
      <c r="F501" s="246"/>
      <c r="G501" s="247">
        <f>IF(OR(B501="",C501=""),"",IFERROR(IFERROR(INDEX(Vöruskrá!J:J,MATCH(B501,Vöruskrá!B:B,0)),0)*C501/100000,""))</f>
        <v>1.2699</v>
      </c>
      <c r="H501" s="247">
        <f>IF(OR(B501="",C501=""),"",IFERROR(IFERROR(INDEX(Vöruskrá!K:K,MATCH(B501,Vöruskrá!B:B,0)),0)*C501/100000,""))</f>
        <v>3.4860000000000002E-2</v>
      </c>
      <c r="I501" s="247">
        <f>IF(OR(B501="",C501=""),"",IFERROR(IFERROR(INDEX(Vöruskrá!L:L,MATCH(B501,Vöruskrá!B:B,0)),0)*C501/100000,""))</f>
        <v>0</v>
      </c>
      <c r="J501" s="247">
        <f>IF(OR(B501="",C501=""),"",IFERROR(IFERROR(INDEX(Vöruskrá!M:M,MATCH(B501,Vöruskrá!B:B,0)),0)*C501/100000,""))</f>
        <v>0.19422</v>
      </c>
      <c r="K501" s="247">
        <f>IF(OR(B501="",C501=""),"",IFERROR(IFERROR(INDEX(Vöruskrá!N:N,MATCH(B501,Vöruskrá!B:B,0)),0)*C501/100000,""))</f>
        <v>0</v>
      </c>
      <c r="L501" s="247">
        <f>IF(OR(B501="",C501=""),"",IFERROR(IFERROR(INDEX(Vöruskrá!O:O,MATCH(B501,Vöruskrá!B:B,0)),0)*C501/100000,""))</f>
        <v>4.233E-2</v>
      </c>
      <c r="M501" s="247">
        <f>IF(OR(B501="",C501=""),"",IFERROR(IFERROR(INDEX(Vöruskrá!P:P,MATCH(B501,Vöruskrá!B:B,0)),0)*C501/100000,""))</f>
        <v>0</v>
      </c>
      <c r="N501" s="247">
        <f>IF(OR(B501="",C501=""),"",IFERROR(IFERROR(INDEX(Vöruskrá!Q:Q,MATCH(B501,Vöruskrá!B:B,0)),0)*C501/100000,""))</f>
        <v>0</v>
      </c>
      <c r="O501" s="248">
        <f>IF(OR(B501="",C501=""),"",IFERROR(C501/1000*IFERROR(INDEX(Vöruskrá!R:R,MATCH(B501,Vöruskrá!B:B,0)),0)/1000,""))</f>
        <v>0.747</v>
      </c>
      <c r="P501" s="249"/>
      <c r="Q501" s="97"/>
      <c r="R501" s="25"/>
      <c r="S501" s="152" t="str">
        <f t="shared" si="7"/>
        <v>Hvítlaukur í olíu (Crushed garlic, coarse cut with oil)</v>
      </c>
      <c r="T501" s="150">
        <f>IF($B501="","",$C501/1000*IFERROR(INDEX(Vöruskrá!$R:$R,MATCH($B501,Vöruskrá!$B:$B,0)),0))</f>
        <v>747</v>
      </c>
      <c r="U501" s="151" t="str">
        <f>IF($A501="","",IFERROR(SUMIFS($T:$T,$W:$W,$A501)/(SUMIFS($C:$C,$W:$W,$A501)/1000),""))</f>
        <v/>
      </c>
      <c r="W501" t="str">
        <f>IF($A501="",W500,$A501)</f>
        <v>Vegan bolognese</v>
      </c>
    </row>
    <row r="502" spans="1:23" ht="15">
      <c r="A502" s="244"/>
      <c r="B502" s="244" t="s">
        <v>891</v>
      </c>
      <c r="C502" s="245">
        <v>1300</v>
      </c>
      <c r="D502" s="246" t="s">
        <v>891</v>
      </c>
      <c r="E502" s="246" t="s">
        <v>121</v>
      </c>
      <c r="F502" s="246"/>
      <c r="G502" s="247">
        <f>IF(OR(B502="",C502=""),"",IFERROR(IFERROR(INDEX(Vöruskrá!J:J,MATCH(B502,Vöruskrá!B:B,0)),0)*C502/100000,""))</f>
        <v>11.7</v>
      </c>
      <c r="H502" s="247">
        <f>IF(OR(B502="",C502=""),"",IFERROR(IFERROR(INDEX(Vöruskrá!K:K,MATCH(B502,Vöruskrá!B:B,0)),0)*C502/100000,""))</f>
        <v>1.3</v>
      </c>
      <c r="I502" s="247">
        <f>IF(OR(B502="",C502=""),"",IFERROR(IFERROR(INDEX(Vöruskrá!L:L,MATCH(B502,Vöruskrá!B:B,0)),0)*C502/100000,""))</f>
        <v>0.14299999999999999</v>
      </c>
      <c r="J502" s="247">
        <f>IF(OR(B502="",C502=""),"",IFERROR(IFERROR(INDEX(Vöruskrá!M:M,MATCH(B502,Vöruskrá!B:B,0)),0)*C502/100000,""))</f>
        <v>0</v>
      </c>
      <c r="K502" s="247">
        <f>IF(OR(B502="",C502=""),"",IFERROR(IFERROR(INDEX(Vöruskrá!N:N,MATCH(B502,Vöruskrá!B:B,0)),0)*C502/100000,""))</f>
        <v>0</v>
      </c>
      <c r="L502" s="247">
        <f>IF(OR(B502="",C502=""),"",IFERROR(IFERROR(INDEX(Vöruskrá!O:O,MATCH(B502,Vöruskrá!B:B,0)),0)*C502/100000,""))</f>
        <v>0</v>
      </c>
      <c r="M502" s="247">
        <f>IF(OR(B502="",C502=""),"",IFERROR(IFERROR(INDEX(Vöruskrá!P:P,MATCH(B502,Vöruskrá!B:B,0)),0)*C502/100000,""))</f>
        <v>0</v>
      </c>
      <c r="N502" s="247">
        <f>IF(OR(B502="",C502=""),"",IFERROR(IFERROR(INDEX(Vöruskrá!Q:Q,MATCH(B502,Vöruskrá!B:B,0)),0)*C502/100000,""))</f>
        <v>0</v>
      </c>
      <c r="O502" s="248">
        <f>IF(OR(B502="",C502=""),"",IFERROR(C502/1000*IFERROR(INDEX(Vöruskrá!R:R,MATCH(B502,Vöruskrá!B:B,0)),0)/1000,""))</f>
        <v>0.52</v>
      </c>
      <c r="P502" s="244"/>
      <c r="Q502" s="98"/>
      <c r="R502" s="5"/>
      <c r="S502" s="152" t="str">
        <f t="shared" si="7"/>
        <v>Sólblómaolía</v>
      </c>
      <c r="T502" s="150">
        <f>IF($B502="","",$C502/1000*IFERROR(INDEX(Vöruskrá!$R:$R,MATCH($B502,Vöruskrá!$B:$B,0)),0))</f>
        <v>520</v>
      </c>
      <c r="U502" s="151" t="str">
        <f>IF($A502="","",IFERROR(SUMIFS($T:$T,$W:$W,$A502)/(SUMIFS($C:$C,$W:$W,$A502)/1000),""))</f>
        <v/>
      </c>
      <c r="W502" t="str">
        <f>IF($A502="",W501,$A502)</f>
        <v>Vegan bolognese</v>
      </c>
    </row>
    <row r="503" spans="1:23" ht="15">
      <c r="A503" s="249"/>
      <c r="B503" s="249" t="s">
        <v>269</v>
      </c>
      <c r="C503" s="250">
        <v>670</v>
      </c>
      <c r="D503" s="246" t="s">
        <v>272</v>
      </c>
      <c r="E503" s="246" t="s">
        <v>121</v>
      </c>
      <c r="F503" s="246" t="s">
        <v>273</v>
      </c>
      <c r="G503" s="247">
        <f>IF(OR(B503="",C503=""),"",IFERROR(IFERROR(INDEX(Vöruskrá!J:J,MATCH(B503,Vöruskrá!B:B,0)),0)*C503/100000,""))</f>
        <v>0</v>
      </c>
      <c r="H503" s="247">
        <f>IF(OR(B503="",C503=""),"",IFERROR(IFERROR(INDEX(Vöruskrá!K:K,MATCH(B503,Vöruskrá!B:B,0)),0)*C503/100000,""))</f>
        <v>0</v>
      </c>
      <c r="I503" s="247">
        <f>IF(OR(B503="",C503=""),"",IFERROR(IFERROR(INDEX(Vöruskrá!L:L,MATCH(B503,Vöruskrá!B:B,0)),0)*C503/100000,""))</f>
        <v>0</v>
      </c>
      <c r="J503" s="247">
        <f>IF(OR(B503="",C503=""),"",IFERROR(IFERROR(INDEX(Vöruskrá!M:M,MATCH(B503,Vöruskrá!B:B,0)),0)*C503/100000,""))</f>
        <v>0</v>
      </c>
      <c r="K503" s="247">
        <f>IF(OR(B503="",C503=""),"",IFERROR(IFERROR(INDEX(Vöruskrá!N:N,MATCH(B503,Vöruskrá!B:B,0)),0)*C503/100000,""))</f>
        <v>0</v>
      </c>
      <c r="L503" s="247">
        <f>IF(OR(B503="",C503=""),"",IFERROR(IFERROR(INDEX(Vöruskrá!O:O,MATCH(B503,Vöruskrá!B:B,0)),0)*C503/100000,""))</f>
        <v>0</v>
      </c>
      <c r="M503" s="247">
        <f>IF(OR(B503="",C503=""),"",IFERROR(IFERROR(INDEX(Vöruskrá!P:P,MATCH(B503,Vöruskrá!B:B,0)),0)*C503/100000,""))</f>
        <v>0.67</v>
      </c>
      <c r="N503" s="247">
        <f>IF(OR(B503="",C503=""),"",IFERROR(IFERROR(INDEX(Vöruskrá!Q:Q,MATCH(B503,Vöruskrá!B:B,0)),0)*C503/100000,""))</f>
        <v>0</v>
      </c>
      <c r="O503" s="248">
        <f>IF(OR(B503="",C503=""),"",IFERROR(C503/1000*IFERROR(INDEX(Vöruskrá!R:R,MATCH(B503,Vöruskrá!B:B,0)),0)/1000,""))</f>
        <v>8.0399999999999999E-2</v>
      </c>
      <c r="P503" s="249"/>
      <c r="Q503" s="97"/>
      <c r="R503" s="25"/>
      <c r="S503" s="152" t="str">
        <f t="shared" si="7"/>
        <v>Borðsalt</v>
      </c>
      <c r="T503" s="150">
        <f>IF($B503="","",$C503/1000*IFERROR(INDEX(Vöruskrá!$R:$R,MATCH($B503,Vöruskrá!$B:$B,0)),0))</f>
        <v>80.400000000000006</v>
      </c>
      <c r="U503" s="151" t="str">
        <f>IF($A503="","",IFERROR(SUMIFS($T:$T,$W:$W,$A503)/(SUMIFS($C:$C,$W:$W,$A503)/1000),""))</f>
        <v/>
      </c>
      <c r="W503" t="str">
        <f>IF($A503="",W502,$A503)</f>
        <v>Vegan bolognese</v>
      </c>
    </row>
    <row r="504" spans="1:23" ht="15">
      <c r="A504" s="244"/>
      <c r="B504" s="244" t="s">
        <v>720</v>
      </c>
      <c r="C504" s="245">
        <v>133</v>
      </c>
      <c r="D504" s="246" t="s">
        <v>721</v>
      </c>
      <c r="E504" s="246"/>
      <c r="F504" s="246" t="s">
        <v>280</v>
      </c>
      <c r="G504" s="247">
        <f>IF(OR(B504="",C504=""),"",IFERROR(IFERROR(INDEX(Vöruskrá!J:J,MATCH(B504,Vöruskrá!B:B,0)),0)*C504/100000,""))</f>
        <v>0.51337999999999995</v>
      </c>
      <c r="H504" s="247">
        <f>IF(OR(B504="",C504=""),"",IFERROR(IFERROR(INDEX(Vöruskrá!K:K,MATCH(B504,Vöruskrá!B:B,0)),0)*C504/100000,""))</f>
        <v>4.3889999999999997E-3</v>
      </c>
      <c r="I504" s="247">
        <f>IF(OR(B504="",C504=""),"",IFERROR(IFERROR(INDEX(Vöruskrá!L:L,MATCH(B504,Vöruskrá!B:B,0)),0)*C504/100000,""))</f>
        <v>1.33E-3</v>
      </c>
      <c r="J504" s="247">
        <f>IF(OR(B504="",C504=""),"",IFERROR(IFERROR(INDEX(Vöruskrá!M:M,MATCH(B504,Vöruskrá!B:B,0)),0)*C504/100000,""))</f>
        <v>8.6449999999999999E-2</v>
      </c>
      <c r="K504" s="247">
        <f>IF(OR(B504="",C504=""),"",IFERROR(IFERROR(INDEX(Vöruskrá!N:N,MATCH(B504,Vöruskrá!B:B,0)),0)*C504/100000,""))</f>
        <v>7.9799999999999999E-4</v>
      </c>
      <c r="L504" s="247">
        <f>IF(OR(B504="",C504=""),"",IFERROR(IFERROR(INDEX(Vöruskrá!O:O,MATCH(B504,Vöruskrá!B:B,0)),0)*C504/100000,""))</f>
        <v>1.4630000000000001E-2</v>
      </c>
      <c r="M504" s="247">
        <f>IF(OR(B504="",C504=""),"",IFERROR(IFERROR(INDEX(Vöruskrá!P:P,MATCH(B504,Vöruskrá!B:B,0)),0)*C504/100000,""))</f>
        <v>1.3300000000000001E-4</v>
      </c>
      <c r="N504" s="247">
        <f>IF(OR(B504="",C504=""),"",IFERROR(IFERROR(INDEX(Vöruskrá!Q:Q,MATCH(B504,Vöruskrá!B:B,0)),0)*C504/100000,""))</f>
        <v>0</v>
      </c>
      <c r="O504" s="248">
        <f>IF(OR(B504="",C504=""),"",IFERROR(C504/1000*IFERROR(INDEX(Vöruskrá!R:R,MATCH(B504,Vöruskrá!B:B,0)),0)/1000,""))</f>
        <v>0.93100000000000005</v>
      </c>
      <c r="P504" s="244"/>
      <c r="Q504" s="98"/>
      <c r="R504" s="5"/>
      <c r="S504" s="152" t="str">
        <f t="shared" si="7"/>
        <v>Svartur pipar, malaður</v>
      </c>
      <c r="T504" s="150">
        <f>IF($B504="","",$C504/1000*IFERROR(INDEX(Vöruskrá!$R:$R,MATCH($B504,Vöruskrá!$B:$B,0)),0))</f>
        <v>931</v>
      </c>
      <c r="U504" s="151" t="str">
        <f>IF($A504="","",IFERROR(SUMIFS($T:$T,$W:$W,$A504)/(SUMIFS($C:$C,$W:$W,$A504)/1000),""))</f>
        <v/>
      </c>
      <c r="W504" t="str">
        <f>IF($A504="",W503,$A504)</f>
        <v>Vegan bolognese</v>
      </c>
    </row>
    <row r="505" spans="1:23" ht="15">
      <c r="A505" s="249"/>
      <c r="B505" s="249" t="s">
        <v>717</v>
      </c>
      <c r="C505" s="250">
        <v>67</v>
      </c>
      <c r="D505" s="246" t="s">
        <v>718</v>
      </c>
      <c r="E505" s="246"/>
      <c r="F505" s="246" t="s">
        <v>280</v>
      </c>
      <c r="G505" s="247">
        <f>IF(OR(B505="",C505=""),"",IFERROR(IFERROR(INDEX(Vöruskrá!J:J,MATCH(B505,Vöruskrá!B:B,0)),0)*C505/100000,""))</f>
        <v>0.3216</v>
      </c>
      <c r="H505" s="247">
        <f>IF(OR(B505="",C505=""),"",IFERROR(IFERROR(INDEX(Vöruskrá!K:K,MATCH(B505,Vöruskrá!B:B,0)),0)*C505/100000,""))</f>
        <v>6.7000000000000002E-3</v>
      </c>
      <c r="I505" s="247">
        <f>IF(OR(B505="",C505=""),"",IFERROR(IFERROR(INDEX(Vöruskrá!L:L,MATCH(B505,Vöruskrá!B:B,0)),0)*C505/100000,""))</f>
        <v>1.8090000000000001E-3</v>
      </c>
      <c r="J505" s="247">
        <f>IF(OR(B505="",C505=""),"",IFERROR(IFERROR(INDEX(Vöruskrá!M:M,MATCH(B505,Vöruskrá!B:B,0)),0)*C505/100000,""))</f>
        <v>4.2880000000000001E-2</v>
      </c>
      <c r="K505" s="247">
        <f>IF(OR(B505="",C505=""),"",IFERROR(IFERROR(INDEX(Vöruskrá!N:N,MATCH(B505,Vöruskrá!B:B,0)),0)*C505/100000,""))</f>
        <v>2.7469999999999999E-3</v>
      </c>
      <c r="L505" s="247">
        <f>IF(OR(B505="",C505=""),"",IFERROR(IFERROR(INDEX(Vöruskrá!O:O,MATCH(B505,Vöruskrá!B:B,0)),0)*C505/100000,""))</f>
        <v>7.3699999999999998E-3</v>
      </c>
      <c r="M505" s="247">
        <f>IF(OR(B505="",C505=""),"",IFERROR(IFERROR(INDEX(Vöruskrá!P:P,MATCH(B505,Vöruskrá!B:B,0)),0)*C505/100000,""))</f>
        <v>0</v>
      </c>
      <c r="N505" s="247">
        <f>IF(OR(B505="",C505=""),"",IFERROR(IFERROR(INDEX(Vöruskrá!Q:Q,MATCH(B505,Vöruskrá!B:B,0)),0)*C505/100000,""))</f>
        <v>0</v>
      </c>
      <c r="O505" s="248">
        <f>IF(OR(B505="",C505=""),"",IFERROR(C505/1000*IFERROR(INDEX(Vöruskrá!R:R,MATCH(B505,Vöruskrá!B:B,0)),0)/1000,""))</f>
        <v>0.66035200000000005</v>
      </c>
      <c r="P505" s="249"/>
      <c r="Q505" s="97"/>
      <c r="R505" s="25"/>
      <c r="S505" s="152" t="str">
        <f t="shared" si="7"/>
        <v>Oregano</v>
      </c>
      <c r="T505" s="150">
        <f>IF($B505="","",$C505/1000*IFERROR(INDEX(Vöruskrá!$R:$R,MATCH($B505,Vöruskrá!$B:$B,0)),0))</f>
        <v>660.35200000000009</v>
      </c>
      <c r="U505" s="151" t="str">
        <f>IF($A505="","",IFERROR(SUMIFS($T:$T,$W:$W,$A505)/(SUMIFS($C:$C,$W:$W,$A505)/1000),""))</f>
        <v/>
      </c>
      <c r="W505" t="str">
        <f>IF($A505="",W504,$A505)</f>
        <v>Vegan bolognese</v>
      </c>
    </row>
    <row r="506" spans="1:23" ht="15">
      <c r="A506" s="244"/>
      <c r="B506" s="244" t="s">
        <v>892</v>
      </c>
      <c r="C506" s="245">
        <v>10000</v>
      </c>
      <c r="D506" s="246" t="s">
        <v>892</v>
      </c>
      <c r="E506" s="246" t="s">
        <v>121</v>
      </c>
      <c r="F506" s="246"/>
      <c r="G506" s="247">
        <f>IF(OR(B506="",C506=""),"",IFERROR(IFERROR(INDEX(Vöruskrá!J:J,MATCH(B506,Vöruskrá!B:B,0)),0)*C506/100000,""))</f>
        <v>0</v>
      </c>
      <c r="H506" s="247">
        <f>IF(OR(B506="",C506=""),"",IFERROR(IFERROR(INDEX(Vöruskrá!K:K,MATCH(B506,Vöruskrá!B:B,0)),0)*C506/100000,""))</f>
        <v>0</v>
      </c>
      <c r="I506" s="247">
        <f>IF(OR(B506="",C506=""),"",IFERROR(IFERROR(INDEX(Vöruskrá!L:L,MATCH(B506,Vöruskrá!B:B,0)),0)*C506/100000,""))</f>
        <v>0</v>
      </c>
      <c r="J506" s="247">
        <f>IF(OR(B506="",C506=""),"",IFERROR(IFERROR(INDEX(Vöruskrá!M:M,MATCH(B506,Vöruskrá!B:B,0)),0)*C506/100000,""))</f>
        <v>0</v>
      </c>
      <c r="K506" s="247">
        <f>IF(OR(B506="",C506=""),"",IFERROR(IFERROR(INDEX(Vöruskrá!N:N,MATCH(B506,Vöruskrá!B:B,0)),0)*C506/100000,""))</f>
        <v>0</v>
      </c>
      <c r="L506" s="247">
        <f>IF(OR(B506="",C506=""),"",IFERROR(IFERROR(INDEX(Vöruskrá!O:O,MATCH(B506,Vöruskrá!B:B,0)),0)*C506/100000,""))</f>
        <v>0</v>
      </c>
      <c r="M506" s="247">
        <f>IF(OR(B506="",C506=""),"",IFERROR(IFERROR(INDEX(Vöruskrá!P:P,MATCH(B506,Vöruskrá!B:B,0)),0)*C506/100000,""))</f>
        <v>0</v>
      </c>
      <c r="N506" s="247">
        <f>IF(OR(B506="",C506=""),"",IFERROR(IFERROR(INDEX(Vöruskrá!Q:Q,MATCH(B506,Vöruskrá!B:B,0)),0)*C506/100000,""))</f>
        <v>0</v>
      </c>
      <c r="O506" s="248">
        <f>IF(OR(B506="",C506=""),"",IFERROR(C506/1000*IFERROR(INDEX(Vöruskrá!R:R,MATCH(B506,Vöruskrá!B:B,0)),0)/1000,""))</f>
        <v>1</v>
      </c>
      <c r="P506" s="244"/>
      <c r="Q506" s="110"/>
      <c r="R506" s="99"/>
      <c r="S506" s="152" t="str">
        <f t="shared" si="7"/>
        <v>Vatn</v>
      </c>
      <c r="T506" s="150">
        <f>IF($B506="","",$C506/1000*IFERROR(INDEX(Vöruskrá!$R:$R,MATCH($B506,Vöruskrá!$B:$B,0)),0))</f>
        <v>1000</v>
      </c>
      <c r="U506" s="151" t="str">
        <f>IF($A506="","",IFERROR(SUMIFS($T:$T,$W:$W,$A506)/(SUMIFS($C:$C,$W:$W,$A506)/1000),""))</f>
        <v/>
      </c>
      <c r="W506" t="str">
        <f>IF($A506="",W505,$A506)</f>
        <v>Vegan bolognese</v>
      </c>
    </row>
    <row r="507" spans="1:23" ht="72">
      <c r="A507" s="237" t="s">
        <v>1763</v>
      </c>
      <c r="B507" s="237"/>
      <c r="C507" s="238"/>
      <c r="D507" s="101" t="s">
        <v>1764</v>
      </c>
      <c r="E507" s="101" t="s">
        <v>1765</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1" t="s">
        <v>1766</v>
      </c>
      <c r="Q507" s="251" t="s">
        <v>1767</v>
      </c>
      <c r="R507" s="252" t="s">
        <v>1768</v>
      </c>
      <c r="S507" s="152" t="str">
        <f t="shared" si="7"/>
        <v>Grænmetislasagne með ricottaosti og hvítlauksbrauði</v>
      </c>
      <c r="T507" s="150" t="str">
        <f>IF($B507="","",$C507/1000*IFERROR(INDEX(Vöruskrá!$R:$R,MATCH($B507,Vöruskrá!$B:$B,0)),0))</f>
        <v/>
      </c>
      <c r="U507" s="151">
        <f>IF($A507="","",IFERROR(SUMIFS($T:$T,$W:$W,$A507)/(SUMIFS($C:$C,$W:$W,$A507)/1000),""))</f>
        <v>1183.8</v>
      </c>
      <c r="W507" t="str">
        <f>IF($A507="",W506,$A507)</f>
        <v>Grænmetislasagne með ricottaosti og hvítlauksbrauði</v>
      </c>
    </row>
    <row r="508" spans="1:23" ht="15">
      <c r="A508" s="244"/>
      <c r="B508" s="244" t="s">
        <v>1318</v>
      </c>
      <c r="C508" s="245">
        <v>20000</v>
      </c>
      <c r="D508" s="246"/>
      <c r="E508" s="246"/>
      <c r="F508" s="246"/>
      <c r="G508" s="247">
        <f>IF(OR(B508="",C508=""),"",IFERROR(IFERROR(INDEX(Vöruskrá!J:J,MATCH(B508,Vöruskrá!B:B,0)),0)*C508/100000,""))</f>
        <v>0</v>
      </c>
      <c r="H508" s="247">
        <f>IF(OR(B508="",C508=""),"",IFERROR(IFERROR(INDEX(Vöruskrá!K:K,MATCH(B508,Vöruskrá!B:B,0)),0)*C508/100000,""))</f>
        <v>0</v>
      </c>
      <c r="I508" s="247">
        <f>IF(OR(B508="",C508=""),"",IFERROR(IFERROR(INDEX(Vöruskrá!L:L,MATCH(B508,Vöruskrá!B:B,0)),0)*C508/100000,""))</f>
        <v>0</v>
      </c>
      <c r="J508" s="247">
        <f>IF(OR(B508="",C508=""),"",IFERROR(IFERROR(INDEX(Vöruskrá!M:M,MATCH(B508,Vöruskrá!B:B,0)),0)*C508/100000,""))</f>
        <v>0</v>
      </c>
      <c r="K508" s="247">
        <f>IF(OR(B508="",C508=""),"",IFERROR(IFERROR(INDEX(Vöruskrá!N:N,MATCH(B508,Vöruskrá!B:B,0)),0)*C508/100000,""))</f>
        <v>0</v>
      </c>
      <c r="L508" s="247">
        <f>IF(OR(B508="",C508=""),"",IFERROR(IFERROR(INDEX(Vöruskrá!O:O,MATCH(B508,Vöruskrá!B:B,0)),0)*C508/100000,""))</f>
        <v>0</v>
      </c>
      <c r="M508" s="247">
        <f>IF(OR(B508="",C508=""),"",IFERROR(IFERROR(INDEX(Vöruskrá!P:P,MATCH(B508,Vöruskrá!B:B,0)),0)*C508/100000,""))</f>
        <v>0</v>
      </c>
      <c r="N508" s="247">
        <f>IF(OR(B508="",C508=""),"",IFERROR(IFERROR(INDEX(Vöruskrá!Q:Q,MATCH(B508,Vöruskrá!B:B,0)),0)*C508/100000,""))</f>
        <v>0</v>
      </c>
      <c r="O508" s="248">
        <f>IF(OR(B508="",C508=""),"",IFERROR(C508/1000*IFERROR(INDEX(Vöruskrá!R:R,MATCH(B508,Vöruskrá!B:B,0)),0)/1000,""))</f>
        <v>12</v>
      </c>
      <c r="P508" s="244"/>
      <c r="Q508" s="109"/>
      <c r="R508" s="100"/>
      <c r="S508" s="152" t="str">
        <f t="shared" si="7"/>
        <v>Lasagneplötur</v>
      </c>
      <c r="T508" s="150">
        <f>IF($B508="","",$C508/1000*IFERROR(INDEX(Vöruskrá!$R:$R,MATCH($B508,Vöruskrá!$B:$B,0)),0))</f>
        <v>12000</v>
      </c>
      <c r="U508" s="151" t="str">
        <f>IF($A508="","",IFERROR(SUMIFS($T:$T,$W:$W,$A508)/(SUMIFS($C:$C,$W:$W,$A508)/1000),""))</f>
        <v/>
      </c>
      <c r="W508" t="str">
        <f>IF($A508="",W507,$A508)</f>
        <v>Grænmetislasagne með ricottaosti og hvítlauksbrauði</v>
      </c>
    </row>
    <row r="509" spans="1:23" ht="15">
      <c r="A509" s="249"/>
      <c r="B509" s="249" t="s">
        <v>1338</v>
      </c>
      <c r="C509" s="250">
        <v>25000</v>
      </c>
      <c r="D509" s="246"/>
      <c r="E509" s="246"/>
      <c r="F509" s="246"/>
      <c r="G509" s="247">
        <f>IF(OR(B509="",C509=""),"",IFERROR(IFERROR(INDEX(Vöruskrá!J:J,MATCH(B509,Vöruskrá!B:B,0)),0)*C509/100000,""))</f>
        <v>0</v>
      </c>
      <c r="H509" s="247">
        <f>IF(OR(B509="",C509=""),"",IFERROR(IFERROR(INDEX(Vöruskrá!K:K,MATCH(B509,Vöruskrá!B:B,0)),0)*C509/100000,""))</f>
        <v>0</v>
      </c>
      <c r="I509" s="247">
        <f>IF(OR(B509="",C509=""),"",IFERROR(IFERROR(INDEX(Vöruskrá!L:L,MATCH(B509,Vöruskrá!B:B,0)),0)*C509/100000,""))</f>
        <v>0</v>
      </c>
      <c r="J509" s="247">
        <f>IF(OR(B509="",C509=""),"",IFERROR(IFERROR(INDEX(Vöruskrá!M:M,MATCH(B509,Vöruskrá!B:B,0)),0)*C509/100000,""))</f>
        <v>0</v>
      </c>
      <c r="K509" s="247">
        <f>IF(OR(B509="",C509=""),"",IFERROR(IFERROR(INDEX(Vöruskrá!N:N,MATCH(B509,Vöruskrá!B:B,0)),0)*C509/100000,""))</f>
        <v>0</v>
      </c>
      <c r="L509" s="247">
        <f>IF(OR(B509="",C509=""),"",IFERROR(IFERROR(INDEX(Vöruskrá!O:O,MATCH(B509,Vöruskrá!B:B,0)),0)*C509/100000,""))</f>
        <v>0</v>
      </c>
      <c r="M509" s="247">
        <f>IF(OR(B509="",C509=""),"",IFERROR(IFERROR(INDEX(Vöruskrá!P:P,MATCH(B509,Vöruskrá!B:B,0)),0)*C509/100000,""))</f>
        <v>0</v>
      </c>
      <c r="N509" s="247">
        <f>IF(OR(B509="",C509=""),"",IFERROR(IFERROR(INDEX(Vöruskrá!Q:Q,MATCH(B509,Vöruskrá!B:B,0)),0)*C509/100000,""))</f>
        <v>0</v>
      </c>
      <c r="O509" s="248">
        <f>IF(OR(B509="",C509=""),"",IFERROR(C509/1000*IFERROR(INDEX(Vöruskrá!R:R,MATCH(B509,Vöruskrá!B:B,0)),0)/1000,""))</f>
        <v>70</v>
      </c>
      <c r="P509" s="249"/>
      <c r="Q509" s="97"/>
      <c r="R509" s="25"/>
      <c r="S509" s="152" t="str">
        <f t="shared" si="7"/>
        <v>Ricottaostur</v>
      </c>
      <c r="T509" s="150">
        <f>IF($B509="","",$C509/1000*IFERROR(INDEX(Vöruskrá!$R:$R,MATCH($B509,Vöruskrá!$B:$B,0)),0))</f>
        <v>70000</v>
      </c>
      <c r="U509" s="151" t="str">
        <f>IF($A509="","",IFERROR(SUMIFS($T:$T,$W:$W,$A509)/(SUMIFS($C:$C,$W:$W,$A509)/1000),""))</f>
        <v/>
      </c>
      <c r="W509" t="str">
        <f>IF($A509="",W508,$A509)</f>
        <v>Grænmetislasagne með ricottaosti og hvítlauksbrauði</v>
      </c>
    </row>
    <row r="510" spans="1:23" ht="15">
      <c r="A510" s="244"/>
      <c r="B510" s="244" t="s">
        <v>658</v>
      </c>
      <c r="C510" s="245">
        <v>20000</v>
      </c>
      <c r="D510" s="246" t="s">
        <v>660</v>
      </c>
      <c r="E510" s="246"/>
      <c r="F510" s="246"/>
      <c r="G510" s="247">
        <f>IF(OR(B510="",C510=""),"",IFERROR(IFERROR(INDEX(Vöruskrá!J:J,MATCH(B510,Vöruskrá!B:B,0)),0)*C510/100000,""))</f>
        <v>5.6</v>
      </c>
      <c r="H510" s="247">
        <f>IF(OR(B510="",C510=""),"",IFERROR(IFERROR(INDEX(Vöruskrá!K:K,MATCH(B510,Vöruskrá!B:B,0)),0)*C510/100000,""))</f>
        <v>0.02</v>
      </c>
      <c r="I510" s="247">
        <f>IF(OR(B510="",C510=""),"",IFERROR(IFERROR(INDEX(Vöruskrá!L:L,MATCH(B510,Vöruskrá!B:B,0)),0)*C510/100000,""))</f>
        <v>0</v>
      </c>
      <c r="J510" s="247">
        <f>IF(OR(B510="",C510=""),"",IFERROR(IFERROR(INDEX(Vöruskrá!M:M,MATCH(B510,Vöruskrá!B:B,0)),0)*C510/100000,""))</f>
        <v>1</v>
      </c>
      <c r="K510" s="247">
        <f>IF(OR(B510="",C510=""),"",IFERROR(IFERROR(INDEX(Vöruskrá!N:N,MATCH(B510,Vöruskrá!B:B,0)),0)*C510/100000,""))</f>
        <v>0.68</v>
      </c>
      <c r="L510" s="247">
        <f>IF(OR(B510="",C510=""),"",IFERROR(IFERROR(INDEX(Vöruskrá!O:O,MATCH(B510,Vöruskrá!B:B,0)),0)*C510/100000,""))</f>
        <v>0.3</v>
      </c>
      <c r="M510" s="247">
        <f>IF(OR(B510="",C510=""),"",IFERROR(IFERROR(INDEX(Vöruskrá!P:P,MATCH(B510,Vöruskrá!B:B,0)),0)*C510/100000,""))</f>
        <v>0</v>
      </c>
      <c r="N510" s="247">
        <f>IF(OR(B510="",C510=""),"",IFERROR(IFERROR(INDEX(Vöruskrá!Q:Q,MATCH(B510,Vöruskrá!B:B,0)),0)*C510/100000,""))</f>
        <v>0</v>
      </c>
      <c r="O510" s="248">
        <f>IF(OR(B510="",C510=""),"",IFERROR(C510/1000*IFERROR(INDEX(Vöruskrá!R:R,MATCH(B510,Vöruskrá!B:B,0)),0)/1000,""))</f>
        <v>10.72</v>
      </c>
      <c r="P510" s="244"/>
      <c r="Q510" s="98"/>
      <c r="R510" s="5"/>
      <c r="S510" s="152" t="str">
        <f t="shared" si="7"/>
        <v>Maukaðir tómatar</v>
      </c>
      <c r="T510" s="150">
        <f>IF($B510="","",$C510/1000*IFERROR(INDEX(Vöruskrá!$R:$R,MATCH($B510,Vöruskrá!$B:$B,0)),0))</f>
        <v>10720</v>
      </c>
      <c r="U510" s="151" t="str">
        <f>IF($A510="","",IFERROR(SUMIFS($T:$T,$W:$W,$A510)/(SUMIFS($C:$C,$W:$W,$A510)/1000),""))</f>
        <v/>
      </c>
      <c r="W510" t="str">
        <f>IF($A510="",W509,$A510)</f>
        <v>Grænmetislasagne með ricottaosti og hvítlauksbrauði</v>
      </c>
    </row>
    <row r="511" spans="1:23" ht="15">
      <c r="A511" s="249"/>
      <c r="B511" s="249" t="s">
        <v>225</v>
      </c>
      <c r="C511" s="250">
        <v>15000</v>
      </c>
      <c r="D511" s="246" t="s">
        <v>229</v>
      </c>
      <c r="E511" s="246" t="s">
        <v>230</v>
      </c>
      <c r="F511" s="246"/>
      <c r="G511" s="247">
        <f>IF(OR(B511="",C511=""),"",IFERROR(IFERROR(INDEX(Vöruskrá!J:J,MATCH(B511,Vöruskrá!B:B,0)),0)*C511/100000,""))</f>
        <v>3.9</v>
      </c>
      <c r="H511" s="247">
        <f>IF(OR(B511="",C511=""),"",IFERROR(IFERROR(INDEX(Vöruskrá!K:K,MATCH(B511,Vöruskrá!B:B,0)),0)*C511/100000,""))</f>
        <v>0.06</v>
      </c>
      <c r="I511" s="247">
        <f>IF(OR(B511="",C511=""),"",IFERROR(IFERROR(INDEX(Vöruskrá!L:L,MATCH(B511,Vöruskrá!B:B,0)),0)*C511/100000,""))</f>
        <v>1.4999999999999999E-2</v>
      </c>
      <c r="J511" s="247">
        <f>IF(OR(B511="",C511=""),"",IFERROR(IFERROR(INDEX(Vöruskrá!M:M,MATCH(B511,Vöruskrá!B:B,0)),0)*C511/100000,""))</f>
        <v>0.51</v>
      </c>
      <c r="K511" s="247">
        <f>IF(OR(B511="",C511=""),"",IFERROR(IFERROR(INDEX(Vöruskrá!N:N,MATCH(B511,Vöruskrá!B:B,0)),0)*C511/100000,""))</f>
        <v>0.435</v>
      </c>
      <c r="L511" s="247">
        <f>IF(OR(B511="",C511=""),"",IFERROR(IFERROR(INDEX(Vöruskrá!O:O,MATCH(B511,Vöruskrá!B:B,0)),0)*C511/100000,""))</f>
        <v>0.15</v>
      </c>
      <c r="M511" s="247">
        <f>IF(OR(B511="",C511=""),"",IFERROR(IFERROR(INDEX(Vöruskrá!P:P,MATCH(B511,Vöruskrá!B:B,0)),0)*C511/100000,""))</f>
        <v>1.4999999999999999E-2</v>
      </c>
      <c r="N511" s="247">
        <f>IF(OR(B511="",C511=""),"",IFERROR(IFERROR(INDEX(Vöruskrá!Q:Q,MATCH(B511,Vöruskrá!B:B,0)),0)*C511/100000,""))</f>
        <v>0.375</v>
      </c>
      <c r="O511" s="248">
        <f>IF(OR(B511="",C511=""),"",IFERROR(C511/1000*IFERROR(INDEX(Vöruskrá!R:R,MATCH(B511,Vöruskrá!B:B,0)),0)/1000,""))</f>
        <v>6</v>
      </c>
      <c r="P511" s="249"/>
      <c r="Q511" s="97"/>
      <c r="R511" s="25"/>
      <c r="S511" s="152" t="str">
        <f t="shared" si="7"/>
        <v>Brunoise grænmetisblanda</v>
      </c>
      <c r="T511" s="150">
        <f>IF($B511="","",$C511/1000*IFERROR(INDEX(Vöruskrá!$R:$R,MATCH($B511,Vöruskrá!$B:$B,0)),0))</f>
        <v>6000</v>
      </c>
      <c r="U511" s="151" t="str">
        <f>IF($A511="","",IFERROR(SUMIFS($T:$T,$W:$W,$A511)/(SUMIFS($C:$C,$W:$W,$A511)/1000),""))</f>
        <v/>
      </c>
      <c r="W511" t="str">
        <f>IF($A511="",W510,$A511)</f>
        <v>Grænmetislasagne með ricottaosti og hvítlauksbrauði</v>
      </c>
    </row>
    <row r="512" spans="1:23" ht="15">
      <c r="A512" s="244"/>
      <c r="B512" s="244" t="s">
        <v>781</v>
      </c>
      <c r="C512" s="245">
        <v>10000</v>
      </c>
      <c r="D512" s="246" t="s">
        <v>783</v>
      </c>
      <c r="E512" s="246" t="s">
        <v>108</v>
      </c>
      <c r="F512" s="246"/>
      <c r="G512" s="247">
        <f>IF(OR(B512="",C512=""),"",IFERROR(IFERROR(INDEX(Vöruskrá!J:J,MATCH(B512,Vöruskrá!B:B,0)),0)*C512/100000,""))</f>
        <v>30.1</v>
      </c>
      <c r="H512" s="247">
        <f>IF(OR(B512="",C512=""),"",IFERROR(IFERROR(INDEX(Vöruskrá!K:K,MATCH(B512,Vöruskrá!B:B,0)),0)*C512/100000,""))</f>
        <v>2.1</v>
      </c>
      <c r="I512" s="247">
        <f>IF(OR(B512="",C512=""),"",IFERROR(IFERROR(INDEX(Vöruskrá!L:L,MATCH(B512,Vöruskrá!B:B,0)),0)*C512/100000,""))</f>
        <v>1.2</v>
      </c>
      <c r="J512" s="247">
        <f>IF(OR(B512="",C512=""),"",IFERROR(IFERROR(INDEX(Vöruskrá!M:M,MATCH(B512,Vöruskrá!B:B,0)),0)*C512/100000,""))</f>
        <v>0.32</v>
      </c>
      <c r="K512" s="247">
        <f>IF(OR(B512="",C512=""),"",IFERROR(IFERROR(INDEX(Vöruskrá!N:N,MATCH(B512,Vöruskrá!B:B,0)),0)*C512/100000,""))</f>
        <v>0.1</v>
      </c>
      <c r="L512" s="247">
        <f>IF(OR(B512="",C512=""),"",IFERROR(IFERROR(INDEX(Vöruskrá!O:O,MATCH(B512,Vöruskrá!B:B,0)),0)*C512/100000,""))</f>
        <v>2.4</v>
      </c>
      <c r="M512" s="247">
        <f>IF(OR(B512="",C512=""),"",IFERROR(IFERROR(INDEX(Vöruskrá!P:P,MATCH(B512,Vöruskrá!B:B,0)),0)*C512/100000,""))</f>
        <v>0.14000000000000001</v>
      </c>
      <c r="N512" s="247">
        <f>IF(OR(B512="",C512=""),"",IFERROR(IFERROR(INDEX(Vöruskrá!Q:Q,MATCH(B512,Vöruskrá!B:B,0)),0)*C512/100000,""))</f>
        <v>0</v>
      </c>
      <c r="O512" s="248">
        <f>IF(OR(B512="",C512=""),"",IFERROR(C512/1000*IFERROR(INDEX(Vöruskrá!R:R,MATCH(B512,Vöruskrá!B:B,0)),0)/1000,""))</f>
        <v>15</v>
      </c>
      <c r="P512" s="244"/>
      <c r="Q512" s="98"/>
      <c r="R512" s="5"/>
      <c r="S512" s="152" t="str">
        <f t="shared" si="7"/>
        <v>Rifinn ostur – Pizzatopping mozzarella (Ulkjær)</v>
      </c>
      <c r="T512" s="150">
        <f>IF($B512="","",$C512/1000*IFERROR(INDEX(Vöruskrá!$R:$R,MATCH($B512,Vöruskrá!$B:$B,0)),0))</f>
        <v>15000</v>
      </c>
      <c r="U512" s="151" t="str">
        <f>IF($A512="","",IFERROR(SUMIFS($T:$T,$W:$W,$A512)/(SUMIFS($C:$C,$W:$W,$A512)/1000),""))</f>
        <v/>
      </c>
      <c r="W512" t="str">
        <f>IF($A512="",W511,$A512)</f>
        <v>Grænmetislasagne með ricottaosti og hvítlauksbrauði</v>
      </c>
    </row>
    <row r="513" spans="1:23" ht="15">
      <c r="A513" s="249"/>
      <c r="B513" s="249" t="s">
        <v>744</v>
      </c>
      <c r="C513" s="250">
        <v>7000</v>
      </c>
      <c r="D513" s="246" t="s">
        <v>745</v>
      </c>
      <c r="E513" s="246" t="s">
        <v>108</v>
      </c>
      <c r="F513" s="246"/>
      <c r="G513" s="247">
        <f>IF(OR(B513="",C513=""),"",IFERROR(IFERROR(INDEX(Vöruskrá!J:J,MATCH(B513,Vöruskrá!B:B,0)),0)*C513/100000,""))</f>
        <v>4.6900000000000004</v>
      </c>
      <c r="H513" s="247">
        <f>IF(OR(B513="",C513=""),"",IFERROR(IFERROR(INDEX(Vöruskrá!K:K,MATCH(B513,Vöruskrá!B:B,0)),0)*C513/100000,""))</f>
        <v>0.27300000000000002</v>
      </c>
      <c r="I513" s="247">
        <f>IF(OR(B513="",C513=""),"",IFERROR(IFERROR(INDEX(Vöruskrá!L:L,MATCH(B513,Vöruskrá!B:B,0)),0)*C513/100000,""))</f>
        <v>0.16099999999999998</v>
      </c>
      <c r="J513" s="247">
        <f>IF(OR(B513="",C513=""),"",IFERROR(IFERROR(INDEX(Vöruskrá!M:M,MATCH(B513,Vöruskrá!B:B,0)),0)*C513/100000,""))</f>
        <v>0.32900000000000001</v>
      </c>
      <c r="K513" s="247">
        <f>IF(OR(B513="",C513=""),"",IFERROR(IFERROR(INDEX(Vöruskrá!N:N,MATCH(B513,Vöruskrá!B:B,0)),0)*C513/100000,""))</f>
        <v>0.32900000000000001</v>
      </c>
      <c r="L513" s="247">
        <f>IF(OR(B513="",C513=""),"",IFERROR(IFERROR(INDEX(Vöruskrá!O:O,MATCH(B513,Vöruskrá!B:B,0)),0)*C513/100000,""))</f>
        <v>0.23100000000000001</v>
      </c>
      <c r="M513" s="247">
        <f>IF(OR(B513="",C513=""),"",IFERROR(IFERROR(INDEX(Vöruskrá!P:P,MATCH(B513,Vöruskrá!B:B,0)),0)*C513/100000,""))</f>
        <v>7.0000000000000001E-3</v>
      </c>
      <c r="N513" s="247">
        <f>IF(OR(B513="",C513=""),"",IFERROR(IFERROR(INDEX(Vöruskrá!Q:Q,MATCH(B513,Vöruskrá!B:B,0)),0)*C513/100000,""))</f>
        <v>0</v>
      </c>
      <c r="O513" s="248">
        <f>IF(OR(B513="",C513=""),"",IFERROR(C513/1000*IFERROR(INDEX(Vöruskrá!R:R,MATCH(B513,Vöruskrá!B:B,0)),0)/1000,""))</f>
        <v>1.4</v>
      </c>
      <c r="P513" s="249"/>
      <c r="Q513" s="97"/>
      <c r="R513" s="25"/>
      <c r="S513" s="152" t="str">
        <f t="shared" si="7"/>
        <v>Nýmjólk 1 L (MS)</v>
      </c>
      <c r="T513" s="150">
        <f>IF($B513="","",$C513/1000*IFERROR(INDEX(Vöruskrá!$R:$R,MATCH($B513,Vöruskrá!$B:$B,0)),0))</f>
        <v>1400</v>
      </c>
      <c r="U513" s="151" t="str">
        <f>IF($A513="","",IFERROR(SUMIFS($T:$T,$W:$W,$A513)/(SUMIFS($C:$C,$W:$W,$A513)/1000),""))</f>
        <v/>
      </c>
      <c r="W513" t="str">
        <f>IF($A513="",W512,$A513)</f>
        <v>Grænmetislasagne með ricottaosti og hvítlauksbrauði</v>
      </c>
    </row>
    <row r="514" spans="1:23" ht="15">
      <c r="A514" s="244"/>
      <c r="B514" s="244" t="s">
        <v>1275</v>
      </c>
      <c r="C514" s="245">
        <v>1500</v>
      </c>
      <c r="D514" s="246" t="s">
        <v>1278</v>
      </c>
      <c r="E514" s="246" t="s">
        <v>30</v>
      </c>
      <c r="F514" s="246"/>
      <c r="G514" s="247">
        <f>IF(OR(B514="",C514=""),"",IFERROR(IFERROR(INDEX(Vöruskrá!J:J,MATCH(B514,Vöruskrá!B:B,0)),0)*C514/100000,""))</f>
        <v>5.2050000000000001</v>
      </c>
      <c r="H514" s="247">
        <f>IF(OR(B514="",C514=""),"",IFERROR(IFERROR(INDEX(Vöruskrá!K:K,MATCH(B514,Vöruskrá!B:B,0)),0)*C514/100000,""))</f>
        <v>1.4999999999999999E-2</v>
      </c>
      <c r="I514" s="247" t="str">
        <f>IF(OR(B514="",C514=""),"",IFERROR(IFERROR(INDEX(Vöruskrá!L:L,MATCH(B514,Vöruskrá!B:B,0)),0)*C514/100000,""))</f>
        <v/>
      </c>
      <c r="J514" s="247">
        <f>IF(OR(B514="",C514=""),"",IFERROR(IFERROR(INDEX(Vöruskrá!M:M,MATCH(B514,Vöruskrá!B:B,0)),0)*C514/100000,""))</f>
        <v>1.08</v>
      </c>
      <c r="K514" s="247" t="str">
        <f>IF(OR(B514="",C514=""),"",IFERROR(IFERROR(INDEX(Vöruskrá!N:N,MATCH(B514,Vöruskrá!B:B,0)),0)*C514/100000,""))</f>
        <v/>
      </c>
      <c r="L514" s="247">
        <f>IF(OR(B514="",C514=""),"",IFERROR(IFERROR(INDEX(Vöruskrá!O:O,MATCH(B514,Vöruskrá!B:B,0)),0)*C514/100000,""))</f>
        <v>0.16500000000000001</v>
      </c>
      <c r="M514" s="247">
        <f>IF(OR(B514="",C514=""),"",IFERROR(IFERROR(INDEX(Vöruskrá!P:P,MATCH(B514,Vöruskrá!B:B,0)),0)*C514/100000,""))</f>
        <v>0</v>
      </c>
      <c r="N514" s="247">
        <f>IF(OR(B514="",C514=""),"",IFERROR(IFERROR(INDEX(Vöruskrá!Q:Q,MATCH(B514,Vöruskrá!B:B,0)),0)*C514/100000,""))</f>
        <v>4.4999999999999998E-2</v>
      </c>
      <c r="O514" s="248">
        <f>IF(OR(B514="",C514=""),"",IFERROR(C514/1000*IFERROR(INDEX(Vöruskrá!R:R,MATCH(B514,Vöruskrá!B:B,0)),0)/1000,""))</f>
        <v>0.9</v>
      </c>
      <c r="P514" s="244"/>
      <c r="Q514" s="98"/>
      <c r="R514" s="5"/>
      <c r="S514" s="152" t="str">
        <f t="shared" si="7"/>
        <v>Hveiti 2kg (rauður)</v>
      </c>
      <c r="T514" s="150">
        <f>IF($B514="","",$C514/1000*IFERROR(INDEX(Vöruskrá!$R:$R,MATCH($B514,Vöruskrá!$B:$B,0)),0))</f>
        <v>900</v>
      </c>
      <c r="U514" s="151" t="str">
        <f>IF($A514="","",IFERROR(SUMIFS($T:$T,$W:$W,$A514)/(SUMIFS($C:$C,$W:$W,$A514)/1000),""))</f>
        <v/>
      </c>
      <c r="W514" t="str">
        <f>IF($A514="",W513,$A514)</f>
        <v>Grænmetislasagne með ricottaosti og hvítlauksbrauði</v>
      </c>
    </row>
    <row r="515" spans="1:23" ht="15">
      <c r="A515" s="249"/>
      <c r="B515" s="249" t="s">
        <v>392</v>
      </c>
      <c r="C515" s="250">
        <v>1000</v>
      </c>
      <c r="D515" s="246" t="s">
        <v>394</v>
      </c>
      <c r="E515" s="246" t="s">
        <v>108</v>
      </c>
      <c r="F515" s="246"/>
      <c r="G515" s="247">
        <f>IF(OR(B515="",C515=""),"",IFERROR(IFERROR(INDEX(Vöruskrá!J:J,MATCH(B515,Vöruskrá!B:B,0)),0)*C515/100000,""))</f>
        <v>7.38</v>
      </c>
      <c r="H515" s="247">
        <f>IF(OR(B515="",C515=""),"",IFERROR(IFERROR(INDEX(Vöruskrá!K:K,MATCH(B515,Vöruskrá!B:B,0)),0)*C515/100000,""))</f>
        <v>0.82</v>
      </c>
      <c r="I515" s="247">
        <f>IF(OR(B515="",C515=""),"",IFERROR(IFERROR(INDEX(Vöruskrá!L:L,MATCH(B515,Vöruskrá!B:B,0)),0)*C515/100000,""))</f>
        <v>0.49</v>
      </c>
      <c r="J515" s="247">
        <f>IF(OR(B515="",C515=""),"",IFERROR(IFERROR(INDEX(Vöruskrá!M:M,MATCH(B515,Vöruskrá!B:B,0)),0)*C515/100000,""))</f>
        <v>4.0000000000000001E-3</v>
      </c>
      <c r="K515" s="247">
        <f>IF(OR(B515="",C515=""),"",IFERROR(IFERROR(INDEX(Vöruskrá!N:N,MATCH(B515,Vöruskrá!B:B,0)),0)*C515/100000,""))</f>
        <v>4.0000000000000001E-3</v>
      </c>
      <c r="L515" s="247">
        <f>IF(OR(B515="",C515=""),"",IFERROR(IFERROR(INDEX(Vöruskrá!O:O,MATCH(B515,Vöruskrá!B:B,0)),0)*C515/100000,""))</f>
        <v>6.0000000000000001E-3</v>
      </c>
      <c r="M515" s="247">
        <f>IF(OR(B515="",C515=""),"",IFERROR(IFERROR(INDEX(Vöruskrá!P:P,MATCH(B515,Vöruskrá!B:B,0)),0)*C515/100000,""))</f>
        <v>1.2E-2</v>
      </c>
      <c r="N515" s="247">
        <f>IF(OR(B515="",C515=""),"",IFERROR(IFERROR(INDEX(Vöruskrá!Q:Q,MATCH(B515,Vöruskrá!B:B,0)),0)*C515/100000,""))</f>
        <v>0</v>
      </c>
      <c r="O515" s="248">
        <f>IF(OR(B515="",C515=""),"",IFERROR(C515/1000*IFERROR(INDEX(Vöruskrá!R:R,MATCH(B515,Vöruskrá!B:B,0)),0)/1000,""))</f>
        <v>2.2999999999999998</v>
      </c>
      <c r="P515" s="249"/>
      <c r="Q515" s="97"/>
      <c r="R515" s="25"/>
      <c r="S515" s="152" t="str">
        <f t="shared" si="7"/>
        <v>Smjör 500 g</v>
      </c>
      <c r="T515" s="150">
        <f>IF($B515="","",$C515/1000*IFERROR(INDEX(Vöruskrá!$R:$R,MATCH($B515,Vöruskrá!$B:$B,0)),0))</f>
        <v>2300</v>
      </c>
      <c r="U515" s="151" t="str">
        <f>IF($A515="","",IFERROR(SUMIFS($T:$T,$W:$W,$A515)/(SUMIFS($C:$C,$W:$W,$A515)/1000),""))</f>
        <v/>
      </c>
      <c r="W515" t="str">
        <f>IF($A515="",W514,$A515)</f>
        <v>Grænmetislasagne með ricottaosti og hvítlauksbrauði</v>
      </c>
    </row>
    <row r="516" spans="1:23" ht="15">
      <c r="A516" s="244"/>
      <c r="B516" s="244" t="s">
        <v>269</v>
      </c>
      <c r="C516" s="245">
        <v>500</v>
      </c>
      <c r="D516" s="246" t="s">
        <v>272</v>
      </c>
      <c r="E516" s="246" t="s">
        <v>121</v>
      </c>
      <c r="F516" s="246" t="s">
        <v>273</v>
      </c>
      <c r="G516" s="247">
        <f>IF(OR(B516="",C516=""),"",IFERROR(IFERROR(INDEX(Vöruskrá!J:J,MATCH(B516,Vöruskrá!B:B,0)),0)*C516/100000,""))</f>
        <v>0</v>
      </c>
      <c r="H516" s="247">
        <f>IF(OR(B516="",C516=""),"",IFERROR(IFERROR(INDEX(Vöruskrá!K:K,MATCH(B516,Vöruskrá!B:B,0)),0)*C516/100000,""))</f>
        <v>0</v>
      </c>
      <c r="I516" s="247">
        <f>IF(OR(B516="",C516=""),"",IFERROR(IFERROR(INDEX(Vöruskrá!L:L,MATCH(B516,Vöruskrá!B:B,0)),0)*C516/100000,""))</f>
        <v>0</v>
      </c>
      <c r="J516" s="247">
        <f>IF(OR(B516="",C516=""),"",IFERROR(IFERROR(INDEX(Vöruskrá!M:M,MATCH(B516,Vöruskrá!B:B,0)),0)*C516/100000,""))</f>
        <v>0</v>
      </c>
      <c r="K516" s="247">
        <f>IF(OR(B516="",C516=""),"",IFERROR(IFERROR(INDEX(Vöruskrá!N:N,MATCH(B516,Vöruskrá!B:B,0)),0)*C516/100000,""))</f>
        <v>0</v>
      </c>
      <c r="L516" s="247">
        <f>IF(OR(B516="",C516=""),"",IFERROR(IFERROR(INDEX(Vöruskrá!O:O,MATCH(B516,Vöruskrá!B:B,0)),0)*C516/100000,""))</f>
        <v>0</v>
      </c>
      <c r="M516" s="247">
        <f>IF(OR(B516="",C516=""),"",IFERROR(IFERROR(INDEX(Vöruskrá!P:P,MATCH(B516,Vöruskrá!B:B,0)),0)*C516/100000,""))</f>
        <v>0.5</v>
      </c>
      <c r="N516" s="247">
        <f>IF(OR(B516="",C516=""),"",IFERROR(IFERROR(INDEX(Vöruskrá!Q:Q,MATCH(B516,Vöruskrá!B:B,0)),0)*C516/100000,""))</f>
        <v>0</v>
      </c>
      <c r="O516" s="248">
        <f>IF(OR(B516="",C516=""),"",IFERROR(C516/1000*IFERROR(INDEX(Vöruskrá!R:R,MATCH(B516,Vöruskrá!B:B,0)),0)/1000,""))</f>
        <v>0.06</v>
      </c>
      <c r="P516" s="244"/>
      <c r="Q516" s="110"/>
      <c r="R516" s="99"/>
      <c r="S516" s="152" t="str">
        <f t="shared" si="7"/>
        <v>Borðsalt</v>
      </c>
      <c r="T516" s="150">
        <f>IF($B516="","",$C516/1000*IFERROR(INDEX(Vöruskrá!$R:$R,MATCH($B516,Vöruskrá!$B:$B,0)),0))</f>
        <v>60</v>
      </c>
      <c r="U516" s="151" t="str">
        <f>IF($A516="","",IFERROR(SUMIFS($T:$T,$W:$W,$A516)/(SUMIFS($C:$C,$W:$W,$A516)/1000),""))</f>
        <v/>
      </c>
      <c r="W516" t="str">
        <f>IF($A516="",W515,$A516)</f>
        <v>Grænmetislasagne með ricottaosti og hvítlauksbrauði</v>
      </c>
    </row>
    <row r="517" spans="1:23" ht="48">
      <c r="A517" s="237" t="s">
        <v>1769</v>
      </c>
      <c r="B517" s="237"/>
      <c r="C517" s="238"/>
      <c r="D517" s="101" t="s">
        <v>1770</v>
      </c>
      <c r="E517" s="101" t="s">
        <v>1747</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1" t="s">
        <v>1771</v>
      </c>
      <c r="Q517" s="242" t="s">
        <v>1772</v>
      </c>
      <c r="R517" s="243" t="s">
        <v>1773</v>
      </c>
      <c r="S517" s="152" t="str">
        <f t="shared" si="7"/>
        <v>Quinoa-skál með bökuðum sætum kartöflum og avocado</v>
      </c>
      <c r="T517" s="150" t="str">
        <f>IF($B517="","",$C517/1000*IFERROR(INDEX(Vöruskrá!$R:$R,MATCH($B517,Vöruskrá!$B:$B,0)),0))</f>
        <v/>
      </c>
      <c r="U517" s="151">
        <f>IF($A517="","",IFERROR(SUMIFS($T:$T,$W:$W,$A517)/(SUMIFS($C:$C,$W:$W,$A517)/1000),""))</f>
        <v>774.08</v>
      </c>
      <c r="W517" t="str">
        <f>IF($A517="",W516,$A517)</f>
        <v>Quinoa-skál með bökuðum sætum kartöflum og avocado</v>
      </c>
    </row>
    <row r="518" spans="1:23" ht="15">
      <c r="A518" s="244"/>
      <c r="B518" s="244" t="s">
        <v>1344</v>
      </c>
      <c r="C518" s="245">
        <v>25000</v>
      </c>
      <c r="D518" s="246"/>
      <c r="E518" s="246"/>
      <c r="F518" s="246"/>
      <c r="G518" s="247">
        <f>IF(OR(B518="",C518=""),"",IFERROR(IFERROR(INDEX(Vöruskrá!J:J,MATCH(B518,Vöruskrá!B:B,0)),0)*C518/100000,""))</f>
        <v>0</v>
      </c>
      <c r="H518" s="247">
        <f>IF(OR(B518="",C518=""),"",IFERROR(IFERROR(INDEX(Vöruskrá!K:K,MATCH(B518,Vöruskrá!B:B,0)),0)*C518/100000,""))</f>
        <v>0</v>
      </c>
      <c r="I518" s="247">
        <f>IF(OR(B518="",C518=""),"",IFERROR(IFERROR(INDEX(Vöruskrá!L:L,MATCH(B518,Vöruskrá!B:B,0)),0)*C518/100000,""))</f>
        <v>0</v>
      </c>
      <c r="J518" s="247">
        <f>IF(OR(B518="",C518=""),"",IFERROR(IFERROR(INDEX(Vöruskrá!M:M,MATCH(B518,Vöruskrá!B:B,0)),0)*C518/100000,""))</f>
        <v>0</v>
      </c>
      <c r="K518" s="247">
        <f>IF(OR(B518="",C518=""),"",IFERROR(IFERROR(INDEX(Vöruskrá!N:N,MATCH(B518,Vöruskrá!B:B,0)),0)*C518/100000,""))</f>
        <v>0</v>
      </c>
      <c r="L518" s="247">
        <f>IF(OR(B518="",C518=""),"",IFERROR(IFERROR(INDEX(Vöruskrá!O:O,MATCH(B518,Vöruskrá!B:B,0)),0)*C518/100000,""))</f>
        <v>0</v>
      </c>
      <c r="M518" s="247">
        <f>IF(OR(B518="",C518=""),"",IFERROR(IFERROR(INDEX(Vöruskrá!P:P,MATCH(B518,Vöruskrá!B:B,0)),0)*C518/100000,""))</f>
        <v>0</v>
      </c>
      <c r="N518" s="247">
        <f>IF(OR(B518="",C518=""),"",IFERROR(IFERROR(INDEX(Vöruskrá!Q:Q,MATCH(B518,Vöruskrá!B:B,0)),0)*C518/100000,""))</f>
        <v>0</v>
      </c>
      <c r="O518" s="248">
        <f>IF(OR(B518="",C518=""),"",IFERROR(C518/1000*IFERROR(INDEX(Vöruskrá!R:R,MATCH(B518,Vöruskrá!B:B,0)),0)/1000,""))</f>
        <v>37.5</v>
      </c>
      <c r="P518" s="244"/>
      <c r="Q518" s="109"/>
      <c r="R518" s="100"/>
      <c r="S518" s="152" t="str">
        <f t="shared" ref="S518:S581" si="8">IF($A518&lt;&gt;"",$A518,$B518)</f>
        <v>Quinoa</v>
      </c>
      <c r="T518" s="150">
        <f>IF($B518="","",$C518/1000*IFERROR(INDEX(Vöruskrá!$R:$R,MATCH($B518,Vöruskrá!$B:$B,0)),0))</f>
        <v>37500</v>
      </c>
      <c r="U518" s="151" t="str">
        <f>IF($A518="","",IFERROR(SUMIFS($T:$T,$W:$W,$A518)/(SUMIFS($C:$C,$W:$W,$A518)/1000),""))</f>
        <v/>
      </c>
      <c r="W518" t="str">
        <f>IF($A518="",W517,$A518)</f>
        <v>Quinoa-skál með bökuðum sætum kartöflum og avocado</v>
      </c>
    </row>
    <row r="519" spans="1:23" ht="15">
      <c r="A519" s="249"/>
      <c r="B519" s="249" t="s">
        <v>365</v>
      </c>
      <c r="C519" s="250">
        <v>35000</v>
      </c>
      <c r="D519" s="246" t="s">
        <v>368</v>
      </c>
      <c r="E519" s="246" t="s">
        <v>121</v>
      </c>
      <c r="F519" s="246"/>
      <c r="G519" s="247">
        <f>IF(OR(B519="",C519=""),"",IFERROR(IFERROR(INDEX(Vöruskrá!J:J,MATCH(B519,Vöruskrá!B:B,0)),0)*C519/100000,""))</f>
        <v>25.2</v>
      </c>
      <c r="H519" s="247">
        <f>IF(OR(B519="",C519=""),"",IFERROR(IFERROR(INDEX(Vöruskrá!K:K,MATCH(B519,Vöruskrá!B:B,0)),0)*C519/100000,""))</f>
        <v>3.5000000000000003E-2</v>
      </c>
      <c r="I519" s="247">
        <f>IF(OR(B519="",C519=""),"",IFERROR(IFERROR(INDEX(Vöruskrá!L:L,MATCH(B519,Vöruskrá!B:B,0)),0)*C519/100000,""))</f>
        <v>0</v>
      </c>
      <c r="J519" s="247">
        <f>IF(OR(B519="",C519=""),"",IFERROR(IFERROR(INDEX(Vöruskrá!M:M,MATCH(B519,Vöruskrá!B:B,0)),0)*C519/100000,""))</f>
        <v>5.32</v>
      </c>
      <c r="K519" s="247">
        <f>IF(OR(B519="",C519=""),"",IFERROR(IFERROR(INDEX(Vöruskrá!N:N,MATCH(B519,Vöruskrá!B:B,0)),0)*C519/100000,""))</f>
        <v>1.9950000000000001</v>
      </c>
      <c r="L519" s="247">
        <f>IF(OR(B519="",C519=""),"",IFERROR(IFERROR(INDEX(Vöruskrá!O:O,MATCH(B519,Vöruskrá!B:B,0)),0)*C519/100000,""))</f>
        <v>0.49</v>
      </c>
      <c r="M519" s="247">
        <f>IF(OR(B519="",C519=""),"",IFERROR(IFERROR(INDEX(Vöruskrá!P:P,MATCH(B519,Vöruskrá!B:B,0)),0)*C519/100000,""))</f>
        <v>3.5000000000000003E-2</v>
      </c>
      <c r="N519" s="247">
        <f>IF(OR(B519="",C519=""),"",IFERROR(IFERROR(INDEX(Vöruskrá!Q:Q,MATCH(B519,Vöruskrá!B:B,0)),0)*C519/100000,""))</f>
        <v>0.875</v>
      </c>
      <c r="O519" s="248">
        <f>IF(OR(B519="",C519=""),"",IFERROR(C519/1000*IFERROR(INDEX(Vöruskrá!R:R,MATCH(B519,Vöruskrá!B:B,0)),0)/1000,""))</f>
        <v>14</v>
      </c>
      <c r="P519" s="249"/>
      <c r="Q519" s="97"/>
      <c r="R519" s="25"/>
      <c r="S519" s="152" t="str">
        <f t="shared" si="8"/>
        <v>Sweet Potato Rust Cut (Sætar kartöflur)</v>
      </c>
      <c r="T519" s="150">
        <f>IF($B519="","",$C519/1000*IFERROR(INDEX(Vöruskrá!$R:$R,MATCH($B519,Vöruskrá!$B:$B,0)),0))</f>
        <v>14000</v>
      </c>
      <c r="U519" s="151" t="str">
        <f>IF($A519="","",IFERROR(SUMIFS($T:$T,$W:$W,$A519)/(SUMIFS($C:$C,$W:$W,$A519)/1000),""))</f>
        <v/>
      </c>
      <c r="W519" t="str">
        <f>IF($A519="",W518,$A519)</f>
        <v>Quinoa-skál með bökuðum sætum kartöflum og avocado</v>
      </c>
    </row>
    <row r="520" spans="1:23" ht="15">
      <c r="A520" s="244"/>
      <c r="B520" s="244" t="s">
        <v>1345</v>
      </c>
      <c r="C520" s="245">
        <v>20000</v>
      </c>
      <c r="D520" s="246"/>
      <c r="E520" s="246"/>
      <c r="F520" s="246"/>
      <c r="G520" s="247">
        <f>IF(OR(B520="",C520=""),"",IFERROR(IFERROR(INDEX(Vöruskrá!J:J,MATCH(B520,Vöruskrá!B:B,0)),0)*C520/100000,""))</f>
        <v>0</v>
      </c>
      <c r="H520" s="247">
        <f>IF(OR(B520="",C520=""),"",IFERROR(IFERROR(INDEX(Vöruskrá!K:K,MATCH(B520,Vöruskrá!B:B,0)),0)*C520/100000,""))</f>
        <v>0</v>
      </c>
      <c r="I520" s="247">
        <f>IF(OR(B520="",C520=""),"",IFERROR(IFERROR(INDEX(Vöruskrá!L:L,MATCH(B520,Vöruskrá!B:B,0)),0)*C520/100000,""))</f>
        <v>0</v>
      </c>
      <c r="J520" s="247">
        <f>IF(OR(B520="",C520=""),"",IFERROR(IFERROR(INDEX(Vöruskrá!M:M,MATCH(B520,Vöruskrá!B:B,0)),0)*C520/100000,""))</f>
        <v>0</v>
      </c>
      <c r="K520" s="247">
        <f>IF(OR(B520="",C520=""),"",IFERROR(IFERROR(INDEX(Vöruskrá!N:N,MATCH(B520,Vöruskrá!B:B,0)),0)*C520/100000,""))</f>
        <v>0</v>
      </c>
      <c r="L520" s="247">
        <f>IF(OR(B520="",C520=""),"",IFERROR(IFERROR(INDEX(Vöruskrá!O:O,MATCH(B520,Vöruskrá!B:B,0)),0)*C520/100000,""))</f>
        <v>0</v>
      </c>
      <c r="M520" s="247">
        <f>IF(OR(B520="",C520=""),"",IFERROR(IFERROR(INDEX(Vöruskrá!P:P,MATCH(B520,Vöruskrá!B:B,0)),0)*C520/100000,""))</f>
        <v>0</v>
      </c>
      <c r="N520" s="247">
        <f>IF(OR(B520="",C520=""),"",IFERROR(IFERROR(INDEX(Vöruskrá!Q:Q,MATCH(B520,Vöruskrá!B:B,0)),0)*C520/100000,""))</f>
        <v>0</v>
      </c>
      <c r="O520" s="248">
        <f>IF(OR(B520="",C520=""),"",IFERROR(C520/1000*IFERROR(INDEX(Vöruskrá!R:R,MATCH(B520,Vöruskrá!B:B,0)),0)/1000,""))</f>
        <v>12</v>
      </c>
      <c r="P520" s="244"/>
      <c r="Q520" s="98"/>
      <c r="R520" s="5"/>
      <c r="S520" s="152" t="str">
        <f t="shared" si="8"/>
        <v>Avocado</v>
      </c>
      <c r="T520" s="150">
        <f>IF($B520="","",$C520/1000*IFERROR(INDEX(Vöruskrá!$R:$R,MATCH($B520,Vöruskrá!$B:$B,0)),0))</f>
        <v>12000</v>
      </c>
      <c r="U520" s="151" t="str">
        <f>IF($A520="","",IFERROR(SUMIFS($T:$T,$W:$W,$A520)/(SUMIFS($C:$C,$W:$W,$A520)/1000),""))</f>
        <v/>
      </c>
      <c r="W520" t="str">
        <f>IF($A520="",W519,$A520)</f>
        <v>Quinoa-skál með bökuðum sætum kartöflum og avocado</v>
      </c>
    </row>
    <row r="521" spans="1:23" ht="15">
      <c r="A521" s="249"/>
      <c r="B521" s="249" t="s">
        <v>555</v>
      </c>
      <c r="C521" s="250">
        <v>10000</v>
      </c>
      <c r="D521" s="246" t="s">
        <v>557</v>
      </c>
      <c r="E521" s="246"/>
      <c r="F521" s="246"/>
      <c r="G521" s="247">
        <f>IF(OR(B521="",C521=""),"",IFERROR(IFERROR(INDEX(Vöruskrá!J:J,MATCH(B521,Vöruskrá!B:B,0)),0)*C521/100000,""))</f>
        <v>5</v>
      </c>
      <c r="H521" s="247">
        <f>IF(OR(B521="",C521=""),"",IFERROR(IFERROR(INDEX(Vöruskrá!K:K,MATCH(B521,Vöruskrá!B:B,0)),0)*C521/100000,""))</f>
        <v>0.02</v>
      </c>
      <c r="I521" s="247">
        <f>IF(OR(B521="",C521=""),"",IFERROR(IFERROR(INDEX(Vöruskrá!L:L,MATCH(B521,Vöruskrá!B:B,0)),0)*C521/100000,""))</f>
        <v>0</v>
      </c>
      <c r="J521" s="247">
        <f>IF(OR(B521="",C521=""),"",IFERROR(IFERROR(INDEX(Vöruskrá!M:M,MATCH(B521,Vöruskrá!B:B,0)),0)*C521/100000,""))</f>
        <v>0.99</v>
      </c>
      <c r="K521" s="247">
        <f>IF(OR(B521="",C521=""),"",IFERROR(IFERROR(INDEX(Vöruskrá!N:N,MATCH(B521,Vöruskrá!B:B,0)),0)*C521/100000,""))</f>
        <v>0.97</v>
      </c>
      <c r="L521" s="247">
        <f>IF(OR(B521="",C521=""),"",IFERROR(IFERROR(INDEX(Vöruskrá!O:O,MATCH(B521,Vöruskrá!B:B,0)),0)*C521/100000,""))</f>
        <v>0.1</v>
      </c>
      <c r="M521" s="247">
        <f>IF(OR(B521="",C521=""),"",IFERROR(IFERROR(INDEX(Vöruskrá!P:P,MATCH(B521,Vöruskrá!B:B,0)),0)*C521/100000,""))</f>
        <v>0</v>
      </c>
      <c r="N521" s="247">
        <f>IF(OR(B521="",C521=""),"",IFERROR(IFERROR(INDEX(Vöruskrá!Q:Q,MATCH(B521,Vöruskrá!B:B,0)),0)*C521/100000,""))</f>
        <v>0</v>
      </c>
      <c r="O521" s="248">
        <f>IF(OR(B521="",C521=""),"",IFERROR(C521/1000*IFERROR(INDEX(Vöruskrá!R:R,MATCH(B521,Vöruskrá!B:B,0)),0)/1000,""))</f>
        <v>6</v>
      </c>
      <c r="P521" s="249"/>
      <c r="Q521" s="97"/>
      <c r="R521" s="25"/>
      <c r="S521" s="152" t="str">
        <f t="shared" si="8"/>
        <v>Hrásalat, ferskt</v>
      </c>
      <c r="T521" s="150">
        <f>IF($B521="","",$C521/1000*IFERROR(INDEX(Vöruskrá!$R:$R,MATCH($B521,Vöruskrá!$B:$B,0)),0))</f>
        <v>6000</v>
      </c>
      <c r="U521" s="151" t="str">
        <f>IF($A521="","",IFERROR(SUMIFS($T:$T,$W:$W,$A521)/(SUMIFS($C:$C,$W:$W,$A521)/1000),""))</f>
        <v/>
      </c>
      <c r="W521" t="str">
        <f>IF($A521="",W520,$A521)</f>
        <v>Quinoa-skál með bökuðum sætum kartöflum og avocado</v>
      </c>
    </row>
    <row r="522" spans="1:23" ht="15">
      <c r="A522" s="244"/>
      <c r="B522" s="244" t="s">
        <v>981</v>
      </c>
      <c r="C522" s="245">
        <v>5000</v>
      </c>
      <c r="D522" s="246" t="s">
        <v>982</v>
      </c>
      <c r="E522" s="246" t="s">
        <v>957</v>
      </c>
      <c r="F522" s="246"/>
      <c r="G522" s="247">
        <f>IF(OR(B522="",C522=""),"",IFERROR(IFERROR(INDEX(Vöruskrá!J:J,MATCH(B522,Vöruskrá!B:B,0)),0)*C522/100000,""))</f>
        <v>0.9</v>
      </c>
      <c r="H522" s="247">
        <f>IF(OR(B522="",C522=""),"",IFERROR(IFERROR(INDEX(Vöruskrá!K:K,MATCH(B522,Vöruskrá!B:B,0)),0)*C522/100000,""))</f>
        <v>0.01</v>
      </c>
      <c r="I522" s="247">
        <f>IF(OR(B522="",C522=""),"",IFERROR(IFERROR(INDEX(Vöruskrá!L:L,MATCH(B522,Vöruskrá!B:B,0)),0)*C522/100000,""))</f>
        <v>0</v>
      </c>
      <c r="J522" s="247">
        <f>IF(OR(B522="",C522=""),"",IFERROR(IFERROR(INDEX(Vöruskrá!M:M,MATCH(B522,Vöruskrá!B:B,0)),0)*C522/100000,""))</f>
        <v>0.19500000000000001</v>
      </c>
      <c r="K522" s="247">
        <f>IF(OR(B522="",C522=""),"",IFERROR(IFERROR(INDEX(Vöruskrá!N:N,MATCH(B522,Vöruskrá!B:B,0)),0)*C522/100000,""))</f>
        <v>0.13</v>
      </c>
      <c r="L522" s="247">
        <f>IF(OR(B522="",C522=""),"",IFERROR(IFERROR(INDEX(Vöruskrá!O:O,MATCH(B522,Vöruskrá!B:B,0)),0)*C522/100000,""))</f>
        <v>4.4999999999999998E-2</v>
      </c>
      <c r="M522" s="247">
        <f>IF(OR(B522="",C522=""),"",IFERROR(IFERROR(INDEX(Vöruskrá!P:P,MATCH(B522,Vöruskrá!B:B,0)),0)*C522/100000,""))</f>
        <v>0</v>
      </c>
      <c r="N522" s="247">
        <f>IF(OR(B522="",C522=""),"",IFERROR(IFERROR(INDEX(Vöruskrá!Q:Q,MATCH(B522,Vöruskrá!B:B,0)),0)*C522/100000,""))</f>
        <v>0.06</v>
      </c>
      <c r="O522" s="248">
        <f>IF(OR(B522="",C522=""),"",IFERROR(C522/1000*IFERROR(INDEX(Vöruskrá!R:R,MATCH(B522,Vöruskrá!B:B,0)),0)/1000,""))</f>
        <v>2.5</v>
      </c>
      <c r="P522" s="244"/>
      <c r="Q522" s="98"/>
      <c r="R522" s="5"/>
      <c r="S522" s="152" t="str">
        <f t="shared" si="8"/>
        <v>Tómatar (ferskir)</v>
      </c>
      <c r="T522" s="150">
        <f>IF($B522="","",$C522/1000*IFERROR(INDEX(Vöruskrá!$R:$R,MATCH($B522,Vöruskrá!$B:$B,0)),0))</f>
        <v>2500</v>
      </c>
      <c r="U522" s="151" t="str">
        <f>IF($A522="","",IFERROR(SUMIFS($T:$T,$W:$W,$A522)/(SUMIFS($C:$C,$W:$W,$A522)/1000),""))</f>
        <v/>
      </c>
      <c r="W522" t="str">
        <f>IF($A522="",W521,$A522)</f>
        <v>Quinoa-skál með bökuðum sætum kartöflum og avocado</v>
      </c>
    </row>
    <row r="523" spans="1:23" ht="24">
      <c r="A523" s="249"/>
      <c r="B523" s="249" t="s">
        <v>1478</v>
      </c>
      <c r="C523" s="250">
        <v>2000</v>
      </c>
      <c r="D523" s="246" t="s">
        <v>1470</v>
      </c>
      <c r="E523" s="246" t="s">
        <v>1475</v>
      </c>
      <c r="F523" s="246"/>
      <c r="G523" s="247">
        <f>IF(OR(B523="",C523=""),"",IFERROR(IFERROR(INDEX(Vöruskrá!J:J,MATCH(B523,Vöruskrá!B:B,0)),0)*C523/100000,""))</f>
        <v>0</v>
      </c>
      <c r="H523" s="247">
        <f>IF(OR(B523="",C523=""),"",IFERROR(IFERROR(INDEX(Vöruskrá!K:K,MATCH(B523,Vöruskrá!B:B,0)),0)*C523/100000,""))</f>
        <v>0</v>
      </c>
      <c r="I523" s="247">
        <f>IF(OR(B523="",C523=""),"",IFERROR(IFERROR(INDEX(Vöruskrá!L:L,MATCH(B523,Vöruskrá!B:B,0)),0)*C523/100000,""))</f>
        <v>0</v>
      </c>
      <c r="J523" s="247">
        <f>IF(OR(B523="",C523=""),"",IFERROR(IFERROR(INDEX(Vöruskrá!M:M,MATCH(B523,Vöruskrá!B:B,0)),0)*C523/100000,""))</f>
        <v>0</v>
      </c>
      <c r="K523" s="247">
        <f>IF(OR(B523="",C523=""),"",IFERROR(IFERROR(INDEX(Vöruskrá!N:N,MATCH(B523,Vöruskrá!B:B,0)),0)*C523/100000,""))</f>
        <v>0</v>
      </c>
      <c r="L523" s="247">
        <f>IF(OR(B523="",C523=""),"",IFERROR(IFERROR(INDEX(Vöruskrá!O:O,MATCH(B523,Vöruskrá!B:B,0)),0)*C523/100000,""))</f>
        <v>0</v>
      </c>
      <c r="M523" s="247">
        <f>IF(OR(B523="",C523=""),"",IFERROR(IFERROR(INDEX(Vöruskrá!P:P,MATCH(B523,Vöruskrá!B:B,0)),0)*C523/100000,""))</f>
        <v>0</v>
      </c>
      <c r="N523" s="247">
        <f>IF(OR(B523="",C523=""),"",IFERROR(IFERROR(INDEX(Vöruskrá!Q:Q,MATCH(B523,Vöruskrá!B:B,0)),0)*C523/100000,""))</f>
        <v>0</v>
      </c>
      <c r="O523" s="248">
        <f>IF(OR(B523="",C523=""),"",IFERROR(C523/1000*IFERROR(INDEX(Vöruskrá!R:R,MATCH(B523,Vöruskrá!B:B,0)),0)/1000,""))</f>
        <v>1.2</v>
      </c>
      <c r="P523" s="249"/>
      <c r="Q523" s="97"/>
      <c r="R523" s="25"/>
      <c r="S523" s="152" t="str">
        <f t="shared" si="8"/>
        <v>Sítrónusafi</v>
      </c>
      <c r="T523" s="150">
        <f>IF($B523="","",$C523/1000*IFERROR(INDEX(Vöruskrá!$R:$R,MATCH($B523,Vöruskrá!$B:$B,0)),0))</f>
        <v>1200</v>
      </c>
      <c r="U523" s="151" t="str">
        <f>IF($A523="","",IFERROR(SUMIFS($T:$T,$W:$W,$A523)/(SUMIFS($C:$C,$W:$W,$A523)/1000),""))</f>
        <v/>
      </c>
      <c r="W523" t="str">
        <f>IF($A523="",W522,$A523)</f>
        <v>Quinoa-skál með bökuðum sætum kartöflum og avocado</v>
      </c>
    </row>
    <row r="524" spans="1:23" ht="15">
      <c r="A524" s="244"/>
      <c r="B524" s="244" t="s">
        <v>1282</v>
      </c>
      <c r="C524" s="245">
        <v>2000</v>
      </c>
      <c r="D524" s="246" t="s">
        <v>1285</v>
      </c>
      <c r="E524" s="246"/>
      <c r="F524" s="246"/>
      <c r="G524" s="247">
        <f>IF(OR(B524="",C524=""),"",IFERROR(IFERROR(INDEX(Vöruskrá!J:J,MATCH(B524,Vöruskrá!B:B,0)),0)*C524/100000,""))</f>
        <v>18</v>
      </c>
      <c r="H524" s="247">
        <f>IF(OR(B524="",C524=""),"",IFERROR(IFERROR(INDEX(Vöruskrá!K:K,MATCH(B524,Vöruskrá!B:B,0)),0)*C524/100000,""))</f>
        <v>2</v>
      </c>
      <c r="I524" s="247">
        <f>IF(OR(B524="",C524=""),"",IFERROR(IFERROR(INDEX(Vöruskrá!L:L,MATCH(B524,Vöruskrá!B:B,0)),0)*C524/100000,""))</f>
        <v>0.3</v>
      </c>
      <c r="J524" s="247">
        <f>IF(OR(B524="",C524=""),"",IFERROR(IFERROR(INDEX(Vöruskrá!M:M,MATCH(B524,Vöruskrá!B:B,0)),0)*C524/100000,""))</f>
        <v>0</v>
      </c>
      <c r="K524" s="247">
        <f>IF(OR(B524="",C524=""),"",IFERROR(IFERROR(INDEX(Vöruskrá!N:N,MATCH(B524,Vöruskrá!B:B,0)),0)*C524/100000,""))</f>
        <v>0</v>
      </c>
      <c r="L524" s="247">
        <f>IF(OR(B524="",C524=""),"",IFERROR(IFERROR(INDEX(Vöruskrá!O:O,MATCH(B524,Vöruskrá!B:B,0)),0)*C524/100000,""))</f>
        <v>0</v>
      </c>
      <c r="M524" s="247">
        <f>IF(OR(B524="",C524=""),"",IFERROR(IFERROR(INDEX(Vöruskrá!P:P,MATCH(B524,Vöruskrá!B:B,0)),0)*C524/100000,""))</f>
        <v>0</v>
      </c>
      <c r="N524" s="247">
        <f>IF(OR(B524="",C524=""),"",IFERROR(IFERROR(INDEX(Vöruskrá!Q:Q,MATCH(B524,Vöruskrá!B:B,0)),0)*C524/100000,""))</f>
        <v>0</v>
      </c>
      <c r="O524" s="248">
        <f>IF(OR(B524="",C524=""),"",IFERROR(C524/1000*IFERROR(INDEX(Vöruskrá!R:R,MATCH(B524,Vöruskrá!B:B,0)),0)/1000,""))</f>
        <v>0.64800000000000002</v>
      </c>
      <c r="P524" s="244"/>
      <c r="Q524" s="98"/>
      <c r="R524" s="5"/>
      <c r="S524" s="152" t="str">
        <f t="shared" si="8"/>
        <v>Ólífuolía</v>
      </c>
      <c r="T524" s="150">
        <f>IF($B524="","",$C524/1000*IFERROR(INDEX(Vöruskrá!$R:$R,MATCH($B524,Vöruskrá!$B:$B,0)),0))</f>
        <v>648</v>
      </c>
      <c r="U524" s="151" t="str">
        <f>IF($A524="","",IFERROR(SUMIFS($T:$T,$W:$W,$A524)/(SUMIFS($C:$C,$W:$W,$A524)/1000),""))</f>
        <v/>
      </c>
      <c r="W524" t="str">
        <f>IF($A524="",W523,$A524)</f>
        <v>Quinoa-skál með bökuðum sætum kartöflum og avocado</v>
      </c>
    </row>
    <row r="525" spans="1:23" ht="15">
      <c r="A525" s="249"/>
      <c r="B525" s="249" t="s">
        <v>269</v>
      </c>
      <c r="C525" s="250">
        <v>500</v>
      </c>
      <c r="D525" s="246" t="s">
        <v>272</v>
      </c>
      <c r="E525" s="246" t="s">
        <v>121</v>
      </c>
      <c r="F525" s="246" t="s">
        <v>273</v>
      </c>
      <c r="G525" s="247">
        <f>IF(OR(B525="",C525=""),"",IFERROR(IFERROR(INDEX(Vöruskrá!J:J,MATCH(B525,Vöruskrá!B:B,0)),0)*C525/100000,""))</f>
        <v>0</v>
      </c>
      <c r="H525" s="247">
        <f>IF(OR(B525="",C525=""),"",IFERROR(IFERROR(INDEX(Vöruskrá!K:K,MATCH(B525,Vöruskrá!B:B,0)),0)*C525/100000,""))</f>
        <v>0</v>
      </c>
      <c r="I525" s="247">
        <f>IF(OR(B525="",C525=""),"",IFERROR(IFERROR(INDEX(Vöruskrá!L:L,MATCH(B525,Vöruskrá!B:B,0)),0)*C525/100000,""))</f>
        <v>0</v>
      </c>
      <c r="J525" s="247">
        <f>IF(OR(B525="",C525=""),"",IFERROR(IFERROR(INDEX(Vöruskrá!M:M,MATCH(B525,Vöruskrá!B:B,0)),0)*C525/100000,""))</f>
        <v>0</v>
      </c>
      <c r="K525" s="247">
        <f>IF(OR(B525="",C525=""),"",IFERROR(IFERROR(INDEX(Vöruskrá!N:N,MATCH(B525,Vöruskrá!B:B,0)),0)*C525/100000,""))</f>
        <v>0</v>
      </c>
      <c r="L525" s="247">
        <f>IF(OR(B525="",C525=""),"",IFERROR(IFERROR(INDEX(Vöruskrá!O:O,MATCH(B525,Vöruskrá!B:B,0)),0)*C525/100000,""))</f>
        <v>0</v>
      </c>
      <c r="M525" s="247">
        <f>IF(OR(B525="",C525=""),"",IFERROR(IFERROR(INDEX(Vöruskrá!P:P,MATCH(B525,Vöruskrá!B:B,0)),0)*C525/100000,""))</f>
        <v>0.5</v>
      </c>
      <c r="N525" s="247">
        <f>IF(OR(B525="",C525=""),"",IFERROR(IFERROR(INDEX(Vöruskrá!Q:Q,MATCH(B525,Vöruskrá!B:B,0)),0)*C525/100000,""))</f>
        <v>0</v>
      </c>
      <c r="O525" s="248">
        <f>IF(OR(B525="",C525=""),"",IFERROR(C525/1000*IFERROR(INDEX(Vöruskrá!R:R,MATCH(B525,Vöruskrá!B:B,0)),0)/1000,""))</f>
        <v>0.06</v>
      </c>
      <c r="P525" s="249"/>
      <c r="Q525" s="97"/>
      <c r="R525" s="25"/>
      <c r="S525" s="152" t="str">
        <f t="shared" si="8"/>
        <v>Borðsalt</v>
      </c>
      <c r="T525" s="150">
        <f>IF($B525="","",$C525/1000*IFERROR(INDEX(Vöruskrá!$R:$R,MATCH($B525,Vöruskrá!$B:$B,0)),0))</f>
        <v>60</v>
      </c>
      <c r="U525" s="151" t="str">
        <f>IF($A525="","",IFERROR(SUMIFS($T:$T,$W:$W,$A525)/(SUMIFS($C:$C,$W:$W,$A525)/1000),""))</f>
        <v/>
      </c>
      <c r="W525" t="str">
        <f>IF($A525="",W524,$A525)</f>
        <v>Quinoa-skál með bökuðum sætum kartöflum og avocado</v>
      </c>
    </row>
    <row r="526" spans="1:23" ht="15">
      <c r="A526" s="244"/>
      <c r="B526" s="244" t="s">
        <v>720</v>
      </c>
      <c r="C526" s="245">
        <v>500</v>
      </c>
      <c r="D526" s="246" t="s">
        <v>721</v>
      </c>
      <c r="E526" s="246"/>
      <c r="F526" s="246" t="s">
        <v>280</v>
      </c>
      <c r="G526" s="247">
        <f>IF(OR(B526="",C526=""),"",IFERROR(IFERROR(INDEX(Vöruskrá!J:J,MATCH(B526,Vöruskrá!B:B,0)),0)*C526/100000,""))</f>
        <v>1.93</v>
      </c>
      <c r="H526" s="247">
        <f>IF(OR(B526="",C526=""),"",IFERROR(IFERROR(INDEX(Vöruskrá!K:K,MATCH(B526,Vöruskrá!B:B,0)),0)*C526/100000,""))</f>
        <v>1.6500000000000001E-2</v>
      </c>
      <c r="I526" s="247">
        <f>IF(OR(B526="",C526=""),"",IFERROR(IFERROR(INDEX(Vöruskrá!L:L,MATCH(B526,Vöruskrá!B:B,0)),0)*C526/100000,""))</f>
        <v>5.0000000000000001E-3</v>
      </c>
      <c r="J526" s="247">
        <f>IF(OR(B526="",C526=""),"",IFERROR(IFERROR(INDEX(Vöruskrá!M:M,MATCH(B526,Vöruskrá!B:B,0)),0)*C526/100000,""))</f>
        <v>0.32500000000000001</v>
      </c>
      <c r="K526" s="247">
        <f>IF(OR(B526="",C526=""),"",IFERROR(IFERROR(INDEX(Vöruskrá!N:N,MATCH(B526,Vöruskrá!B:B,0)),0)*C526/100000,""))</f>
        <v>3.0000000000000001E-3</v>
      </c>
      <c r="L526" s="247">
        <f>IF(OR(B526="",C526=""),"",IFERROR(IFERROR(INDEX(Vöruskrá!O:O,MATCH(B526,Vöruskrá!B:B,0)),0)*C526/100000,""))</f>
        <v>5.5E-2</v>
      </c>
      <c r="M526" s="247">
        <f>IF(OR(B526="",C526=""),"",IFERROR(IFERROR(INDEX(Vöruskrá!P:P,MATCH(B526,Vöruskrá!B:B,0)),0)*C526/100000,""))</f>
        <v>5.0000000000000001E-4</v>
      </c>
      <c r="N526" s="247">
        <f>IF(OR(B526="",C526=""),"",IFERROR(IFERROR(INDEX(Vöruskrá!Q:Q,MATCH(B526,Vöruskrá!B:B,0)),0)*C526/100000,""))</f>
        <v>0</v>
      </c>
      <c r="O526" s="248">
        <f>IF(OR(B526="",C526=""),"",IFERROR(C526/1000*IFERROR(INDEX(Vöruskrá!R:R,MATCH(B526,Vöruskrá!B:B,0)),0)/1000,""))</f>
        <v>3.5</v>
      </c>
      <c r="P526" s="244"/>
      <c r="Q526" s="110"/>
      <c r="R526" s="99"/>
      <c r="S526" s="152" t="str">
        <f t="shared" si="8"/>
        <v>Svartur pipar, malaður</v>
      </c>
      <c r="T526" s="150">
        <f>IF($B526="","",$C526/1000*IFERROR(INDEX(Vöruskrá!$R:$R,MATCH($B526,Vöruskrá!$B:$B,0)),0))</f>
        <v>3500</v>
      </c>
      <c r="U526" s="151" t="str">
        <f>IF($A526="","",IFERROR(SUMIFS($T:$T,$W:$W,$A526)/(SUMIFS($C:$C,$W:$W,$A526)/1000),""))</f>
        <v/>
      </c>
      <c r="W526" t="str">
        <f>IF($A526="",W525,$A526)</f>
        <v>Quinoa-skál með bökuðum sætum kartöflum og avocado</v>
      </c>
    </row>
    <row r="527" spans="1:23" ht="48">
      <c r="A527" s="237" t="s">
        <v>1774</v>
      </c>
      <c r="B527" s="237"/>
      <c r="C527" s="238"/>
      <c r="D527" s="101" t="s">
        <v>1775</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1" t="s">
        <v>1776</v>
      </c>
      <c r="Q527" s="251" t="s">
        <v>1777</v>
      </c>
      <c r="R527" s="252" t="s">
        <v>1778</v>
      </c>
      <c r="S527" s="152" t="str">
        <f t="shared" si="8"/>
        <v>Tofu-grænmetisstir-fry með núðlum og sojasósu</v>
      </c>
      <c r="T527" s="150" t="str">
        <f>IF($B527="","",$C527/1000*IFERROR(INDEX(Vöruskrá!$R:$R,MATCH($B527,Vöruskrá!$B:$B,0)),0))</f>
        <v/>
      </c>
      <c r="U527" s="151">
        <f>IF($A527="","",IFERROR(SUMIFS($T:$T,$W:$W,$A527)/(SUMIFS($C:$C,$W:$W,$A527)/1000),""))</f>
        <v>996.92857142857144</v>
      </c>
      <c r="W527" t="str">
        <f>IF($A527="",W526,$A527)</f>
        <v>Tofu-grænmetisstir-fry með núðlum og sojasósu</v>
      </c>
    </row>
    <row r="528" spans="1:23" ht="15">
      <c r="A528" s="244"/>
      <c r="B528" s="244" t="s">
        <v>1346</v>
      </c>
      <c r="C528" s="245">
        <v>30000</v>
      </c>
      <c r="D528" s="246"/>
      <c r="E528" s="246"/>
      <c r="F528" s="246"/>
      <c r="G528" s="247">
        <f>IF(OR(B528="",C528=""),"",IFERROR(IFERROR(INDEX(Vöruskrá!J:J,MATCH(B528,Vöruskrá!B:B,0)),0)*C528/100000,""))</f>
        <v>0</v>
      </c>
      <c r="H528" s="247">
        <f>IF(OR(B528="",C528=""),"",IFERROR(IFERROR(INDEX(Vöruskrá!K:K,MATCH(B528,Vöruskrá!B:B,0)),0)*C528/100000,""))</f>
        <v>0</v>
      </c>
      <c r="I528" s="247">
        <f>IF(OR(B528="",C528=""),"",IFERROR(IFERROR(INDEX(Vöruskrá!L:L,MATCH(B528,Vöruskrá!B:B,0)),0)*C528/100000,""))</f>
        <v>0</v>
      </c>
      <c r="J528" s="247">
        <f>IF(OR(B528="",C528=""),"",IFERROR(IFERROR(INDEX(Vöruskrá!M:M,MATCH(B528,Vöruskrá!B:B,0)),0)*C528/100000,""))</f>
        <v>0</v>
      </c>
      <c r="K528" s="247">
        <f>IF(OR(B528="",C528=""),"",IFERROR(IFERROR(INDEX(Vöruskrá!N:N,MATCH(B528,Vöruskrá!B:B,0)),0)*C528/100000,""))</f>
        <v>0</v>
      </c>
      <c r="L528" s="247">
        <f>IF(OR(B528="",C528=""),"",IFERROR(IFERROR(INDEX(Vöruskrá!O:O,MATCH(B528,Vöruskrá!B:B,0)),0)*C528/100000,""))</f>
        <v>0</v>
      </c>
      <c r="M528" s="247">
        <f>IF(OR(B528="",C528=""),"",IFERROR(IFERROR(INDEX(Vöruskrá!P:P,MATCH(B528,Vöruskrá!B:B,0)),0)*C528/100000,""))</f>
        <v>0</v>
      </c>
      <c r="N528" s="247">
        <f>IF(OR(B528="",C528=""),"",IFERROR(IFERROR(INDEX(Vöruskrá!Q:Q,MATCH(B528,Vöruskrá!B:B,0)),0)*C528/100000,""))</f>
        <v>0</v>
      </c>
      <c r="O528" s="248">
        <f>IF(OR(B528="",C528=""),"",IFERROR(C528/1000*IFERROR(INDEX(Vöruskrá!R:R,MATCH(B528,Vöruskrá!B:B,0)),0)/1000,""))</f>
        <v>54</v>
      </c>
      <c r="P528" s="244"/>
      <c r="Q528" s="109"/>
      <c r="R528" s="100"/>
      <c r="S528" s="152" t="str">
        <f t="shared" si="8"/>
        <v>Tofu</v>
      </c>
      <c r="T528" s="150">
        <f>IF($B528="","",$C528/1000*IFERROR(INDEX(Vöruskrá!$R:$R,MATCH($B528,Vöruskrá!$B:$B,0)),0))</f>
        <v>54000</v>
      </c>
      <c r="U528" s="151" t="str">
        <f>IF($A528="","",IFERROR(SUMIFS($T:$T,$W:$W,$A528)/(SUMIFS($C:$C,$W:$W,$A528)/1000),""))</f>
        <v/>
      </c>
      <c r="W528" t="str">
        <f>IF($A528="",W527,$A528)</f>
        <v>Tofu-grænmetisstir-fry með núðlum og sojasósu</v>
      </c>
    </row>
    <row r="529" spans="1:23" ht="15">
      <c r="A529" s="249"/>
      <c r="B529" s="249" t="s">
        <v>1116</v>
      </c>
      <c r="C529" s="250">
        <v>25000</v>
      </c>
      <c r="D529" s="246" t="s">
        <v>1117</v>
      </c>
      <c r="E529" s="246"/>
      <c r="F529" s="246"/>
      <c r="G529" s="247">
        <f>IF(OR(B529="",C529=""),"",IFERROR(IFERROR(INDEX(Vöruskrá!J:J,MATCH(B529,Vöruskrá!B:B,0)),0)*C529/100000,""))</f>
        <v>8.75</v>
      </c>
      <c r="H529" s="247">
        <f>IF(OR(B529="",C529=""),"",IFERROR(IFERROR(INDEX(Vöruskrá!K:K,MATCH(B529,Vöruskrá!B:B,0)),0)*C529/100000,""))</f>
        <v>7.4999999999999997E-2</v>
      </c>
      <c r="I529" s="247">
        <f>IF(OR(B529="",C529=""),"",IFERROR(IFERROR(INDEX(Vöruskrá!L:L,MATCH(B529,Vöruskrá!B:B,0)),0)*C529/100000,""))</f>
        <v>0</v>
      </c>
      <c r="J529" s="247">
        <f>IF(OR(B529="",C529=""),"",IFERROR(IFERROR(INDEX(Vöruskrá!M:M,MATCH(B529,Vöruskrá!B:B,0)),0)*C529/100000,""))</f>
        <v>1.1499999999999999</v>
      </c>
      <c r="K529" s="247">
        <f>IF(OR(B529="",C529=""),"",IFERROR(IFERROR(INDEX(Vöruskrá!N:N,MATCH(B529,Vöruskrá!B:B,0)),0)*C529/100000,""))</f>
        <v>0.9</v>
      </c>
      <c r="L529" s="247">
        <f>IF(OR(B529="",C529=""),"",IFERROR(IFERROR(INDEX(Vöruskrá!O:O,MATCH(B529,Vöruskrá!B:B,0)),0)*C529/100000,""))</f>
        <v>0.65</v>
      </c>
      <c r="M529" s="247">
        <f>IF(OR(B529="",C529=""),"",IFERROR(IFERROR(INDEX(Vöruskrá!P:P,MATCH(B529,Vöruskrá!B:B,0)),0)*C529/100000,""))</f>
        <v>0</v>
      </c>
      <c r="N529" s="247">
        <f>IF(OR(B529="",C529=""),"",IFERROR(IFERROR(INDEX(Vöruskrá!Q:Q,MATCH(B529,Vöruskrá!B:B,0)),0)*C529/100000,""))</f>
        <v>0.45</v>
      </c>
      <c r="O529" s="248">
        <f>IF(OR(B529="",C529=""),"",IFERROR(C529/1000*IFERROR(INDEX(Vöruskrá!R:R,MATCH(B529,Vöruskrá!B:B,0)),0)/1000,""))</f>
        <v>8.75</v>
      </c>
      <c r="P529" s="249"/>
      <c r="Q529" s="97"/>
      <c r="R529" s="25"/>
      <c r="S529" s="152" t="str">
        <f t="shared" si="8"/>
        <v>Kínablanda stir fry 2,5kg</v>
      </c>
      <c r="T529" s="150">
        <f>IF($B529="","",$C529/1000*IFERROR(INDEX(Vöruskrá!$R:$R,MATCH($B529,Vöruskrá!$B:$B,0)),0))</f>
        <v>8750</v>
      </c>
      <c r="U529" s="151" t="str">
        <f>IF($A529="","",IFERROR(SUMIFS($T:$T,$W:$W,$A529)/(SUMIFS($C:$C,$W:$W,$A529)/1000),""))</f>
        <v/>
      </c>
      <c r="W529" t="str">
        <f>IF($A529="",W528,$A529)</f>
        <v>Tofu-grænmetisstir-fry með núðlum og sojasósu</v>
      </c>
    </row>
    <row r="530" spans="1:23" ht="15">
      <c r="A530" s="244"/>
      <c r="B530" s="244" t="s">
        <v>1312</v>
      </c>
      <c r="C530" s="245">
        <v>5000</v>
      </c>
      <c r="D530" s="246" t="s">
        <v>1314</v>
      </c>
      <c r="E530" s="246" t="s">
        <v>208</v>
      </c>
      <c r="F530" s="246"/>
      <c r="G530" s="247">
        <f>IF(OR(B530="",C530=""),"",IFERROR(IFERROR(INDEX(Vöruskrá!J:J,MATCH(B530,Vöruskrá!B:B,0)),0)*C530/100000,""))</f>
        <v>3.05</v>
      </c>
      <c r="H530" s="247">
        <f>IF(OR(B530="",C530=""),"",IFERROR(IFERROR(INDEX(Vöruskrá!K:K,MATCH(B530,Vöruskrá!B:B,0)),0)*C530/100000,""))</f>
        <v>0</v>
      </c>
      <c r="I530" s="247">
        <f>IF(OR(B530="",C530=""),"",IFERROR(IFERROR(INDEX(Vöruskrá!L:L,MATCH(B530,Vöruskrá!B:B,0)),0)*C530/100000,""))</f>
        <v>0</v>
      </c>
      <c r="J530" s="247" t="str">
        <f>IF(OR(B530="",C530=""),"",IFERROR(IFERROR(INDEX(Vöruskrá!M:M,MATCH(B530,Vöruskrá!B:B,0)),0)*C530/100000,""))</f>
        <v/>
      </c>
      <c r="K530" s="247">
        <f>IF(OR(B530="",C530=""),"",IFERROR(IFERROR(INDEX(Vöruskrá!N:N,MATCH(B530,Vöruskrá!B:B,0)),0)*C530/100000,""))</f>
        <v>0</v>
      </c>
      <c r="L530" s="247">
        <f>IF(OR(B530="",C530=""),"",IFERROR(IFERROR(INDEX(Vöruskrá!O:O,MATCH(B530,Vöruskrá!B:B,0)),0)*C530/100000,""))</f>
        <v>0.45</v>
      </c>
      <c r="M530" s="247" t="str">
        <f>IF(OR(B530="",C530=""),"",IFERROR(IFERROR(INDEX(Vöruskrá!P:P,MATCH(B530,Vöruskrá!B:B,0)),0)*C530/100000,""))</f>
        <v/>
      </c>
      <c r="N530" s="247" t="str">
        <f>IF(OR(B530="",C530=""),"",IFERROR(IFERROR(INDEX(Vöruskrá!Q:Q,MATCH(B530,Vöruskrá!B:B,0)),0)*C530/100000,""))</f>
        <v/>
      </c>
      <c r="O530" s="248">
        <f>IF(OR(B530="",C530=""),"",IFERROR(C530/1000*IFERROR(INDEX(Vöruskrá!R:R,MATCH(B530,Vöruskrá!B:B,0)),0)/1000,""))</f>
        <v>3</v>
      </c>
      <c r="P530" s="244"/>
      <c r="Q530" s="98"/>
      <c r="R530" s="5"/>
      <c r="S530" s="152" t="str">
        <f t="shared" si="8"/>
        <v>Sojasósa</v>
      </c>
      <c r="T530" s="150">
        <f>IF($B530="","",$C530/1000*IFERROR(INDEX(Vöruskrá!$R:$R,MATCH($B530,Vöruskrá!$B:$B,0)),0))</f>
        <v>3000</v>
      </c>
      <c r="U530" s="151" t="str">
        <f>IF($A530="","",IFERROR(SUMIFS($T:$T,$W:$W,$A530)/(SUMIFS($C:$C,$W:$W,$A530)/1000),""))</f>
        <v/>
      </c>
      <c r="W530" t="str">
        <f>IF($A530="",W529,$A530)</f>
        <v>Tofu-grænmetisstir-fry með núðlum og sojasósu</v>
      </c>
    </row>
    <row r="531" spans="1:23" ht="15">
      <c r="A531" s="249"/>
      <c r="B531" s="249" t="s">
        <v>1331</v>
      </c>
      <c r="C531" s="250">
        <v>2000</v>
      </c>
      <c r="D531" s="246"/>
      <c r="E531" s="246"/>
      <c r="F531" s="246"/>
      <c r="G531" s="247">
        <f>IF(OR(B531="",C531=""),"",IFERROR(IFERROR(INDEX(Vöruskrá!J:J,MATCH(B531,Vöruskrá!B:B,0)),0)*C531/100000,""))</f>
        <v>0</v>
      </c>
      <c r="H531" s="247">
        <f>IF(OR(B531="",C531=""),"",IFERROR(IFERROR(INDEX(Vöruskrá!K:K,MATCH(B531,Vöruskrá!B:B,0)),0)*C531/100000,""))</f>
        <v>0</v>
      </c>
      <c r="I531" s="247">
        <f>IF(OR(B531="",C531=""),"",IFERROR(IFERROR(INDEX(Vöruskrá!L:L,MATCH(B531,Vöruskrá!B:B,0)),0)*C531/100000,""))</f>
        <v>0</v>
      </c>
      <c r="J531" s="247">
        <f>IF(OR(B531="",C531=""),"",IFERROR(IFERROR(INDEX(Vöruskrá!M:M,MATCH(B531,Vöruskrá!B:B,0)),0)*C531/100000,""))</f>
        <v>0</v>
      </c>
      <c r="K531" s="247">
        <f>IF(OR(B531="",C531=""),"",IFERROR(IFERROR(INDEX(Vöruskrá!N:N,MATCH(B531,Vöruskrá!B:B,0)),0)*C531/100000,""))</f>
        <v>0</v>
      </c>
      <c r="L531" s="247">
        <f>IF(OR(B531="",C531=""),"",IFERROR(IFERROR(INDEX(Vöruskrá!O:O,MATCH(B531,Vöruskrá!B:B,0)),0)*C531/100000,""))</f>
        <v>0</v>
      </c>
      <c r="M531" s="247">
        <f>IF(OR(B531="",C531=""),"",IFERROR(IFERROR(INDEX(Vöruskrá!P:P,MATCH(B531,Vöruskrá!B:B,0)),0)*C531/100000,""))</f>
        <v>0</v>
      </c>
      <c r="N531" s="247">
        <f>IF(OR(B531="",C531=""),"",IFERROR(IFERROR(INDEX(Vöruskrá!Q:Q,MATCH(B531,Vöruskrá!B:B,0)),0)*C531/100000,""))</f>
        <v>0</v>
      </c>
      <c r="O531" s="248">
        <f>IF(OR(B531="",C531=""),"",IFERROR(C531/1000*IFERROR(INDEX(Vöruskrá!R:R,MATCH(B531,Vöruskrá!B:B,0)),0)/1000,""))</f>
        <v>1.2</v>
      </c>
      <c r="P531" s="249"/>
      <c r="Q531" s="97"/>
      <c r="R531" s="25"/>
      <c r="S531" s="152" t="str">
        <f t="shared" si="8"/>
        <v>Sesamolía</v>
      </c>
      <c r="T531" s="150">
        <f>IF($B531="","",$C531/1000*IFERROR(INDEX(Vöruskrá!$R:$R,MATCH($B531,Vöruskrá!$B:$B,0)),0))</f>
        <v>1200</v>
      </c>
      <c r="U531" s="151" t="str">
        <f>IF($A531="","",IFERROR(SUMIFS($T:$T,$W:$W,$A531)/(SUMIFS($C:$C,$W:$W,$A531)/1000),""))</f>
        <v/>
      </c>
      <c r="W531" t="str">
        <f>IF($A531="",W530,$A531)</f>
        <v>Tofu-grænmetisstir-fry með núðlum og sojasósu</v>
      </c>
    </row>
    <row r="532" spans="1:23" ht="15">
      <c r="A532" s="244"/>
      <c r="B532" s="244" t="s">
        <v>889</v>
      </c>
      <c r="C532" s="245">
        <v>1000</v>
      </c>
      <c r="D532" s="246" t="s">
        <v>890</v>
      </c>
      <c r="E532" s="246" t="s">
        <v>121</v>
      </c>
      <c r="F532" s="246"/>
      <c r="G532" s="247">
        <f>IF(OR(B532="",C532=""),"",IFERROR(IFERROR(INDEX(Vöruskrá!J:J,MATCH(B532,Vöruskrá!B:B,0)),0)*C532/100000,""))</f>
        <v>1.49</v>
      </c>
      <c r="H532" s="247">
        <f>IF(OR(B532="",C532=""),"",IFERROR(IFERROR(INDEX(Vöruskrá!K:K,MATCH(B532,Vöruskrá!B:B,0)),0)*C532/100000,""))</f>
        <v>5.0000000000000001E-3</v>
      </c>
      <c r="I532" s="247">
        <f>IF(OR(B532="",C532=""),"",IFERROR(IFERROR(INDEX(Vöruskrá!L:L,MATCH(B532,Vöruskrá!B:B,0)),0)*C532/100000,""))</f>
        <v>1E-3</v>
      </c>
      <c r="J532" s="247">
        <f>IF(OR(B532="",C532=""),"",IFERROR(IFERROR(INDEX(Vöruskrá!M:M,MATCH(B532,Vöruskrá!B:B,0)),0)*C532/100000,""))</f>
        <v>0.33100000000000002</v>
      </c>
      <c r="K532" s="247">
        <f>IF(OR(B532="",C532=""),"",IFERROR(IFERROR(INDEX(Vöruskrá!N:N,MATCH(B532,Vöruskrá!B:B,0)),0)*C532/100000,""))</f>
        <v>0.01</v>
      </c>
      <c r="L532" s="247">
        <f>IF(OR(B532="",C532=""),"",IFERROR(IFERROR(INDEX(Vöruskrá!O:O,MATCH(B532,Vöruskrá!B:B,0)),0)*C532/100000,""))</f>
        <v>6.4000000000000001E-2</v>
      </c>
      <c r="M532" s="247">
        <f>IF(OR(B532="",C532=""),"",IFERROR(IFERROR(INDEX(Vöruskrá!P:P,MATCH(B532,Vöruskrá!B:B,0)),0)*C532/100000,""))</f>
        <v>0</v>
      </c>
      <c r="N532" s="247">
        <f>IF(OR(B532="",C532=""),"",IFERROR(IFERROR(INDEX(Vöruskrá!Q:Q,MATCH(B532,Vöruskrá!B:B,0)),0)*C532/100000,""))</f>
        <v>2.1000000000000001E-2</v>
      </c>
      <c r="O532" s="248">
        <f>IF(OR(B532="",C532=""),"",IFERROR(C532/1000*IFERROR(INDEX(Vöruskrá!R:R,MATCH(B532,Vöruskrá!B:B,0)),0)/1000,""))</f>
        <v>1.5</v>
      </c>
      <c r="P532" s="244"/>
      <c r="Q532" s="98"/>
      <c r="R532" s="5"/>
      <c r="S532" s="152" t="str">
        <f t="shared" si="8"/>
        <v>Hvítlaukur (ferskur)</v>
      </c>
      <c r="T532" s="150">
        <f>IF($B532="","",$C532/1000*IFERROR(INDEX(Vöruskrá!$R:$R,MATCH($B532,Vöruskrá!$B:$B,0)),0))</f>
        <v>1500</v>
      </c>
      <c r="U532" s="151" t="str">
        <f>IF($A532="","",IFERROR(SUMIFS($T:$T,$W:$W,$A532)/(SUMIFS($C:$C,$W:$W,$A532)/1000),""))</f>
        <v/>
      </c>
      <c r="W532" t="str">
        <f>IF($A532="",W531,$A532)</f>
        <v>Tofu-grænmetisstir-fry með núðlum og sojasósu</v>
      </c>
    </row>
    <row r="533" spans="1:23" ht="15">
      <c r="A533" s="249"/>
      <c r="B533" s="249" t="s">
        <v>1307</v>
      </c>
      <c r="C533" s="250">
        <v>1000</v>
      </c>
      <c r="D533" s="246" t="s">
        <v>1308</v>
      </c>
      <c r="E533" s="246"/>
      <c r="F533" s="246"/>
      <c r="G533" s="247">
        <f>IF(OR(B533="",C533=""),"",IFERROR(IFERROR(INDEX(Vöruskrá!J:J,MATCH(B533,Vöruskrá!B:B,0)),0)*C533/100000,""))</f>
        <v>0.83</v>
      </c>
      <c r="H533" s="247" t="str">
        <f>IF(OR(B533="",C533=""),"",IFERROR(IFERROR(INDEX(Vöruskrá!K:K,MATCH(B533,Vöruskrá!B:B,0)),0)*C533/100000,""))</f>
        <v/>
      </c>
      <c r="I533" s="247" t="str">
        <f>IF(OR(B533="",C533=""),"",IFERROR(IFERROR(INDEX(Vöruskrá!L:L,MATCH(B533,Vöruskrá!B:B,0)),0)*C533/100000,""))</f>
        <v/>
      </c>
      <c r="J533" s="247" t="str">
        <f>IF(OR(B533="",C533=""),"",IFERROR(IFERROR(INDEX(Vöruskrá!M:M,MATCH(B533,Vöruskrá!B:B,0)),0)*C533/100000,""))</f>
        <v/>
      </c>
      <c r="K533" s="247">
        <f>IF(OR(B533="",C533=""),"",IFERROR(IFERROR(INDEX(Vöruskrá!N:N,MATCH(B533,Vöruskrá!B:B,0)),0)*C533/100000,""))</f>
        <v>0</v>
      </c>
      <c r="L533" s="247" t="str">
        <f>IF(OR(B533="",C533=""),"",IFERROR(IFERROR(INDEX(Vöruskrá!O:O,MATCH(B533,Vöruskrá!B:B,0)),0)*C533/100000,""))</f>
        <v/>
      </c>
      <c r="M533" s="247">
        <f>IF(OR(B533="",C533=""),"",IFERROR(IFERROR(INDEX(Vöruskrá!P:P,MATCH(B533,Vöruskrá!B:B,0)),0)*C533/100000,""))</f>
        <v>0</v>
      </c>
      <c r="N533" s="247">
        <f>IF(OR(B533="",C533=""),"",IFERROR(IFERROR(INDEX(Vöruskrá!Q:Q,MATCH(B533,Vöruskrá!B:B,0)),0)*C533/100000,""))</f>
        <v>0.02</v>
      </c>
      <c r="O533" s="248">
        <f>IF(OR(B533="",C533=""),"",IFERROR(C533/1000*IFERROR(INDEX(Vöruskrá!R:R,MATCH(B533,Vöruskrá!B:B,0)),0)/1000,""))</f>
        <v>0.6</v>
      </c>
      <c r="P533" s="249"/>
      <c r="Q533" s="97"/>
      <c r="R533" s="25"/>
      <c r="S533" s="152" t="str">
        <f t="shared" si="8"/>
        <v>Engifer (ferskur)</v>
      </c>
      <c r="T533" s="150">
        <f>IF($B533="","",$C533/1000*IFERROR(INDEX(Vöruskrá!$R:$R,MATCH($B533,Vöruskrá!$B:$B,0)),0))</f>
        <v>600</v>
      </c>
      <c r="U533" s="151" t="str">
        <f>IF($A533="","",IFERROR(SUMIFS($T:$T,$W:$W,$A533)/(SUMIFS($C:$C,$W:$W,$A533)/1000),""))</f>
        <v/>
      </c>
      <c r="W533" t="str">
        <f>IF($A533="",W532,$A533)</f>
        <v>Tofu-grænmetisstir-fry með núðlum og sojasósu</v>
      </c>
    </row>
    <row r="534" spans="1:23" ht="15">
      <c r="A534" s="244"/>
      <c r="B534" s="244" t="s">
        <v>418</v>
      </c>
      <c r="C534" s="245">
        <v>500</v>
      </c>
      <c r="D534" s="246" t="s">
        <v>420</v>
      </c>
      <c r="E534" s="246" t="s">
        <v>121</v>
      </c>
      <c r="F534" s="246"/>
      <c r="G534" s="247">
        <f>IF(OR(B534="",C534=""),"",IFERROR(IFERROR(INDEX(Vöruskrá!J:J,MATCH(B534,Vöruskrá!B:B,0)),0)*C534/100000,""))</f>
        <v>2</v>
      </c>
      <c r="H534" s="247">
        <f>IF(OR(B534="",C534=""),"",IFERROR(IFERROR(INDEX(Vöruskrá!K:K,MATCH(B534,Vöruskrá!B:B,0)),0)*C534/100000,""))</f>
        <v>0</v>
      </c>
      <c r="I534" s="247">
        <f>IF(OR(B534="",C534=""),"",IFERROR(IFERROR(INDEX(Vöruskrá!L:L,MATCH(B534,Vöruskrá!B:B,0)),0)*C534/100000,""))</f>
        <v>0</v>
      </c>
      <c r="J534" s="247">
        <f>IF(OR(B534="",C534=""),"",IFERROR(IFERROR(INDEX(Vöruskrá!M:M,MATCH(B534,Vöruskrá!B:B,0)),0)*C534/100000,""))</f>
        <v>0.5</v>
      </c>
      <c r="K534" s="247">
        <f>IF(OR(B534="",C534=""),"",IFERROR(IFERROR(INDEX(Vöruskrá!N:N,MATCH(B534,Vöruskrá!B:B,0)),0)*C534/100000,""))</f>
        <v>0.5</v>
      </c>
      <c r="L534" s="247">
        <f>IF(OR(B534="",C534=""),"",IFERROR(IFERROR(INDEX(Vöruskrá!O:O,MATCH(B534,Vöruskrá!B:B,0)),0)*C534/100000,""))</f>
        <v>0</v>
      </c>
      <c r="M534" s="247">
        <f>IF(OR(B534="",C534=""),"",IFERROR(IFERROR(INDEX(Vöruskrá!P:P,MATCH(B534,Vöruskrá!B:B,0)),0)*C534/100000,""))</f>
        <v>0</v>
      </c>
      <c r="N534" s="247">
        <f>IF(OR(B534="",C534=""),"",IFERROR(IFERROR(INDEX(Vöruskrá!Q:Q,MATCH(B534,Vöruskrá!B:B,0)),0)*C534/100000,""))</f>
        <v>0</v>
      </c>
      <c r="O534" s="248">
        <f>IF(OR(B534="",C534=""),"",IFERROR(C534/1000*IFERROR(INDEX(Vöruskrá!R:R,MATCH(B534,Vöruskrá!B:B,0)),0)/1000,""))</f>
        <v>0.17499999999999999</v>
      </c>
      <c r="P534" s="244"/>
      <c r="Q534" s="98"/>
      <c r="R534" s="5"/>
      <c r="S534" s="152" t="str">
        <f t="shared" si="8"/>
        <v>Crystal Sugar (Sykur)</v>
      </c>
      <c r="T534" s="150">
        <f>IF($B534="","",$C534/1000*IFERROR(INDEX(Vöruskrá!$R:$R,MATCH($B534,Vöruskrá!$B:$B,0)),0))</f>
        <v>175</v>
      </c>
      <c r="U534" s="151" t="str">
        <f>IF($A534="","",IFERROR(SUMIFS($T:$T,$W:$W,$A534)/(SUMIFS($C:$C,$W:$W,$A534)/1000),""))</f>
        <v/>
      </c>
      <c r="W534" t="str">
        <f>IF($A534="",W533,$A534)</f>
        <v>Tofu-grænmetisstir-fry með núðlum og sojasósu</v>
      </c>
    </row>
    <row r="535" spans="1:23" ht="15">
      <c r="A535" s="249"/>
      <c r="B535" s="249" t="s">
        <v>269</v>
      </c>
      <c r="C535" s="250">
        <v>500</v>
      </c>
      <c r="D535" s="246" t="s">
        <v>272</v>
      </c>
      <c r="E535" s="246" t="s">
        <v>121</v>
      </c>
      <c r="F535" s="246" t="s">
        <v>273</v>
      </c>
      <c r="G535" s="247">
        <f>IF(OR(B535="",C535=""),"",IFERROR(IFERROR(INDEX(Vöruskrá!J:J,MATCH(B535,Vöruskrá!B:B,0)),0)*C535/100000,""))</f>
        <v>0</v>
      </c>
      <c r="H535" s="247">
        <f>IF(OR(B535="",C535=""),"",IFERROR(IFERROR(INDEX(Vöruskrá!K:K,MATCH(B535,Vöruskrá!B:B,0)),0)*C535/100000,""))</f>
        <v>0</v>
      </c>
      <c r="I535" s="247">
        <f>IF(OR(B535="",C535=""),"",IFERROR(IFERROR(INDEX(Vöruskrá!L:L,MATCH(B535,Vöruskrá!B:B,0)),0)*C535/100000,""))</f>
        <v>0</v>
      </c>
      <c r="J535" s="247">
        <f>IF(OR(B535="",C535=""),"",IFERROR(IFERROR(INDEX(Vöruskrá!M:M,MATCH(B535,Vöruskrá!B:B,0)),0)*C535/100000,""))</f>
        <v>0</v>
      </c>
      <c r="K535" s="247">
        <f>IF(OR(B535="",C535=""),"",IFERROR(IFERROR(INDEX(Vöruskrá!N:N,MATCH(B535,Vöruskrá!B:B,0)),0)*C535/100000,""))</f>
        <v>0</v>
      </c>
      <c r="L535" s="247">
        <f>IF(OR(B535="",C535=""),"",IFERROR(IFERROR(INDEX(Vöruskrá!O:O,MATCH(B535,Vöruskrá!B:B,0)),0)*C535/100000,""))</f>
        <v>0</v>
      </c>
      <c r="M535" s="247">
        <f>IF(OR(B535="",C535=""),"",IFERROR(IFERROR(INDEX(Vöruskrá!P:P,MATCH(B535,Vöruskrá!B:B,0)),0)*C535/100000,""))</f>
        <v>0.5</v>
      </c>
      <c r="N535" s="247">
        <f>IF(OR(B535="",C535=""),"",IFERROR(IFERROR(INDEX(Vöruskrá!Q:Q,MATCH(B535,Vöruskrá!B:B,0)),0)*C535/100000,""))</f>
        <v>0</v>
      </c>
      <c r="O535" s="248">
        <f>IF(OR(B535="",C535=""),"",IFERROR(C535/1000*IFERROR(INDEX(Vöruskrá!R:R,MATCH(B535,Vöruskrá!B:B,0)),0)/1000,""))</f>
        <v>0.06</v>
      </c>
      <c r="P535" s="249"/>
      <c r="Q535" s="97"/>
      <c r="R535" s="25"/>
      <c r="S535" s="152" t="str">
        <f t="shared" si="8"/>
        <v>Borðsalt</v>
      </c>
      <c r="T535" s="150">
        <f>IF($B535="","",$C535/1000*IFERROR(INDEX(Vöruskrá!$R:$R,MATCH($B535,Vöruskrá!$B:$B,0)),0))</f>
        <v>60</v>
      </c>
      <c r="U535" s="151" t="str">
        <f>IF($A535="","",IFERROR(SUMIFS($T:$T,$W:$W,$A535)/(SUMIFS($C:$C,$W:$W,$A535)/1000),""))</f>
        <v/>
      </c>
      <c r="W535" t="str">
        <f>IF($A535="",W534,$A535)</f>
        <v>Tofu-grænmetisstir-fry með núðlum og sojasósu</v>
      </c>
    </row>
    <row r="536" spans="1:23" ht="15">
      <c r="A536" s="244"/>
      <c r="B536" s="244" t="s">
        <v>892</v>
      </c>
      <c r="C536" s="245">
        <v>5000</v>
      </c>
      <c r="D536" s="246" t="s">
        <v>892</v>
      </c>
      <c r="E536" s="246" t="s">
        <v>121</v>
      </c>
      <c r="F536" s="246"/>
      <c r="G536" s="247">
        <f>IF(OR(B536="",C536=""),"",IFERROR(IFERROR(INDEX(Vöruskrá!J:J,MATCH(B536,Vöruskrá!B:B,0)),0)*C536/100000,""))</f>
        <v>0</v>
      </c>
      <c r="H536" s="247">
        <f>IF(OR(B536="",C536=""),"",IFERROR(IFERROR(INDEX(Vöruskrá!K:K,MATCH(B536,Vöruskrá!B:B,0)),0)*C536/100000,""))</f>
        <v>0</v>
      </c>
      <c r="I536" s="247">
        <f>IF(OR(B536="",C536=""),"",IFERROR(IFERROR(INDEX(Vöruskrá!L:L,MATCH(B536,Vöruskrá!B:B,0)),0)*C536/100000,""))</f>
        <v>0</v>
      </c>
      <c r="J536" s="247">
        <f>IF(OR(B536="",C536=""),"",IFERROR(IFERROR(INDEX(Vöruskrá!M:M,MATCH(B536,Vöruskrá!B:B,0)),0)*C536/100000,""))</f>
        <v>0</v>
      </c>
      <c r="K536" s="247">
        <f>IF(OR(B536="",C536=""),"",IFERROR(IFERROR(INDEX(Vöruskrá!N:N,MATCH(B536,Vöruskrá!B:B,0)),0)*C536/100000,""))</f>
        <v>0</v>
      </c>
      <c r="L536" s="247">
        <f>IF(OR(B536="",C536=""),"",IFERROR(IFERROR(INDEX(Vöruskrá!O:O,MATCH(B536,Vöruskrá!B:B,0)),0)*C536/100000,""))</f>
        <v>0</v>
      </c>
      <c r="M536" s="247">
        <f>IF(OR(B536="",C536=""),"",IFERROR(IFERROR(INDEX(Vöruskrá!P:P,MATCH(B536,Vöruskrá!B:B,0)),0)*C536/100000,""))</f>
        <v>0</v>
      </c>
      <c r="N536" s="247">
        <f>IF(OR(B536="",C536=""),"",IFERROR(IFERROR(INDEX(Vöruskrá!Q:Q,MATCH(B536,Vöruskrá!B:B,0)),0)*C536/100000,""))</f>
        <v>0</v>
      </c>
      <c r="O536" s="248">
        <f>IF(OR(B536="",C536=""),"",IFERROR(C536/1000*IFERROR(INDEX(Vöruskrá!R:R,MATCH(B536,Vöruskrá!B:B,0)),0)/1000,""))</f>
        <v>0.5</v>
      </c>
      <c r="P536" s="244"/>
      <c r="Q536" s="110"/>
      <c r="R536" s="99"/>
      <c r="S536" s="152" t="str">
        <f t="shared" si="8"/>
        <v>Vatn</v>
      </c>
      <c r="T536" s="150">
        <f>IF($B536="","",$C536/1000*IFERROR(INDEX(Vöruskrá!$R:$R,MATCH($B536,Vöruskrá!$B:$B,0)),0))</f>
        <v>500</v>
      </c>
      <c r="U536" s="151" t="str">
        <f>IF($A536="","",IFERROR(SUMIFS($T:$T,$W:$W,$A536)/(SUMIFS($C:$C,$W:$W,$A536)/1000),""))</f>
        <v/>
      </c>
      <c r="W536" t="str">
        <f>IF($A536="",W535,$A536)</f>
        <v>Tofu-grænmetisstir-fry með núðlum og sojasósu</v>
      </c>
    </row>
    <row r="537" spans="1:23" ht="48">
      <c r="A537" s="237" t="s">
        <v>1779</v>
      </c>
      <c r="B537" s="237"/>
      <c r="C537" s="238"/>
      <c r="D537" s="101" t="s">
        <v>1780</v>
      </c>
      <c r="E537" s="101" t="s">
        <v>1781</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1" t="s">
        <v>1782</v>
      </c>
      <c r="Q537" s="242" t="s">
        <v>1783</v>
      </c>
      <c r="R537" s="243" t="s">
        <v>1784</v>
      </c>
      <c r="S537" s="152" t="str">
        <f t="shared" si="8"/>
        <v>Heimabakaðar pizzasnitter með grænmeti og osti</v>
      </c>
      <c r="T537" s="150" t="str">
        <f>IF($B537="","",$C537/1000*IFERROR(INDEX(Vöruskrá!$R:$R,MATCH($B537,Vöruskrá!$B:$B,0)),0))</f>
        <v/>
      </c>
      <c r="U537" s="151">
        <f>IF($A537="","",IFERROR(SUMIFS($T:$T,$W:$W,$A537)/(SUMIFS($C:$C,$W:$W,$A537)/1000),""))</f>
        <v>805.6</v>
      </c>
      <c r="W537" t="str">
        <f>IF($A537="",W536,$A537)</f>
        <v>Heimabakaðar pizzasnitter með grænmeti og osti</v>
      </c>
    </row>
    <row r="538" spans="1:23" ht="15">
      <c r="A538" s="244"/>
      <c r="B538" s="244" t="s">
        <v>1347</v>
      </c>
      <c r="C538" s="245">
        <v>45000</v>
      </c>
      <c r="D538" s="246"/>
      <c r="E538" s="246"/>
      <c r="F538" s="246"/>
      <c r="G538" s="247">
        <f>IF(OR(B538="",C538=""),"",IFERROR(IFERROR(INDEX(Vöruskrá!J:J,MATCH(B538,Vöruskrá!B:B,0)),0)*C538/100000,""))</f>
        <v>0</v>
      </c>
      <c r="H538" s="247">
        <f>IF(OR(B538="",C538=""),"",IFERROR(IFERROR(INDEX(Vöruskrá!K:K,MATCH(B538,Vöruskrá!B:B,0)),0)*C538/100000,""))</f>
        <v>0</v>
      </c>
      <c r="I538" s="247">
        <f>IF(OR(B538="",C538=""),"",IFERROR(IFERROR(INDEX(Vöruskrá!L:L,MATCH(B538,Vöruskrá!B:B,0)),0)*C538/100000,""))</f>
        <v>0</v>
      </c>
      <c r="J538" s="247">
        <f>IF(OR(B538="",C538=""),"",IFERROR(IFERROR(INDEX(Vöruskrá!M:M,MATCH(B538,Vöruskrá!B:B,0)),0)*C538/100000,""))</f>
        <v>0</v>
      </c>
      <c r="K538" s="247">
        <f>IF(OR(B538="",C538=""),"",IFERROR(IFERROR(INDEX(Vöruskrá!N:N,MATCH(B538,Vöruskrá!B:B,0)),0)*C538/100000,""))</f>
        <v>0</v>
      </c>
      <c r="L538" s="247">
        <f>IF(OR(B538="",C538=""),"",IFERROR(IFERROR(INDEX(Vöruskrá!O:O,MATCH(B538,Vöruskrá!B:B,0)),0)*C538/100000,""))</f>
        <v>0</v>
      </c>
      <c r="M538" s="247">
        <f>IF(OR(B538="",C538=""),"",IFERROR(IFERROR(INDEX(Vöruskrá!P:P,MATCH(B538,Vöruskrá!B:B,0)),0)*C538/100000,""))</f>
        <v>0</v>
      </c>
      <c r="N538" s="247">
        <f>IF(OR(B538="",C538=""),"",IFERROR(IFERROR(INDEX(Vöruskrá!Q:Q,MATCH(B538,Vöruskrá!B:B,0)),0)*C538/100000,""))</f>
        <v>0</v>
      </c>
      <c r="O538" s="248">
        <f>IF(OR(B538="",C538=""),"",IFERROR(C538/1000*IFERROR(INDEX(Vöruskrá!R:R,MATCH(B538,Vöruskrá!B:B,0)),0)/1000,""))</f>
        <v>27</v>
      </c>
      <c r="P538" s="244"/>
      <c r="Q538" s="109"/>
      <c r="R538" s="100"/>
      <c r="S538" s="152" t="str">
        <f t="shared" si="8"/>
        <v>Pizzadeig</v>
      </c>
      <c r="T538" s="150">
        <f>IF($B538="","",$C538/1000*IFERROR(INDEX(Vöruskrá!$R:$R,MATCH($B538,Vöruskrá!$B:$B,0)),0))</f>
        <v>27000</v>
      </c>
      <c r="U538" s="151" t="str">
        <f>IF($A538="","",IFERROR(SUMIFS($T:$T,$W:$W,$A538)/(SUMIFS($C:$C,$W:$W,$A538)/1000),""))</f>
        <v/>
      </c>
      <c r="W538" t="str">
        <f>IF($A538="",W537,$A538)</f>
        <v>Heimabakaðar pizzasnitter með grænmeti og osti</v>
      </c>
    </row>
    <row r="539" spans="1:23" ht="15">
      <c r="A539" s="249"/>
      <c r="B539" s="249" t="s">
        <v>658</v>
      </c>
      <c r="C539" s="250">
        <v>15000</v>
      </c>
      <c r="D539" s="246" t="s">
        <v>660</v>
      </c>
      <c r="E539" s="246"/>
      <c r="F539" s="246"/>
      <c r="G539" s="247">
        <f>IF(OR(B539="",C539=""),"",IFERROR(IFERROR(INDEX(Vöruskrá!J:J,MATCH(B539,Vöruskrá!B:B,0)),0)*C539/100000,""))</f>
        <v>4.2</v>
      </c>
      <c r="H539" s="247">
        <f>IF(OR(B539="",C539=""),"",IFERROR(IFERROR(INDEX(Vöruskrá!K:K,MATCH(B539,Vöruskrá!B:B,0)),0)*C539/100000,""))</f>
        <v>1.4999999999999999E-2</v>
      </c>
      <c r="I539" s="247">
        <f>IF(OR(B539="",C539=""),"",IFERROR(IFERROR(INDEX(Vöruskrá!L:L,MATCH(B539,Vöruskrá!B:B,0)),0)*C539/100000,""))</f>
        <v>0</v>
      </c>
      <c r="J539" s="247">
        <f>IF(OR(B539="",C539=""),"",IFERROR(IFERROR(INDEX(Vöruskrá!M:M,MATCH(B539,Vöruskrá!B:B,0)),0)*C539/100000,""))</f>
        <v>0.75</v>
      </c>
      <c r="K539" s="247">
        <f>IF(OR(B539="",C539=""),"",IFERROR(IFERROR(INDEX(Vöruskrá!N:N,MATCH(B539,Vöruskrá!B:B,0)),0)*C539/100000,""))</f>
        <v>0.51</v>
      </c>
      <c r="L539" s="247">
        <f>IF(OR(B539="",C539=""),"",IFERROR(IFERROR(INDEX(Vöruskrá!O:O,MATCH(B539,Vöruskrá!B:B,0)),0)*C539/100000,""))</f>
        <v>0.22500000000000001</v>
      </c>
      <c r="M539" s="247">
        <f>IF(OR(B539="",C539=""),"",IFERROR(IFERROR(INDEX(Vöruskrá!P:P,MATCH(B539,Vöruskrá!B:B,0)),0)*C539/100000,""))</f>
        <v>0</v>
      </c>
      <c r="N539" s="247">
        <f>IF(OR(B539="",C539=""),"",IFERROR(IFERROR(INDEX(Vöruskrá!Q:Q,MATCH(B539,Vöruskrá!B:B,0)),0)*C539/100000,""))</f>
        <v>0</v>
      </c>
      <c r="O539" s="248">
        <f>IF(OR(B539="",C539=""),"",IFERROR(C539/1000*IFERROR(INDEX(Vöruskrá!R:R,MATCH(B539,Vöruskrá!B:B,0)),0)/1000,""))</f>
        <v>8.0399999999999991</v>
      </c>
      <c r="P539" s="249"/>
      <c r="Q539" s="97"/>
      <c r="R539" s="25"/>
      <c r="S539" s="152" t="str">
        <f t="shared" si="8"/>
        <v>Maukaðir tómatar</v>
      </c>
      <c r="T539" s="150">
        <f>IF($B539="","",$C539/1000*IFERROR(INDEX(Vöruskrá!$R:$R,MATCH($B539,Vöruskrá!$B:$B,0)),0))</f>
        <v>8040</v>
      </c>
      <c r="U539" s="151" t="str">
        <f>IF($A539="","",IFERROR(SUMIFS($T:$T,$W:$W,$A539)/(SUMIFS($C:$C,$W:$W,$A539)/1000),""))</f>
        <v/>
      </c>
      <c r="W539" t="str">
        <f>IF($A539="",W538,$A539)</f>
        <v>Heimabakaðar pizzasnitter með grænmeti og osti</v>
      </c>
    </row>
    <row r="540" spans="1:23" ht="15">
      <c r="A540" s="244"/>
      <c r="B540" s="244" t="s">
        <v>781</v>
      </c>
      <c r="C540" s="245">
        <v>20000</v>
      </c>
      <c r="D540" s="246" t="s">
        <v>783</v>
      </c>
      <c r="E540" s="246" t="s">
        <v>108</v>
      </c>
      <c r="F540" s="246"/>
      <c r="G540" s="247">
        <f>IF(OR(B540="",C540=""),"",IFERROR(IFERROR(INDEX(Vöruskrá!J:J,MATCH(B540,Vöruskrá!B:B,0)),0)*C540/100000,""))</f>
        <v>60.2</v>
      </c>
      <c r="H540" s="247">
        <f>IF(OR(B540="",C540=""),"",IFERROR(IFERROR(INDEX(Vöruskrá!K:K,MATCH(B540,Vöruskrá!B:B,0)),0)*C540/100000,""))</f>
        <v>4.2</v>
      </c>
      <c r="I540" s="247">
        <f>IF(OR(B540="",C540=""),"",IFERROR(IFERROR(INDEX(Vöruskrá!L:L,MATCH(B540,Vöruskrá!B:B,0)),0)*C540/100000,""))</f>
        <v>2.4</v>
      </c>
      <c r="J540" s="247">
        <f>IF(OR(B540="",C540=""),"",IFERROR(IFERROR(INDEX(Vöruskrá!M:M,MATCH(B540,Vöruskrá!B:B,0)),0)*C540/100000,""))</f>
        <v>0.64</v>
      </c>
      <c r="K540" s="247">
        <f>IF(OR(B540="",C540=""),"",IFERROR(IFERROR(INDEX(Vöruskrá!N:N,MATCH(B540,Vöruskrá!B:B,0)),0)*C540/100000,""))</f>
        <v>0.2</v>
      </c>
      <c r="L540" s="247">
        <f>IF(OR(B540="",C540=""),"",IFERROR(IFERROR(INDEX(Vöruskrá!O:O,MATCH(B540,Vöruskrá!B:B,0)),0)*C540/100000,""))</f>
        <v>4.8</v>
      </c>
      <c r="M540" s="247">
        <f>IF(OR(B540="",C540=""),"",IFERROR(IFERROR(INDEX(Vöruskrá!P:P,MATCH(B540,Vöruskrá!B:B,0)),0)*C540/100000,""))</f>
        <v>0.28000000000000003</v>
      </c>
      <c r="N540" s="247">
        <f>IF(OR(B540="",C540=""),"",IFERROR(IFERROR(INDEX(Vöruskrá!Q:Q,MATCH(B540,Vöruskrá!B:B,0)),0)*C540/100000,""))</f>
        <v>0</v>
      </c>
      <c r="O540" s="248">
        <f>IF(OR(B540="",C540=""),"",IFERROR(C540/1000*IFERROR(INDEX(Vöruskrá!R:R,MATCH(B540,Vöruskrá!B:B,0)),0)/1000,""))</f>
        <v>30</v>
      </c>
      <c r="P540" s="244"/>
      <c r="Q540" s="98"/>
      <c r="R540" s="5"/>
      <c r="S540" s="152" t="str">
        <f t="shared" si="8"/>
        <v>Rifinn ostur – Pizzatopping mozzarella (Ulkjær)</v>
      </c>
      <c r="T540" s="150">
        <f>IF($B540="","",$C540/1000*IFERROR(INDEX(Vöruskrá!$R:$R,MATCH($B540,Vöruskrá!$B:$B,0)),0))</f>
        <v>30000</v>
      </c>
      <c r="U540" s="151" t="str">
        <f>IF($A540="","",IFERROR(SUMIFS($T:$T,$W:$W,$A540)/(SUMIFS($C:$C,$W:$W,$A540)/1000),""))</f>
        <v/>
      </c>
      <c r="W540" t="str">
        <f>IF($A540="",W539,$A540)</f>
        <v>Heimabakaðar pizzasnitter með grænmeti og osti</v>
      </c>
    </row>
    <row r="541" spans="1:23" ht="15">
      <c r="A541" s="249"/>
      <c r="B541" s="249" t="s">
        <v>225</v>
      </c>
      <c r="C541" s="250">
        <v>15000</v>
      </c>
      <c r="D541" s="246" t="s">
        <v>229</v>
      </c>
      <c r="E541" s="246" t="s">
        <v>230</v>
      </c>
      <c r="F541" s="246"/>
      <c r="G541" s="247">
        <f>IF(OR(B541="",C541=""),"",IFERROR(IFERROR(INDEX(Vöruskrá!J:J,MATCH(B541,Vöruskrá!B:B,0)),0)*C541/100000,""))</f>
        <v>3.9</v>
      </c>
      <c r="H541" s="247">
        <f>IF(OR(B541="",C541=""),"",IFERROR(IFERROR(INDEX(Vöruskrá!K:K,MATCH(B541,Vöruskrá!B:B,0)),0)*C541/100000,""))</f>
        <v>0.06</v>
      </c>
      <c r="I541" s="247">
        <f>IF(OR(B541="",C541=""),"",IFERROR(IFERROR(INDEX(Vöruskrá!L:L,MATCH(B541,Vöruskrá!B:B,0)),0)*C541/100000,""))</f>
        <v>1.4999999999999999E-2</v>
      </c>
      <c r="J541" s="247">
        <f>IF(OR(B541="",C541=""),"",IFERROR(IFERROR(INDEX(Vöruskrá!M:M,MATCH(B541,Vöruskrá!B:B,0)),0)*C541/100000,""))</f>
        <v>0.51</v>
      </c>
      <c r="K541" s="247">
        <f>IF(OR(B541="",C541=""),"",IFERROR(IFERROR(INDEX(Vöruskrá!N:N,MATCH(B541,Vöruskrá!B:B,0)),0)*C541/100000,""))</f>
        <v>0.435</v>
      </c>
      <c r="L541" s="247">
        <f>IF(OR(B541="",C541=""),"",IFERROR(IFERROR(INDEX(Vöruskrá!O:O,MATCH(B541,Vöruskrá!B:B,0)),0)*C541/100000,""))</f>
        <v>0.15</v>
      </c>
      <c r="M541" s="247">
        <f>IF(OR(B541="",C541=""),"",IFERROR(IFERROR(INDEX(Vöruskrá!P:P,MATCH(B541,Vöruskrá!B:B,0)),0)*C541/100000,""))</f>
        <v>1.4999999999999999E-2</v>
      </c>
      <c r="N541" s="247">
        <f>IF(OR(B541="",C541=""),"",IFERROR(IFERROR(INDEX(Vöruskrá!Q:Q,MATCH(B541,Vöruskrá!B:B,0)),0)*C541/100000,""))</f>
        <v>0.375</v>
      </c>
      <c r="O541" s="248">
        <f>IF(OR(B541="",C541=""),"",IFERROR(C541/1000*IFERROR(INDEX(Vöruskrá!R:R,MATCH(B541,Vöruskrá!B:B,0)),0)/1000,""))</f>
        <v>6</v>
      </c>
      <c r="P541" s="249"/>
      <c r="Q541" s="97"/>
      <c r="R541" s="25"/>
      <c r="S541" s="152" t="str">
        <f t="shared" si="8"/>
        <v>Brunoise grænmetisblanda</v>
      </c>
      <c r="T541" s="150">
        <f>IF($B541="","",$C541/1000*IFERROR(INDEX(Vöruskrá!$R:$R,MATCH($B541,Vöruskrá!$B:$B,0)),0))</f>
        <v>6000</v>
      </c>
      <c r="U541" s="151" t="str">
        <f>IF($A541="","",IFERROR(SUMIFS($T:$T,$W:$W,$A541)/(SUMIFS($C:$C,$W:$W,$A541)/1000),""))</f>
        <v/>
      </c>
      <c r="W541" t="str">
        <f>IF($A541="",W540,$A541)</f>
        <v>Heimabakaðar pizzasnitter með grænmeti og osti</v>
      </c>
    </row>
    <row r="542" spans="1:23" ht="15">
      <c r="A542" s="244"/>
      <c r="B542" s="244" t="s">
        <v>1282</v>
      </c>
      <c r="C542" s="245">
        <v>3000</v>
      </c>
      <c r="D542" s="246" t="s">
        <v>1285</v>
      </c>
      <c r="E542" s="246"/>
      <c r="F542" s="246"/>
      <c r="G542" s="247">
        <f>IF(OR(B542="",C542=""),"",IFERROR(IFERROR(INDEX(Vöruskrá!J:J,MATCH(B542,Vöruskrá!B:B,0)),0)*C542/100000,""))</f>
        <v>27</v>
      </c>
      <c r="H542" s="247">
        <f>IF(OR(B542="",C542=""),"",IFERROR(IFERROR(INDEX(Vöruskrá!K:K,MATCH(B542,Vöruskrá!B:B,0)),0)*C542/100000,""))</f>
        <v>3</v>
      </c>
      <c r="I542" s="247">
        <f>IF(OR(B542="",C542=""),"",IFERROR(IFERROR(INDEX(Vöruskrá!L:L,MATCH(B542,Vöruskrá!B:B,0)),0)*C542/100000,""))</f>
        <v>0.45</v>
      </c>
      <c r="J542" s="247">
        <f>IF(OR(B542="",C542=""),"",IFERROR(IFERROR(INDEX(Vöruskrá!M:M,MATCH(B542,Vöruskrá!B:B,0)),0)*C542/100000,""))</f>
        <v>0</v>
      </c>
      <c r="K542" s="247">
        <f>IF(OR(B542="",C542=""),"",IFERROR(IFERROR(INDEX(Vöruskrá!N:N,MATCH(B542,Vöruskrá!B:B,0)),0)*C542/100000,""))</f>
        <v>0</v>
      </c>
      <c r="L542" s="247">
        <f>IF(OR(B542="",C542=""),"",IFERROR(IFERROR(INDEX(Vöruskrá!O:O,MATCH(B542,Vöruskrá!B:B,0)),0)*C542/100000,""))</f>
        <v>0</v>
      </c>
      <c r="M542" s="247">
        <f>IF(OR(B542="",C542=""),"",IFERROR(IFERROR(INDEX(Vöruskrá!P:P,MATCH(B542,Vöruskrá!B:B,0)),0)*C542/100000,""))</f>
        <v>0</v>
      </c>
      <c r="N542" s="247">
        <f>IF(OR(B542="",C542=""),"",IFERROR(IFERROR(INDEX(Vöruskrá!Q:Q,MATCH(B542,Vöruskrá!B:B,0)),0)*C542/100000,""))</f>
        <v>0</v>
      </c>
      <c r="O542" s="248">
        <f>IF(OR(B542="",C542=""),"",IFERROR(C542/1000*IFERROR(INDEX(Vöruskrá!R:R,MATCH(B542,Vöruskrá!B:B,0)),0)/1000,""))</f>
        <v>0.97199999999999998</v>
      </c>
      <c r="P542" s="244"/>
      <c r="Q542" s="98"/>
      <c r="R542" s="5"/>
      <c r="S542" s="152" t="str">
        <f t="shared" si="8"/>
        <v>Ólífuolía</v>
      </c>
      <c r="T542" s="150">
        <f>IF($B542="","",$C542/1000*IFERROR(INDEX(Vöruskrá!$R:$R,MATCH($B542,Vöruskrá!$B:$B,0)),0))</f>
        <v>972</v>
      </c>
      <c r="U542" s="151" t="str">
        <f>IF($A542="","",IFERROR(SUMIFS($T:$T,$W:$W,$A542)/(SUMIFS($C:$C,$W:$W,$A542)/1000),""))</f>
        <v/>
      </c>
      <c r="W542" t="str">
        <f>IF($A542="",W541,$A542)</f>
        <v>Heimabakaðar pizzasnitter með grænmeti og osti</v>
      </c>
    </row>
    <row r="543" spans="1:23" ht="15">
      <c r="A543" s="249"/>
      <c r="B543" s="249" t="s">
        <v>717</v>
      </c>
      <c r="C543" s="250">
        <v>500</v>
      </c>
      <c r="D543" s="246" t="s">
        <v>718</v>
      </c>
      <c r="E543" s="246"/>
      <c r="F543" s="246" t="s">
        <v>280</v>
      </c>
      <c r="G543" s="247">
        <f>IF(OR(B543="",C543=""),"",IFERROR(IFERROR(INDEX(Vöruskrá!J:J,MATCH(B543,Vöruskrá!B:B,0)),0)*C543/100000,""))</f>
        <v>2.4</v>
      </c>
      <c r="H543" s="247">
        <f>IF(OR(B543="",C543=""),"",IFERROR(IFERROR(INDEX(Vöruskrá!K:K,MATCH(B543,Vöruskrá!B:B,0)),0)*C543/100000,""))</f>
        <v>0.05</v>
      </c>
      <c r="I543" s="247">
        <f>IF(OR(B543="",C543=""),"",IFERROR(IFERROR(INDEX(Vöruskrá!L:L,MATCH(B543,Vöruskrá!B:B,0)),0)*C543/100000,""))</f>
        <v>1.35E-2</v>
      </c>
      <c r="J543" s="247">
        <f>IF(OR(B543="",C543=""),"",IFERROR(IFERROR(INDEX(Vöruskrá!M:M,MATCH(B543,Vöruskrá!B:B,0)),0)*C543/100000,""))</f>
        <v>0.32</v>
      </c>
      <c r="K543" s="247">
        <f>IF(OR(B543="",C543=""),"",IFERROR(IFERROR(INDEX(Vöruskrá!N:N,MATCH(B543,Vöruskrá!B:B,0)),0)*C543/100000,""))</f>
        <v>2.0500000000000001E-2</v>
      </c>
      <c r="L543" s="247">
        <f>IF(OR(B543="",C543=""),"",IFERROR(IFERROR(INDEX(Vöruskrá!O:O,MATCH(B543,Vöruskrá!B:B,0)),0)*C543/100000,""))</f>
        <v>5.5E-2</v>
      </c>
      <c r="M543" s="247">
        <f>IF(OR(B543="",C543=""),"",IFERROR(IFERROR(INDEX(Vöruskrá!P:P,MATCH(B543,Vöruskrá!B:B,0)),0)*C543/100000,""))</f>
        <v>0</v>
      </c>
      <c r="N543" s="247">
        <f>IF(OR(B543="",C543=""),"",IFERROR(IFERROR(INDEX(Vöruskrá!Q:Q,MATCH(B543,Vöruskrá!B:B,0)),0)*C543/100000,""))</f>
        <v>0</v>
      </c>
      <c r="O543" s="248">
        <f>IF(OR(B543="",C543=""),"",IFERROR(C543/1000*IFERROR(INDEX(Vöruskrá!R:R,MATCH(B543,Vöruskrá!B:B,0)),0)/1000,""))</f>
        <v>4.9279999999999999</v>
      </c>
      <c r="P543" s="249"/>
      <c r="Q543" s="97"/>
      <c r="R543" s="25"/>
      <c r="S543" s="152" t="str">
        <f t="shared" si="8"/>
        <v>Oregano</v>
      </c>
      <c r="T543" s="150">
        <f>IF($B543="","",$C543/1000*IFERROR(INDEX(Vöruskrá!$R:$R,MATCH($B543,Vöruskrá!$B:$B,0)),0))</f>
        <v>4928</v>
      </c>
      <c r="U543" s="151" t="str">
        <f>IF($A543="","",IFERROR(SUMIFS($T:$T,$W:$W,$A543)/(SUMIFS($C:$C,$W:$W,$A543)/1000),""))</f>
        <v/>
      </c>
      <c r="W543" t="str">
        <f>IF($A543="",W542,$A543)</f>
        <v>Heimabakaðar pizzasnitter með grænmeti og osti</v>
      </c>
    </row>
    <row r="544" spans="1:23" ht="15">
      <c r="A544" s="244"/>
      <c r="B544" s="244" t="s">
        <v>269</v>
      </c>
      <c r="C544" s="245">
        <v>1000</v>
      </c>
      <c r="D544" s="246" t="s">
        <v>272</v>
      </c>
      <c r="E544" s="246" t="s">
        <v>121</v>
      </c>
      <c r="F544" s="246" t="s">
        <v>273</v>
      </c>
      <c r="G544" s="247">
        <f>IF(OR(B544="",C544=""),"",IFERROR(IFERROR(INDEX(Vöruskrá!J:J,MATCH(B544,Vöruskrá!B:B,0)),0)*C544/100000,""))</f>
        <v>0</v>
      </c>
      <c r="H544" s="247">
        <f>IF(OR(B544="",C544=""),"",IFERROR(IFERROR(INDEX(Vöruskrá!K:K,MATCH(B544,Vöruskrá!B:B,0)),0)*C544/100000,""))</f>
        <v>0</v>
      </c>
      <c r="I544" s="247">
        <f>IF(OR(B544="",C544=""),"",IFERROR(IFERROR(INDEX(Vöruskrá!L:L,MATCH(B544,Vöruskrá!B:B,0)),0)*C544/100000,""))</f>
        <v>0</v>
      </c>
      <c r="J544" s="247">
        <f>IF(OR(B544="",C544=""),"",IFERROR(IFERROR(INDEX(Vöruskrá!M:M,MATCH(B544,Vöruskrá!B:B,0)),0)*C544/100000,""))</f>
        <v>0</v>
      </c>
      <c r="K544" s="247">
        <f>IF(OR(B544="",C544=""),"",IFERROR(IFERROR(INDEX(Vöruskrá!N:N,MATCH(B544,Vöruskrá!B:B,0)),0)*C544/100000,""))</f>
        <v>0</v>
      </c>
      <c r="L544" s="247">
        <f>IF(OR(B544="",C544=""),"",IFERROR(IFERROR(INDEX(Vöruskrá!O:O,MATCH(B544,Vöruskrá!B:B,0)),0)*C544/100000,""))</f>
        <v>0</v>
      </c>
      <c r="M544" s="247">
        <f>IF(OR(B544="",C544=""),"",IFERROR(IFERROR(INDEX(Vöruskrá!P:P,MATCH(B544,Vöruskrá!B:B,0)),0)*C544/100000,""))</f>
        <v>1</v>
      </c>
      <c r="N544" s="247">
        <f>IF(OR(B544="",C544=""),"",IFERROR(IFERROR(INDEX(Vöruskrá!Q:Q,MATCH(B544,Vöruskrá!B:B,0)),0)*C544/100000,""))</f>
        <v>0</v>
      </c>
      <c r="O544" s="248">
        <f>IF(OR(B544="",C544=""),"",IFERROR(C544/1000*IFERROR(INDEX(Vöruskrá!R:R,MATCH(B544,Vöruskrá!B:B,0)),0)/1000,""))</f>
        <v>0.12</v>
      </c>
      <c r="P544" s="244"/>
      <c r="Q544" s="98"/>
      <c r="R544" s="5"/>
      <c r="S544" s="152" t="str">
        <f t="shared" si="8"/>
        <v>Borðsalt</v>
      </c>
      <c r="T544" s="150">
        <f>IF($B544="","",$C544/1000*IFERROR(INDEX(Vöruskrá!$R:$R,MATCH($B544,Vöruskrá!$B:$B,0)),0))</f>
        <v>120</v>
      </c>
      <c r="U544" s="151" t="str">
        <f>IF($A544="","",IFERROR(SUMIFS($T:$T,$W:$W,$A544)/(SUMIFS($C:$C,$W:$W,$A544)/1000),""))</f>
        <v/>
      </c>
      <c r="W544" t="str">
        <f>IF($A544="",W543,$A544)</f>
        <v>Heimabakaðar pizzasnitter með grænmeti og osti</v>
      </c>
    </row>
    <row r="545" spans="1:23" ht="15">
      <c r="A545" s="249"/>
      <c r="B545" s="249" t="s">
        <v>720</v>
      </c>
      <c r="C545" s="250">
        <v>500</v>
      </c>
      <c r="D545" s="246" t="s">
        <v>721</v>
      </c>
      <c r="E545" s="246"/>
      <c r="F545" s="246" t="s">
        <v>280</v>
      </c>
      <c r="G545" s="247">
        <f>IF(OR(B545="",C545=""),"",IFERROR(IFERROR(INDEX(Vöruskrá!J:J,MATCH(B545,Vöruskrá!B:B,0)),0)*C545/100000,""))</f>
        <v>1.93</v>
      </c>
      <c r="H545" s="247">
        <f>IF(OR(B545="",C545=""),"",IFERROR(IFERROR(INDEX(Vöruskrá!K:K,MATCH(B545,Vöruskrá!B:B,0)),0)*C545/100000,""))</f>
        <v>1.6500000000000001E-2</v>
      </c>
      <c r="I545" s="247">
        <f>IF(OR(B545="",C545=""),"",IFERROR(IFERROR(INDEX(Vöruskrá!L:L,MATCH(B545,Vöruskrá!B:B,0)),0)*C545/100000,""))</f>
        <v>5.0000000000000001E-3</v>
      </c>
      <c r="J545" s="247">
        <f>IF(OR(B545="",C545=""),"",IFERROR(IFERROR(INDEX(Vöruskrá!M:M,MATCH(B545,Vöruskrá!B:B,0)),0)*C545/100000,""))</f>
        <v>0.32500000000000001</v>
      </c>
      <c r="K545" s="247">
        <f>IF(OR(B545="",C545=""),"",IFERROR(IFERROR(INDEX(Vöruskrá!N:N,MATCH(B545,Vöruskrá!B:B,0)),0)*C545/100000,""))</f>
        <v>3.0000000000000001E-3</v>
      </c>
      <c r="L545" s="247">
        <f>IF(OR(B545="",C545=""),"",IFERROR(IFERROR(INDEX(Vöruskrá!O:O,MATCH(B545,Vöruskrá!B:B,0)),0)*C545/100000,""))</f>
        <v>5.5E-2</v>
      </c>
      <c r="M545" s="247">
        <f>IF(OR(B545="",C545=""),"",IFERROR(IFERROR(INDEX(Vöruskrá!P:P,MATCH(B545,Vöruskrá!B:B,0)),0)*C545/100000,""))</f>
        <v>5.0000000000000001E-4</v>
      </c>
      <c r="N545" s="247">
        <f>IF(OR(B545="",C545=""),"",IFERROR(IFERROR(INDEX(Vöruskrá!Q:Q,MATCH(B545,Vöruskrá!B:B,0)),0)*C545/100000,""))</f>
        <v>0</v>
      </c>
      <c r="O545" s="248">
        <f>IF(OR(B545="",C545=""),"",IFERROR(C545/1000*IFERROR(INDEX(Vöruskrá!R:R,MATCH(B545,Vöruskrá!B:B,0)),0)/1000,""))</f>
        <v>3.5</v>
      </c>
      <c r="P545" s="249"/>
      <c r="Q545" s="111"/>
      <c r="R545" s="112"/>
      <c r="S545" s="152" t="str">
        <f t="shared" si="8"/>
        <v>Svartur pipar, malaður</v>
      </c>
      <c r="T545" s="150">
        <f>IF($B545="","",$C545/1000*IFERROR(INDEX(Vöruskrá!$R:$R,MATCH($B545,Vöruskrá!$B:$B,0)),0))</f>
        <v>3500</v>
      </c>
      <c r="U545" s="151" t="str">
        <f>IF($A545="","",IFERROR(SUMIFS($T:$T,$W:$W,$A545)/(SUMIFS($C:$C,$W:$W,$A545)/1000),""))</f>
        <v/>
      </c>
      <c r="W545" t="str">
        <f>IF($A545="",W544,$A545)</f>
        <v>Heimabakaðar pizzasnitter með grænmeti og osti</v>
      </c>
    </row>
    <row r="546" spans="1:23" ht="48">
      <c r="A546" s="237" t="s">
        <v>1785</v>
      </c>
      <c r="B546" s="237"/>
      <c r="C546" s="238"/>
      <c r="D546" s="101" t="s">
        <v>1786</v>
      </c>
      <c r="E546" s="101" t="s">
        <v>1787</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1" t="s">
        <v>1788</v>
      </c>
      <c r="Q546" s="251" t="s">
        <v>1789</v>
      </c>
      <c r="R546" s="252" t="s">
        <v>1790</v>
      </c>
      <c r="S546" s="152" t="str">
        <f t="shared" si="8"/>
        <v>Couscous með ofnbökuðu grænmeti og fetaosti</v>
      </c>
      <c r="T546" s="150" t="str">
        <f>IF($B546="","",$C546/1000*IFERROR(INDEX(Vöruskrá!$R:$R,MATCH($B546,Vöruskrá!$B:$B,0)),0))</f>
        <v/>
      </c>
      <c r="U546" s="151">
        <f>IF($A546="","",IFERROR(SUMIFS($T:$T,$W:$W,$A546)/(SUMIFS($C:$C,$W:$W,$A546)/1000),""))</f>
        <v>875.44</v>
      </c>
      <c r="W546" t="str">
        <f>IF($A546="",W545,$A546)</f>
        <v>Couscous með ofnbökuðu grænmeti og fetaosti</v>
      </c>
    </row>
    <row r="547" spans="1:23" ht="15">
      <c r="A547" s="244"/>
      <c r="B547" s="244" t="s">
        <v>1348</v>
      </c>
      <c r="C547" s="245">
        <v>30000</v>
      </c>
      <c r="D547" s="246" t="s">
        <v>1350</v>
      </c>
      <c r="E547" s="246" t="s">
        <v>30</v>
      </c>
      <c r="F547" s="246"/>
      <c r="G547" s="247">
        <f>IF(OR(B547="",C547=""),"",IFERROR(IFERROR(INDEX(Vöruskrá!J:J,MATCH(B547,Vöruskrá!B:B,0)),0)*C547/100000,""))</f>
        <v>120</v>
      </c>
      <c r="H547" s="247">
        <f>IF(OR(B547="",C547=""),"",IFERROR(IFERROR(INDEX(Vöruskrá!K:K,MATCH(B547,Vöruskrá!B:B,0)),0)*C547/100000,""))</f>
        <v>0.9</v>
      </c>
      <c r="I547" s="247">
        <f>IF(OR(B547="",C547=""),"",IFERROR(IFERROR(INDEX(Vöruskrá!L:L,MATCH(B547,Vöruskrá!B:B,0)),0)*C547/100000,""))</f>
        <v>0</v>
      </c>
      <c r="J547" s="247">
        <f>IF(OR(B547="",C547=""),"",IFERROR(IFERROR(INDEX(Vöruskrá!M:M,MATCH(B547,Vöruskrá!B:B,0)),0)*C547/100000,""))</f>
        <v>24</v>
      </c>
      <c r="K547" s="247">
        <f>IF(OR(B547="",C547=""),"",IFERROR(IFERROR(INDEX(Vöruskrá!N:N,MATCH(B547,Vöruskrá!B:B,0)),0)*C547/100000,""))</f>
        <v>0</v>
      </c>
      <c r="L547" s="247">
        <f>IF(OR(B547="",C547=""),"",IFERROR(IFERROR(INDEX(Vöruskrá!O:O,MATCH(B547,Vöruskrá!B:B,0)),0)*C547/100000,""))</f>
        <v>4.2</v>
      </c>
      <c r="M547" s="247">
        <f>IF(OR(B547="",C547=""),"",IFERROR(IFERROR(INDEX(Vöruskrá!P:P,MATCH(B547,Vöruskrá!B:B,0)),0)*C547/100000,""))</f>
        <v>0</v>
      </c>
      <c r="N547" s="247">
        <f>IF(OR(B547="",C547=""),"",IFERROR(IFERROR(INDEX(Vöruskrá!Q:Q,MATCH(B547,Vöruskrá!B:B,0)),0)*C547/100000,""))</f>
        <v>0</v>
      </c>
      <c r="O547" s="248">
        <f>IF(OR(B547="",C547=""),"",IFERROR(C547/1000*IFERROR(INDEX(Vöruskrá!R:R,MATCH(B547,Vöruskrá!B:B,0)),0)/1000,""))</f>
        <v>15</v>
      </c>
      <c r="P547" s="244"/>
      <c r="Q547" s="113"/>
      <c r="R547" s="114"/>
      <c r="S547" s="152" t="str">
        <f t="shared" si="8"/>
        <v>Couscous</v>
      </c>
      <c r="T547" s="150">
        <f>IF($B547="","",$C547/1000*IFERROR(INDEX(Vöruskrá!$R:$R,MATCH($B547,Vöruskrá!$B:$B,0)),0))</f>
        <v>15000</v>
      </c>
      <c r="U547" s="151" t="str">
        <f>IF($A547="","",IFERROR(SUMIFS($T:$T,$W:$W,$A547)/(SUMIFS($C:$C,$W:$W,$A547)/1000),""))</f>
        <v/>
      </c>
      <c r="W547" t="str">
        <f>IF($A547="",W546,$A547)</f>
        <v>Couscous með ofnbökuðu grænmeti og fetaosti</v>
      </c>
    </row>
    <row r="548" spans="1:23" ht="15">
      <c r="A548" s="249"/>
      <c r="B548" s="249" t="s">
        <v>225</v>
      </c>
      <c r="C548" s="250">
        <v>35000</v>
      </c>
      <c r="D548" s="246" t="s">
        <v>229</v>
      </c>
      <c r="E548" s="246" t="s">
        <v>230</v>
      </c>
      <c r="F548" s="246"/>
      <c r="G548" s="247">
        <f>IF(OR(B548="",C548=""),"",IFERROR(IFERROR(INDEX(Vöruskrá!J:J,MATCH(B548,Vöruskrá!B:B,0)),0)*C548/100000,""))</f>
        <v>9.1</v>
      </c>
      <c r="H548" s="247">
        <f>IF(OR(B548="",C548=""),"",IFERROR(IFERROR(INDEX(Vöruskrá!K:K,MATCH(B548,Vöruskrá!B:B,0)),0)*C548/100000,""))</f>
        <v>0.14000000000000001</v>
      </c>
      <c r="I548" s="247">
        <f>IF(OR(B548="",C548=""),"",IFERROR(IFERROR(INDEX(Vöruskrá!L:L,MATCH(B548,Vöruskrá!B:B,0)),0)*C548/100000,""))</f>
        <v>3.5000000000000003E-2</v>
      </c>
      <c r="J548" s="247">
        <f>IF(OR(B548="",C548=""),"",IFERROR(IFERROR(INDEX(Vöruskrá!M:M,MATCH(B548,Vöruskrá!B:B,0)),0)*C548/100000,""))</f>
        <v>1.19</v>
      </c>
      <c r="K548" s="247">
        <f>IF(OR(B548="",C548=""),"",IFERROR(IFERROR(INDEX(Vöruskrá!N:N,MATCH(B548,Vöruskrá!B:B,0)),0)*C548/100000,""))</f>
        <v>1.0149999999999999</v>
      </c>
      <c r="L548" s="247">
        <f>IF(OR(B548="",C548=""),"",IFERROR(IFERROR(INDEX(Vöruskrá!O:O,MATCH(B548,Vöruskrá!B:B,0)),0)*C548/100000,""))</f>
        <v>0.35</v>
      </c>
      <c r="M548" s="247">
        <f>IF(OR(B548="",C548=""),"",IFERROR(IFERROR(INDEX(Vöruskrá!P:P,MATCH(B548,Vöruskrá!B:B,0)),0)*C548/100000,""))</f>
        <v>3.5000000000000003E-2</v>
      </c>
      <c r="N548" s="247">
        <f>IF(OR(B548="",C548=""),"",IFERROR(IFERROR(INDEX(Vöruskrá!Q:Q,MATCH(B548,Vöruskrá!B:B,0)),0)*C548/100000,""))</f>
        <v>0.875</v>
      </c>
      <c r="O548" s="248">
        <f>IF(OR(B548="",C548=""),"",IFERROR(C548/1000*IFERROR(INDEX(Vöruskrá!R:R,MATCH(B548,Vöruskrá!B:B,0)),0)/1000,""))</f>
        <v>14</v>
      </c>
      <c r="P548" s="249"/>
      <c r="Q548" s="98"/>
      <c r="R548" s="5"/>
      <c r="S548" s="152" t="str">
        <f t="shared" si="8"/>
        <v>Brunoise grænmetisblanda</v>
      </c>
      <c r="T548" s="150">
        <f>IF($B548="","",$C548/1000*IFERROR(INDEX(Vöruskrá!$R:$R,MATCH($B548,Vöruskrá!$B:$B,0)),0))</f>
        <v>14000</v>
      </c>
      <c r="U548" s="151" t="str">
        <f>IF($A548="","",IFERROR(SUMIFS($T:$T,$W:$W,$A548)/(SUMIFS($C:$C,$W:$W,$A548)/1000),""))</f>
        <v/>
      </c>
      <c r="W548" t="str">
        <f>IF($A548="",W547,$A548)</f>
        <v>Couscous með ofnbökuðu grænmeti og fetaosti</v>
      </c>
    </row>
    <row r="549" spans="1:23" ht="15">
      <c r="A549" s="244"/>
      <c r="B549" s="244" t="s">
        <v>1339</v>
      </c>
      <c r="C549" s="245">
        <v>15000</v>
      </c>
      <c r="D549" s="246" t="s">
        <v>1340</v>
      </c>
      <c r="E549" s="246" t="s">
        <v>108</v>
      </c>
      <c r="F549" s="246"/>
      <c r="G549" s="247">
        <f>IF(OR(B549="",C549=""),"",IFERROR(IFERROR(INDEX(Vöruskrá!J:J,MATCH(B549,Vöruskrá!B:B,0)),0)*C549/100000,""))</f>
        <v>54</v>
      </c>
      <c r="H549" s="247">
        <f>IF(OR(B549="",C549=""),"",IFERROR(IFERROR(INDEX(Vöruskrá!K:K,MATCH(B549,Vöruskrá!B:B,0)),0)*C549/100000,""))</f>
        <v>4.8</v>
      </c>
      <c r="I549" s="247">
        <f>IF(OR(B549="",C549=""),"",IFERROR(IFERROR(INDEX(Vöruskrá!L:L,MATCH(B549,Vöruskrá!B:B,0)),0)*C549/100000,""))</f>
        <v>1.65</v>
      </c>
      <c r="J549" s="247" t="str">
        <f>IF(OR(B549="",C549=""),"",IFERROR(IFERROR(INDEX(Vöruskrá!M:M,MATCH(B549,Vöruskrá!B:B,0)),0)*C549/100000,""))</f>
        <v/>
      </c>
      <c r="K549" s="247" t="str">
        <f>IF(OR(B549="",C549=""),"",IFERROR(IFERROR(INDEX(Vöruskrá!N:N,MATCH(B549,Vöruskrá!B:B,0)),0)*C549/100000,""))</f>
        <v/>
      </c>
      <c r="L549" s="247">
        <f>IF(OR(B549="",C549=""),"",IFERROR(IFERROR(INDEX(Vöruskrá!O:O,MATCH(B549,Vöruskrá!B:B,0)),0)*C549/100000,""))</f>
        <v>2.25</v>
      </c>
      <c r="M549" s="247" t="str">
        <f>IF(OR(B549="",C549=""),"",IFERROR(IFERROR(INDEX(Vöruskrá!P:P,MATCH(B549,Vöruskrá!B:B,0)),0)*C549/100000,""))</f>
        <v/>
      </c>
      <c r="N549" s="247">
        <f>IF(OR(B549="",C549=""),"",IFERROR(IFERROR(INDEX(Vöruskrá!Q:Q,MATCH(B549,Vöruskrá!B:B,0)),0)*C549/100000,""))</f>
        <v>0</v>
      </c>
      <c r="O549" s="248">
        <f>IF(OR(B549="",C549=""),"",IFERROR(C549/1000*IFERROR(INDEX(Vöruskrá!R:R,MATCH(B549,Vöruskrá!B:B,0)),0)/1000,""))</f>
        <v>42</v>
      </c>
      <c r="P549" s="244"/>
      <c r="Q549" s="97"/>
      <c r="R549" s="25"/>
      <c r="S549" s="152" t="str">
        <f t="shared" si="8"/>
        <v>Fetaostur</v>
      </c>
      <c r="T549" s="150">
        <f>IF($B549="","",$C549/1000*IFERROR(INDEX(Vöruskrá!$R:$R,MATCH($B549,Vöruskrá!$B:$B,0)),0))</f>
        <v>42000</v>
      </c>
      <c r="U549" s="151" t="str">
        <f>IF($A549="","",IFERROR(SUMIFS($T:$T,$W:$W,$A549)/(SUMIFS($C:$C,$W:$W,$A549)/1000),""))</f>
        <v/>
      </c>
      <c r="W549" t="str">
        <f>IF($A549="",W548,$A549)</f>
        <v>Couscous með ofnbökuðu grænmeti og fetaosti</v>
      </c>
    </row>
    <row r="550" spans="1:23" ht="15">
      <c r="A550" s="249"/>
      <c r="B550" s="249" t="s">
        <v>892</v>
      </c>
      <c r="C550" s="250">
        <v>10000</v>
      </c>
      <c r="D550" s="246" t="s">
        <v>892</v>
      </c>
      <c r="E550" s="246" t="s">
        <v>121</v>
      </c>
      <c r="F550" s="246"/>
      <c r="G550" s="247">
        <f>IF(OR(B550="",C550=""),"",IFERROR(IFERROR(INDEX(Vöruskrá!J:J,MATCH(B550,Vöruskrá!B:B,0)),0)*C550/100000,""))</f>
        <v>0</v>
      </c>
      <c r="H550" s="247">
        <f>IF(OR(B550="",C550=""),"",IFERROR(IFERROR(INDEX(Vöruskrá!K:K,MATCH(B550,Vöruskrá!B:B,0)),0)*C550/100000,""))</f>
        <v>0</v>
      </c>
      <c r="I550" s="247">
        <f>IF(OR(B550="",C550=""),"",IFERROR(IFERROR(INDEX(Vöruskrá!L:L,MATCH(B550,Vöruskrá!B:B,0)),0)*C550/100000,""))</f>
        <v>0</v>
      </c>
      <c r="J550" s="247">
        <f>IF(OR(B550="",C550=""),"",IFERROR(IFERROR(INDEX(Vöruskrá!M:M,MATCH(B550,Vöruskrá!B:B,0)),0)*C550/100000,""))</f>
        <v>0</v>
      </c>
      <c r="K550" s="247">
        <f>IF(OR(B550="",C550=""),"",IFERROR(IFERROR(INDEX(Vöruskrá!N:N,MATCH(B550,Vöruskrá!B:B,0)),0)*C550/100000,""))</f>
        <v>0</v>
      </c>
      <c r="L550" s="247">
        <f>IF(OR(B550="",C550=""),"",IFERROR(IFERROR(INDEX(Vöruskrá!O:O,MATCH(B550,Vöruskrá!B:B,0)),0)*C550/100000,""))</f>
        <v>0</v>
      </c>
      <c r="M550" s="247">
        <f>IF(OR(B550="",C550=""),"",IFERROR(IFERROR(INDEX(Vöruskrá!P:P,MATCH(B550,Vöruskrá!B:B,0)),0)*C550/100000,""))</f>
        <v>0</v>
      </c>
      <c r="N550" s="247">
        <f>IF(OR(B550="",C550=""),"",IFERROR(IFERROR(INDEX(Vöruskrá!Q:Q,MATCH(B550,Vöruskrá!B:B,0)),0)*C550/100000,""))</f>
        <v>0</v>
      </c>
      <c r="O550" s="248">
        <f>IF(OR(B550="",C550=""),"",IFERROR(C550/1000*IFERROR(INDEX(Vöruskrá!R:R,MATCH(B550,Vöruskrá!B:B,0)),0)/1000,""))</f>
        <v>1</v>
      </c>
      <c r="P550" s="249"/>
      <c r="Q550" s="98"/>
      <c r="R550" s="5"/>
      <c r="S550" s="152" t="str">
        <f t="shared" si="8"/>
        <v>Vatn</v>
      </c>
      <c r="T550" s="150">
        <f>IF($B550="","",$C550/1000*IFERROR(INDEX(Vöruskrá!$R:$R,MATCH($B550,Vöruskrá!$B:$B,0)),0))</f>
        <v>1000</v>
      </c>
      <c r="U550" s="151" t="str">
        <f>IF($A550="","",IFERROR(SUMIFS($T:$T,$W:$W,$A550)/(SUMIFS($C:$C,$W:$W,$A550)/1000),""))</f>
        <v/>
      </c>
      <c r="W550" t="str">
        <f>IF($A550="",W549,$A550)</f>
        <v>Couscous með ofnbökuðu grænmeti og fetaosti</v>
      </c>
    </row>
    <row r="551" spans="1:23" ht="15">
      <c r="A551" s="244"/>
      <c r="B551" s="244" t="s">
        <v>1282</v>
      </c>
      <c r="C551" s="245">
        <v>5000</v>
      </c>
      <c r="D551" s="246" t="s">
        <v>1285</v>
      </c>
      <c r="E551" s="246"/>
      <c r="F551" s="246"/>
      <c r="G551" s="247">
        <f>IF(OR(B551="",C551=""),"",IFERROR(IFERROR(INDEX(Vöruskrá!J:J,MATCH(B551,Vöruskrá!B:B,0)),0)*C551/100000,""))</f>
        <v>45</v>
      </c>
      <c r="H551" s="247">
        <f>IF(OR(B551="",C551=""),"",IFERROR(IFERROR(INDEX(Vöruskrá!K:K,MATCH(B551,Vöruskrá!B:B,0)),0)*C551/100000,""))</f>
        <v>5</v>
      </c>
      <c r="I551" s="247">
        <f>IF(OR(B551="",C551=""),"",IFERROR(IFERROR(INDEX(Vöruskrá!L:L,MATCH(B551,Vöruskrá!B:B,0)),0)*C551/100000,""))</f>
        <v>0.75</v>
      </c>
      <c r="J551" s="247">
        <f>IF(OR(B551="",C551=""),"",IFERROR(IFERROR(INDEX(Vöruskrá!M:M,MATCH(B551,Vöruskrá!B:B,0)),0)*C551/100000,""))</f>
        <v>0</v>
      </c>
      <c r="K551" s="247">
        <f>IF(OR(B551="",C551=""),"",IFERROR(IFERROR(INDEX(Vöruskrá!N:N,MATCH(B551,Vöruskrá!B:B,0)),0)*C551/100000,""))</f>
        <v>0</v>
      </c>
      <c r="L551" s="247">
        <f>IF(OR(B551="",C551=""),"",IFERROR(IFERROR(INDEX(Vöruskrá!O:O,MATCH(B551,Vöruskrá!B:B,0)),0)*C551/100000,""))</f>
        <v>0</v>
      </c>
      <c r="M551" s="247">
        <f>IF(OR(B551="",C551=""),"",IFERROR(IFERROR(INDEX(Vöruskrá!P:P,MATCH(B551,Vöruskrá!B:B,0)),0)*C551/100000,""))</f>
        <v>0</v>
      </c>
      <c r="N551" s="247">
        <f>IF(OR(B551="",C551=""),"",IFERROR(IFERROR(INDEX(Vöruskrá!Q:Q,MATCH(B551,Vöruskrá!B:B,0)),0)*C551/100000,""))</f>
        <v>0</v>
      </c>
      <c r="O551" s="248">
        <f>IF(OR(B551="",C551=""),"",IFERROR(C551/1000*IFERROR(INDEX(Vöruskrá!R:R,MATCH(B551,Vöruskrá!B:B,0)),0)/1000,""))</f>
        <v>1.62</v>
      </c>
      <c r="P551" s="244"/>
      <c r="Q551" s="97"/>
      <c r="R551" s="25"/>
      <c r="S551" s="152" t="str">
        <f t="shared" si="8"/>
        <v>Ólífuolía</v>
      </c>
      <c r="T551" s="150">
        <f>IF($B551="","",$C551/1000*IFERROR(INDEX(Vöruskrá!$R:$R,MATCH($B551,Vöruskrá!$B:$B,0)),0))</f>
        <v>1620</v>
      </c>
      <c r="U551" s="151" t="str">
        <f>IF($A551="","",IFERROR(SUMIFS($T:$T,$W:$W,$A551)/(SUMIFS($C:$C,$W:$W,$A551)/1000),""))</f>
        <v/>
      </c>
      <c r="W551" t="str">
        <f>IF($A551="",W550,$A551)</f>
        <v>Couscous með ofnbökuðu grænmeti og fetaosti</v>
      </c>
    </row>
    <row r="552" spans="1:23" ht="24">
      <c r="A552" s="249"/>
      <c r="B552" s="249" t="s">
        <v>1477</v>
      </c>
      <c r="C552" s="250">
        <v>500</v>
      </c>
      <c r="D552" s="246" t="s">
        <v>1470</v>
      </c>
      <c r="E552" s="246" t="s">
        <v>1475</v>
      </c>
      <c r="F552" s="246"/>
      <c r="G552" s="247">
        <f>IF(OR(B552="",C552=""),"",IFERROR(IFERROR(INDEX(Vöruskrá!J:J,MATCH(B552,Vöruskrá!B:B,0)),0)*C552/100000,""))</f>
        <v>0</v>
      </c>
      <c r="H552" s="247">
        <f>IF(OR(B552="",C552=""),"",IFERROR(IFERROR(INDEX(Vöruskrá!K:K,MATCH(B552,Vöruskrá!B:B,0)),0)*C552/100000,""))</f>
        <v>0</v>
      </c>
      <c r="I552" s="247">
        <f>IF(OR(B552="",C552=""),"",IFERROR(IFERROR(INDEX(Vöruskrá!L:L,MATCH(B552,Vöruskrá!B:B,0)),0)*C552/100000,""))</f>
        <v>0</v>
      </c>
      <c r="J552" s="247">
        <f>IF(OR(B552="",C552=""),"",IFERROR(IFERROR(INDEX(Vöruskrá!M:M,MATCH(B552,Vöruskrá!B:B,0)),0)*C552/100000,""))</f>
        <v>0</v>
      </c>
      <c r="K552" s="247">
        <f>IF(OR(B552="",C552=""),"",IFERROR(IFERROR(INDEX(Vöruskrá!N:N,MATCH(B552,Vöruskrá!B:B,0)),0)*C552/100000,""))</f>
        <v>0</v>
      </c>
      <c r="L552" s="247">
        <f>IF(OR(B552="",C552=""),"",IFERROR(IFERROR(INDEX(Vöruskrá!O:O,MATCH(B552,Vöruskrá!B:B,0)),0)*C552/100000,""))</f>
        <v>0</v>
      </c>
      <c r="M552" s="247">
        <f>IF(OR(B552="",C552=""),"",IFERROR(IFERROR(INDEX(Vöruskrá!P:P,MATCH(B552,Vöruskrá!B:B,0)),0)*C552/100000,""))</f>
        <v>0</v>
      </c>
      <c r="N552" s="247">
        <f>IF(OR(B552="",C552=""),"",IFERROR(IFERROR(INDEX(Vöruskrá!Q:Q,MATCH(B552,Vöruskrá!B:B,0)),0)*C552/100000,""))</f>
        <v>0</v>
      </c>
      <c r="O552" s="248">
        <f>IF(OR(B552="",C552=""),"",IFERROR(C552/1000*IFERROR(INDEX(Vöruskrá!R:R,MATCH(B552,Vöruskrá!B:B,0)),0)/1000,""))</f>
        <v>3.4260000000000002</v>
      </c>
      <c r="P552" s="249"/>
      <c r="Q552" s="98"/>
      <c r="R552" s="5"/>
      <c r="S552" s="152" t="str">
        <f t="shared" si="8"/>
        <v>Timían</v>
      </c>
      <c r="T552" s="150">
        <f>IF($B552="","",$C552/1000*IFERROR(INDEX(Vöruskrá!$R:$R,MATCH($B552,Vöruskrá!$B:$B,0)),0))</f>
        <v>3426</v>
      </c>
      <c r="U552" s="151" t="str">
        <f>IF($A552="","",IFERROR(SUMIFS($T:$T,$W:$W,$A552)/(SUMIFS($C:$C,$W:$W,$A552)/1000),""))</f>
        <v/>
      </c>
      <c r="W552" t="str">
        <f>IF($A552="",W551,$A552)</f>
        <v>Couscous með ofnbökuðu grænmeti og fetaosti</v>
      </c>
    </row>
    <row r="553" spans="1:23" ht="15">
      <c r="A553" s="244"/>
      <c r="B553" s="244" t="s">
        <v>717</v>
      </c>
      <c r="C553" s="245">
        <v>500</v>
      </c>
      <c r="D553" s="246" t="s">
        <v>718</v>
      </c>
      <c r="E553" s="246"/>
      <c r="F553" s="246" t="s">
        <v>280</v>
      </c>
      <c r="G553" s="247">
        <f>IF(OR(B553="",C553=""),"",IFERROR(IFERROR(INDEX(Vöruskrá!J:J,MATCH(B553,Vöruskrá!B:B,0)),0)*C553/100000,""))</f>
        <v>2.4</v>
      </c>
      <c r="H553" s="247">
        <f>IF(OR(B553="",C553=""),"",IFERROR(IFERROR(INDEX(Vöruskrá!K:K,MATCH(B553,Vöruskrá!B:B,0)),0)*C553/100000,""))</f>
        <v>0.05</v>
      </c>
      <c r="I553" s="247">
        <f>IF(OR(B553="",C553=""),"",IFERROR(IFERROR(INDEX(Vöruskrá!L:L,MATCH(B553,Vöruskrá!B:B,0)),0)*C553/100000,""))</f>
        <v>1.35E-2</v>
      </c>
      <c r="J553" s="247">
        <f>IF(OR(B553="",C553=""),"",IFERROR(IFERROR(INDEX(Vöruskrá!M:M,MATCH(B553,Vöruskrá!B:B,0)),0)*C553/100000,""))</f>
        <v>0.32</v>
      </c>
      <c r="K553" s="247">
        <f>IF(OR(B553="",C553=""),"",IFERROR(IFERROR(INDEX(Vöruskrá!N:N,MATCH(B553,Vöruskrá!B:B,0)),0)*C553/100000,""))</f>
        <v>2.0500000000000001E-2</v>
      </c>
      <c r="L553" s="247">
        <f>IF(OR(B553="",C553=""),"",IFERROR(IFERROR(INDEX(Vöruskrá!O:O,MATCH(B553,Vöruskrá!B:B,0)),0)*C553/100000,""))</f>
        <v>5.5E-2</v>
      </c>
      <c r="M553" s="247">
        <f>IF(OR(B553="",C553=""),"",IFERROR(IFERROR(INDEX(Vöruskrá!P:P,MATCH(B553,Vöruskrá!B:B,0)),0)*C553/100000,""))</f>
        <v>0</v>
      </c>
      <c r="N553" s="247">
        <f>IF(OR(B553="",C553=""),"",IFERROR(IFERROR(INDEX(Vöruskrá!Q:Q,MATCH(B553,Vöruskrá!B:B,0)),0)*C553/100000,""))</f>
        <v>0</v>
      </c>
      <c r="O553" s="248">
        <f>IF(OR(B553="",C553=""),"",IFERROR(C553/1000*IFERROR(INDEX(Vöruskrá!R:R,MATCH(B553,Vöruskrá!B:B,0)),0)/1000,""))</f>
        <v>4.9279999999999999</v>
      </c>
      <c r="P553" s="244"/>
      <c r="Q553" s="97"/>
      <c r="R553" s="25"/>
      <c r="S553" s="152" t="str">
        <f t="shared" si="8"/>
        <v>Oregano</v>
      </c>
      <c r="T553" s="150">
        <f>IF($B553="","",$C553/1000*IFERROR(INDEX(Vöruskrá!$R:$R,MATCH($B553,Vöruskrá!$B:$B,0)),0))</f>
        <v>4928</v>
      </c>
      <c r="U553" s="151" t="str">
        <f>IF($A553="","",IFERROR(SUMIFS($T:$T,$W:$W,$A553)/(SUMIFS($C:$C,$W:$W,$A553)/1000),""))</f>
        <v/>
      </c>
      <c r="W553" t="str">
        <f>IF($A553="",W552,$A553)</f>
        <v>Couscous með ofnbökuðu grænmeti og fetaosti</v>
      </c>
    </row>
    <row r="554" spans="1:23" ht="15">
      <c r="A554" s="249"/>
      <c r="B554" s="249" t="s">
        <v>269</v>
      </c>
      <c r="C554" s="250">
        <v>1000</v>
      </c>
      <c r="D554" s="246" t="s">
        <v>272</v>
      </c>
      <c r="E554" s="246" t="s">
        <v>121</v>
      </c>
      <c r="F554" s="246" t="s">
        <v>273</v>
      </c>
      <c r="G554" s="247">
        <f>IF(OR(B554="",C554=""),"",IFERROR(IFERROR(INDEX(Vöruskrá!J:J,MATCH(B554,Vöruskrá!B:B,0)),0)*C554/100000,""))</f>
        <v>0</v>
      </c>
      <c r="H554" s="247">
        <f>IF(OR(B554="",C554=""),"",IFERROR(IFERROR(INDEX(Vöruskrá!K:K,MATCH(B554,Vöruskrá!B:B,0)),0)*C554/100000,""))</f>
        <v>0</v>
      </c>
      <c r="I554" s="247">
        <f>IF(OR(B554="",C554=""),"",IFERROR(IFERROR(INDEX(Vöruskrá!L:L,MATCH(B554,Vöruskrá!B:B,0)),0)*C554/100000,""))</f>
        <v>0</v>
      </c>
      <c r="J554" s="247">
        <f>IF(OR(B554="",C554=""),"",IFERROR(IFERROR(INDEX(Vöruskrá!M:M,MATCH(B554,Vöruskrá!B:B,0)),0)*C554/100000,""))</f>
        <v>0</v>
      </c>
      <c r="K554" s="247">
        <f>IF(OR(B554="",C554=""),"",IFERROR(IFERROR(INDEX(Vöruskrá!N:N,MATCH(B554,Vöruskrá!B:B,0)),0)*C554/100000,""))</f>
        <v>0</v>
      </c>
      <c r="L554" s="247">
        <f>IF(OR(B554="",C554=""),"",IFERROR(IFERROR(INDEX(Vöruskrá!O:O,MATCH(B554,Vöruskrá!B:B,0)),0)*C554/100000,""))</f>
        <v>0</v>
      </c>
      <c r="M554" s="247">
        <f>IF(OR(B554="",C554=""),"",IFERROR(IFERROR(INDEX(Vöruskrá!P:P,MATCH(B554,Vöruskrá!B:B,0)),0)*C554/100000,""))</f>
        <v>1</v>
      </c>
      <c r="N554" s="247">
        <f>IF(OR(B554="",C554=""),"",IFERROR(IFERROR(INDEX(Vöruskrá!Q:Q,MATCH(B554,Vöruskrá!B:B,0)),0)*C554/100000,""))</f>
        <v>0</v>
      </c>
      <c r="O554" s="248">
        <f>IF(OR(B554="",C554=""),"",IFERROR(C554/1000*IFERROR(INDEX(Vöruskrá!R:R,MATCH(B554,Vöruskrá!B:B,0)),0)/1000,""))</f>
        <v>0.12</v>
      </c>
      <c r="P554" s="249"/>
      <c r="Q554" s="98"/>
      <c r="R554" s="5"/>
      <c r="S554" s="152" t="str">
        <f t="shared" si="8"/>
        <v>Borðsalt</v>
      </c>
      <c r="T554" s="150">
        <f>IF($B554="","",$C554/1000*IFERROR(INDEX(Vöruskrá!$R:$R,MATCH($B554,Vöruskrá!$B:$B,0)),0))</f>
        <v>120</v>
      </c>
      <c r="U554" s="151" t="str">
        <f>IF($A554="","",IFERROR(SUMIFS($T:$T,$W:$W,$A554)/(SUMIFS($C:$C,$W:$W,$A554)/1000),""))</f>
        <v/>
      </c>
      <c r="W554" t="str">
        <f>IF($A554="",W553,$A554)</f>
        <v>Couscous með ofnbökuðu grænmeti og fetaosti</v>
      </c>
    </row>
    <row r="555" spans="1:23" ht="15">
      <c r="A555" s="244"/>
      <c r="B555" s="244" t="s">
        <v>720</v>
      </c>
      <c r="C555" s="245">
        <v>500</v>
      </c>
      <c r="D555" s="246" t="s">
        <v>721</v>
      </c>
      <c r="E555" s="246"/>
      <c r="F555" s="246" t="s">
        <v>280</v>
      </c>
      <c r="G555" s="247">
        <f>IF(OR(B555="",C555=""),"",IFERROR(IFERROR(INDEX(Vöruskrá!J:J,MATCH(B555,Vöruskrá!B:B,0)),0)*C555/100000,""))</f>
        <v>1.93</v>
      </c>
      <c r="H555" s="247">
        <f>IF(OR(B555="",C555=""),"",IFERROR(IFERROR(INDEX(Vöruskrá!K:K,MATCH(B555,Vöruskrá!B:B,0)),0)*C555/100000,""))</f>
        <v>1.6500000000000001E-2</v>
      </c>
      <c r="I555" s="247">
        <f>IF(OR(B555="",C555=""),"",IFERROR(IFERROR(INDEX(Vöruskrá!L:L,MATCH(B555,Vöruskrá!B:B,0)),0)*C555/100000,""))</f>
        <v>5.0000000000000001E-3</v>
      </c>
      <c r="J555" s="247">
        <f>IF(OR(B555="",C555=""),"",IFERROR(IFERROR(INDEX(Vöruskrá!M:M,MATCH(B555,Vöruskrá!B:B,0)),0)*C555/100000,""))</f>
        <v>0.32500000000000001</v>
      </c>
      <c r="K555" s="247">
        <f>IF(OR(B555="",C555=""),"",IFERROR(IFERROR(INDEX(Vöruskrá!N:N,MATCH(B555,Vöruskrá!B:B,0)),0)*C555/100000,""))</f>
        <v>3.0000000000000001E-3</v>
      </c>
      <c r="L555" s="247">
        <f>IF(OR(B555="",C555=""),"",IFERROR(IFERROR(INDEX(Vöruskrá!O:O,MATCH(B555,Vöruskrá!B:B,0)),0)*C555/100000,""))</f>
        <v>5.5E-2</v>
      </c>
      <c r="M555" s="247">
        <f>IF(OR(B555="",C555=""),"",IFERROR(IFERROR(INDEX(Vöruskrá!P:P,MATCH(B555,Vöruskrá!B:B,0)),0)*C555/100000,""))</f>
        <v>5.0000000000000001E-4</v>
      </c>
      <c r="N555" s="247">
        <f>IF(OR(B555="",C555=""),"",IFERROR(IFERROR(INDEX(Vöruskrá!Q:Q,MATCH(B555,Vöruskrá!B:B,0)),0)*C555/100000,""))</f>
        <v>0</v>
      </c>
      <c r="O555" s="248">
        <f>IF(OR(B555="",C555=""),"",IFERROR(C555/1000*IFERROR(INDEX(Vöruskrá!R:R,MATCH(B555,Vöruskrá!B:B,0)),0)/1000,""))</f>
        <v>3.5</v>
      </c>
      <c r="P555" s="244"/>
      <c r="Q555" s="97"/>
      <c r="R555" s="25"/>
      <c r="S555" s="152" t="str">
        <f t="shared" si="8"/>
        <v>Svartur pipar, malaður</v>
      </c>
      <c r="T555" s="150">
        <f>IF($B555="","",$C555/1000*IFERROR(INDEX(Vöruskrá!$R:$R,MATCH($B555,Vöruskrá!$B:$B,0)),0))</f>
        <v>3500</v>
      </c>
      <c r="U555" s="151" t="str">
        <f>IF($A555="","",IFERROR(SUMIFS($T:$T,$W:$W,$A555)/(SUMIFS($C:$C,$W:$W,$A555)/1000),""))</f>
        <v/>
      </c>
      <c r="W555" t="str">
        <f>IF($A555="",W554,$A555)</f>
        <v>Couscous með ofnbökuðu grænmeti og fetaosti</v>
      </c>
    </row>
    <row r="556" spans="1:23" ht="24">
      <c r="A556" s="249"/>
      <c r="B556" s="249" t="s">
        <v>1478</v>
      </c>
      <c r="C556" s="250">
        <v>2000</v>
      </c>
      <c r="D556" s="246" t="s">
        <v>1470</v>
      </c>
      <c r="E556" s="246" t="s">
        <v>1475</v>
      </c>
      <c r="F556" s="246"/>
      <c r="G556" s="247">
        <f>IF(OR(B556="",C556=""),"",IFERROR(IFERROR(INDEX(Vöruskrá!J:J,MATCH(B556,Vöruskrá!B:B,0)),0)*C556/100000,""))</f>
        <v>0</v>
      </c>
      <c r="H556" s="247">
        <f>IF(OR(B556="",C556=""),"",IFERROR(IFERROR(INDEX(Vöruskrá!K:K,MATCH(B556,Vöruskrá!B:B,0)),0)*C556/100000,""))</f>
        <v>0</v>
      </c>
      <c r="I556" s="247">
        <f>IF(OR(B556="",C556=""),"",IFERROR(IFERROR(INDEX(Vöruskrá!L:L,MATCH(B556,Vöruskrá!B:B,0)),0)*C556/100000,""))</f>
        <v>0</v>
      </c>
      <c r="J556" s="247">
        <f>IF(OR(B556="",C556=""),"",IFERROR(IFERROR(INDEX(Vöruskrá!M:M,MATCH(B556,Vöruskrá!B:B,0)),0)*C556/100000,""))</f>
        <v>0</v>
      </c>
      <c r="K556" s="247">
        <f>IF(OR(B556="",C556=""),"",IFERROR(IFERROR(INDEX(Vöruskrá!N:N,MATCH(B556,Vöruskrá!B:B,0)),0)*C556/100000,""))</f>
        <v>0</v>
      </c>
      <c r="L556" s="247">
        <f>IF(OR(B556="",C556=""),"",IFERROR(IFERROR(INDEX(Vöruskrá!O:O,MATCH(B556,Vöruskrá!B:B,0)),0)*C556/100000,""))</f>
        <v>0</v>
      </c>
      <c r="M556" s="247">
        <f>IF(OR(B556="",C556=""),"",IFERROR(IFERROR(INDEX(Vöruskrá!P:P,MATCH(B556,Vöruskrá!B:B,0)),0)*C556/100000,""))</f>
        <v>0</v>
      </c>
      <c r="N556" s="247">
        <f>IF(OR(B556="",C556=""),"",IFERROR(IFERROR(INDEX(Vöruskrá!Q:Q,MATCH(B556,Vöruskrá!B:B,0)),0)*C556/100000,""))</f>
        <v>0</v>
      </c>
      <c r="O556" s="248">
        <f>IF(OR(B556="",C556=""),"",IFERROR(C556/1000*IFERROR(INDEX(Vöruskrá!R:R,MATCH(B556,Vöruskrá!B:B,0)),0)/1000,""))</f>
        <v>1.2</v>
      </c>
      <c r="P556" s="249"/>
      <c r="Q556" s="98"/>
      <c r="R556" s="5"/>
      <c r="S556" s="152" t="str">
        <f t="shared" si="8"/>
        <v>Sítrónusafi</v>
      </c>
      <c r="T556" s="150">
        <f>IF($B556="","",$C556/1000*IFERROR(INDEX(Vöruskrá!$R:$R,MATCH($B556,Vöruskrá!$B:$B,0)),0))</f>
        <v>1200</v>
      </c>
      <c r="U556" s="151" t="str">
        <f>IF($A556="","",IFERROR(SUMIFS($T:$T,$W:$W,$A556)/(SUMIFS($C:$C,$W:$W,$A556)/1000),""))</f>
        <v/>
      </c>
      <c r="W556" t="str">
        <f>IF($A556="",W555,$A556)</f>
        <v>Couscous með ofnbökuðu grænmeti og fetaosti</v>
      </c>
    </row>
    <row r="557" spans="1:23" ht="15">
      <c r="A557" s="244"/>
      <c r="B557" s="244" t="s">
        <v>889</v>
      </c>
      <c r="C557" s="245">
        <v>500</v>
      </c>
      <c r="D557" s="246" t="s">
        <v>890</v>
      </c>
      <c r="E557" s="246" t="s">
        <v>121</v>
      </c>
      <c r="F557" s="246"/>
      <c r="G557" s="247">
        <f>IF(OR(B557="",C557=""),"",IFERROR(IFERROR(INDEX(Vöruskrá!J:J,MATCH(B557,Vöruskrá!B:B,0)),0)*C557/100000,""))</f>
        <v>0.745</v>
      </c>
      <c r="H557" s="247">
        <f>IF(OR(B557="",C557=""),"",IFERROR(IFERROR(INDEX(Vöruskrá!K:K,MATCH(B557,Vöruskrá!B:B,0)),0)*C557/100000,""))</f>
        <v>2.5000000000000001E-3</v>
      </c>
      <c r="I557" s="247">
        <f>IF(OR(B557="",C557=""),"",IFERROR(IFERROR(INDEX(Vöruskrá!L:L,MATCH(B557,Vöruskrá!B:B,0)),0)*C557/100000,""))</f>
        <v>5.0000000000000001E-4</v>
      </c>
      <c r="J557" s="247">
        <f>IF(OR(B557="",C557=""),"",IFERROR(IFERROR(INDEX(Vöruskrá!M:M,MATCH(B557,Vöruskrá!B:B,0)),0)*C557/100000,""))</f>
        <v>0.16550000000000001</v>
      </c>
      <c r="K557" s="247">
        <f>IF(OR(B557="",C557=""),"",IFERROR(IFERROR(INDEX(Vöruskrá!N:N,MATCH(B557,Vöruskrá!B:B,0)),0)*C557/100000,""))</f>
        <v>5.0000000000000001E-3</v>
      </c>
      <c r="L557" s="247">
        <f>IF(OR(B557="",C557=""),"",IFERROR(IFERROR(INDEX(Vöruskrá!O:O,MATCH(B557,Vöruskrá!B:B,0)),0)*C557/100000,""))</f>
        <v>3.2000000000000001E-2</v>
      </c>
      <c r="M557" s="247">
        <f>IF(OR(B557="",C557=""),"",IFERROR(IFERROR(INDEX(Vöruskrá!P:P,MATCH(B557,Vöruskrá!B:B,0)),0)*C557/100000,""))</f>
        <v>0</v>
      </c>
      <c r="N557" s="247">
        <f>IF(OR(B557="",C557=""),"",IFERROR(IFERROR(INDEX(Vöruskrá!Q:Q,MATCH(B557,Vöruskrá!B:B,0)),0)*C557/100000,""))</f>
        <v>1.0500000000000001E-2</v>
      </c>
      <c r="O557" s="248">
        <f>IF(OR(B557="",C557=""),"",IFERROR(C557/1000*IFERROR(INDEX(Vöruskrá!R:R,MATCH(B557,Vöruskrá!B:B,0)),0)/1000,""))</f>
        <v>0.75</v>
      </c>
      <c r="P557" s="244"/>
      <c r="Q557" s="111"/>
      <c r="R557" s="112"/>
      <c r="S557" s="152" t="str">
        <f t="shared" si="8"/>
        <v>Hvítlaukur (ferskur)</v>
      </c>
      <c r="T557" s="150">
        <f>IF($B557="","",$C557/1000*IFERROR(INDEX(Vöruskrá!$R:$R,MATCH($B557,Vöruskrá!$B:$B,0)),0))</f>
        <v>750</v>
      </c>
      <c r="U557" s="151" t="str">
        <f>IF($A557="","",IFERROR(SUMIFS($T:$T,$W:$W,$A557)/(SUMIFS($C:$C,$W:$W,$A557)/1000),""))</f>
        <v/>
      </c>
      <c r="W557" t="str">
        <f>IF($A557="",W556,$A557)</f>
        <v>Couscous með ofnbökuðu grænmeti og fetaosti</v>
      </c>
    </row>
    <row r="558" spans="1:23" ht="48">
      <c r="A558" s="237" t="s">
        <v>1791</v>
      </c>
      <c r="B558" s="237"/>
      <c r="C558" s="238"/>
      <c r="D558" s="101" t="s">
        <v>1792</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1" t="s">
        <v>1793</v>
      </c>
      <c r="Q558" s="251" t="s">
        <v>1794</v>
      </c>
      <c r="R558" s="252" t="s">
        <v>1795</v>
      </c>
      <c r="S558" s="152" t="str">
        <f t="shared" si="8"/>
        <v>Mildur kjúklingabaunakari (chana masala) með hrísgrjónum</v>
      </c>
      <c r="T558" s="150" t="str">
        <f>IF($B558="","",$C558/1000*IFERROR(INDEX(Vöruskrá!$R:$R,MATCH($B558,Vöruskrá!$B:$B,0)),0))</f>
        <v/>
      </c>
      <c r="U558" s="151">
        <f>IF($A558="","",IFERROR(SUMIFS($T:$T,$W:$W,$A558)/(SUMIFS($C:$C,$W:$W,$A558)/1000),""))</f>
        <v>916.56666666666672</v>
      </c>
      <c r="W558" t="str">
        <f>IF($A558="",W557,$A558)</f>
        <v>Mildur kjúklingabaunakari (chana masala) með hrísgrjónum</v>
      </c>
    </row>
    <row r="559" spans="1:23" ht="15">
      <c r="A559" s="244"/>
      <c r="B559" s="244" t="s">
        <v>1323</v>
      </c>
      <c r="C559" s="245">
        <v>40000</v>
      </c>
      <c r="D559" s="246"/>
      <c r="E559" s="246"/>
      <c r="F559" s="246"/>
      <c r="G559" s="247">
        <f>IF(OR(B559="",C559=""),"",IFERROR(IFERROR(INDEX(Vöruskrá!J:J,MATCH(B559,Vöruskrá!B:B,0)),0)*C559/100000,""))</f>
        <v>0</v>
      </c>
      <c r="H559" s="247">
        <f>IF(OR(B559="",C559=""),"",IFERROR(IFERROR(INDEX(Vöruskrá!K:K,MATCH(B559,Vöruskrá!B:B,0)),0)*C559/100000,""))</f>
        <v>0</v>
      </c>
      <c r="I559" s="247">
        <f>IF(OR(B559="",C559=""),"",IFERROR(IFERROR(INDEX(Vöruskrá!L:L,MATCH(B559,Vöruskrá!B:B,0)),0)*C559/100000,""))</f>
        <v>0</v>
      </c>
      <c r="J559" s="247">
        <f>IF(OR(B559="",C559=""),"",IFERROR(IFERROR(INDEX(Vöruskrá!M:M,MATCH(B559,Vöruskrá!B:B,0)),0)*C559/100000,""))</f>
        <v>0</v>
      </c>
      <c r="K559" s="247">
        <f>IF(OR(B559="",C559=""),"",IFERROR(IFERROR(INDEX(Vöruskrá!N:N,MATCH(B559,Vöruskrá!B:B,0)),0)*C559/100000,""))</f>
        <v>0</v>
      </c>
      <c r="L559" s="247">
        <f>IF(OR(B559="",C559=""),"",IFERROR(IFERROR(INDEX(Vöruskrá!O:O,MATCH(B559,Vöruskrá!B:B,0)),0)*C559/100000,""))</f>
        <v>0</v>
      </c>
      <c r="M559" s="247">
        <f>IF(OR(B559="",C559=""),"",IFERROR(IFERROR(INDEX(Vöruskrá!P:P,MATCH(B559,Vöruskrá!B:B,0)),0)*C559/100000,""))</f>
        <v>0</v>
      </c>
      <c r="N559" s="247">
        <f>IF(OR(B559="",C559=""),"",IFERROR(IFERROR(INDEX(Vöruskrá!Q:Q,MATCH(B559,Vöruskrá!B:B,0)),0)*C559/100000,""))</f>
        <v>0</v>
      </c>
      <c r="O559" s="248">
        <f>IF(OR(B559="",C559=""),"",IFERROR(C559/1000*IFERROR(INDEX(Vöruskrá!R:R,MATCH(B559,Vöruskrá!B:B,0)),0)/1000,""))</f>
        <v>48</v>
      </c>
      <c r="P559" s="244"/>
      <c r="Q559" s="109"/>
      <c r="R559" s="100"/>
      <c r="S559" s="152" t="str">
        <f t="shared" si="8"/>
        <v>Kjúklingabaunir</v>
      </c>
      <c r="T559" s="150">
        <f>IF($B559="","",$C559/1000*IFERROR(INDEX(Vöruskrá!$R:$R,MATCH($B559,Vöruskrá!$B:$B,0)),0))</f>
        <v>48000</v>
      </c>
      <c r="U559" s="151" t="str">
        <f>IF($A559="","",IFERROR(SUMIFS($T:$T,$W:$W,$A559)/(SUMIFS($C:$C,$W:$W,$A559)/1000),""))</f>
        <v/>
      </c>
      <c r="W559" t="str">
        <f>IF($A559="",W558,$A559)</f>
        <v>Mildur kjúklingabaunakari (chana masala) með hrísgrjónum</v>
      </c>
    </row>
    <row r="560" spans="1:23" ht="15">
      <c r="A560" s="249"/>
      <c r="B560" s="249" t="s">
        <v>658</v>
      </c>
      <c r="C560" s="250">
        <v>15000</v>
      </c>
      <c r="D560" s="246" t="s">
        <v>660</v>
      </c>
      <c r="E560" s="246"/>
      <c r="F560" s="246"/>
      <c r="G560" s="247">
        <f>IF(OR(B560="",C560=""),"",IFERROR(IFERROR(INDEX(Vöruskrá!J:J,MATCH(B560,Vöruskrá!B:B,0)),0)*C560/100000,""))</f>
        <v>4.2</v>
      </c>
      <c r="H560" s="247">
        <f>IF(OR(B560="",C560=""),"",IFERROR(IFERROR(INDEX(Vöruskrá!K:K,MATCH(B560,Vöruskrá!B:B,0)),0)*C560/100000,""))</f>
        <v>1.4999999999999999E-2</v>
      </c>
      <c r="I560" s="247">
        <f>IF(OR(B560="",C560=""),"",IFERROR(IFERROR(INDEX(Vöruskrá!L:L,MATCH(B560,Vöruskrá!B:B,0)),0)*C560/100000,""))</f>
        <v>0</v>
      </c>
      <c r="J560" s="247">
        <f>IF(OR(B560="",C560=""),"",IFERROR(IFERROR(INDEX(Vöruskrá!M:M,MATCH(B560,Vöruskrá!B:B,0)),0)*C560/100000,""))</f>
        <v>0.75</v>
      </c>
      <c r="K560" s="247">
        <f>IF(OR(B560="",C560=""),"",IFERROR(IFERROR(INDEX(Vöruskrá!N:N,MATCH(B560,Vöruskrá!B:B,0)),0)*C560/100000,""))</f>
        <v>0.51</v>
      </c>
      <c r="L560" s="247">
        <f>IF(OR(B560="",C560=""),"",IFERROR(IFERROR(INDEX(Vöruskrá!O:O,MATCH(B560,Vöruskrá!B:B,0)),0)*C560/100000,""))</f>
        <v>0.22500000000000001</v>
      </c>
      <c r="M560" s="247">
        <f>IF(OR(B560="",C560=""),"",IFERROR(IFERROR(INDEX(Vöruskrá!P:P,MATCH(B560,Vöruskrá!B:B,0)),0)*C560/100000,""))</f>
        <v>0</v>
      </c>
      <c r="N560" s="247">
        <f>IF(OR(B560="",C560=""),"",IFERROR(IFERROR(INDEX(Vöruskrá!Q:Q,MATCH(B560,Vöruskrá!B:B,0)),0)*C560/100000,""))</f>
        <v>0</v>
      </c>
      <c r="O560" s="248">
        <f>IF(OR(B560="",C560=""),"",IFERROR(C560/1000*IFERROR(INDEX(Vöruskrá!R:R,MATCH(B560,Vöruskrá!B:B,0)),0)/1000,""))</f>
        <v>8.0399999999999991</v>
      </c>
      <c r="P560" s="249"/>
      <c r="Q560" s="97"/>
      <c r="R560" s="25"/>
      <c r="S560" s="152" t="str">
        <f t="shared" si="8"/>
        <v>Maukaðir tómatar</v>
      </c>
      <c r="T560" s="150">
        <f>IF($B560="","",$C560/1000*IFERROR(INDEX(Vöruskrá!$R:$R,MATCH($B560,Vöruskrá!$B:$B,0)),0))</f>
        <v>8040</v>
      </c>
      <c r="U560" s="151" t="str">
        <f>IF($A560="","",IFERROR(SUMIFS($T:$T,$W:$W,$A560)/(SUMIFS($C:$C,$W:$W,$A560)/1000),""))</f>
        <v/>
      </c>
      <c r="W560" t="str">
        <f>IF($A560="",W559,$A560)</f>
        <v>Mildur kjúklingabaunakari (chana masala) með hrísgrjónum</v>
      </c>
    </row>
    <row r="561" spans="1:23" ht="15">
      <c r="A561" s="244"/>
      <c r="B561" s="244" t="s">
        <v>299</v>
      </c>
      <c r="C561" s="245">
        <v>10000</v>
      </c>
      <c r="D561" s="246" t="s">
        <v>301</v>
      </c>
      <c r="E561" s="246" t="s">
        <v>121</v>
      </c>
      <c r="F561" s="246"/>
      <c r="G561" s="247">
        <f>IF(OR(B561="",C561=""),"",IFERROR(IFERROR(INDEX(Vöruskrá!J:J,MATCH(B561,Vöruskrá!B:B,0)),0)*C561/100000,""))</f>
        <v>18.100000000000001</v>
      </c>
      <c r="H561" s="247">
        <f>IF(OR(B561="",C561=""),"",IFERROR(IFERROR(INDEX(Vöruskrá!K:K,MATCH(B561,Vöruskrá!B:B,0)),0)*C561/100000,""))</f>
        <v>1.8</v>
      </c>
      <c r="I561" s="247">
        <f>IF(OR(B561="",C561=""),"",IFERROR(IFERROR(INDEX(Vöruskrá!L:L,MATCH(B561,Vöruskrá!B:B,0)),0)*C561/100000,""))</f>
        <v>1.53</v>
      </c>
      <c r="J561" s="247">
        <f>IF(OR(B561="",C561=""),"",IFERROR(IFERROR(INDEX(Vöruskrá!M:M,MATCH(B561,Vöruskrá!B:B,0)),0)*C561/100000,""))</f>
        <v>0.28000000000000003</v>
      </c>
      <c r="K561" s="247">
        <f>IF(OR(B561="",C561=""),"",IFERROR(IFERROR(INDEX(Vöruskrá!N:N,MATCH(B561,Vöruskrá!B:B,0)),0)*C561/100000,""))</f>
        <v>0.1</v>
      </c>
      <c r="L561" s="247">
        <f>IF(OR(B561="",C561=""),"",IFERROR(IFERROR(INDEX(Vöruskrá!O:O,MATCH(B561,Vöruskrá!B:B,0)),0)*C561/100000,""))</f>
        <v>0.2</v>
      </c>
      <c r="M561" s="247">
        <f>IF(OR(B561="",C561=""),"",IFERROR(IFERROR(INDEX(Vöruskrá!P:P,MATCH(B561,Vöruskrá!B:B,0)),0)*C561/100000,""))</f>
        <v>0</v>
      </c>
      <c r="N561" s="247">
        <f>IF(OR(B561="",C561=""),"",IFERROR(IFERROR(INDEX(Vöruskrá!Q:Q,MATCH(B561,Vöruskrá!B:B,0)),0)*C561/100000,""))</f>
        <v>0</v>
      </c>
      <c r="O561" s="248">
        <f>IF(OR(B561="",C561=""),"",IFERROR(C561/1000*IFERROR(INDEX(Vöruskrá!R:R,MATCH(B561,Vöruskrá!B:B,0)),0)/1000,""))</f>
        <v>4.5</v>
      </c>
      <c r="P561" s="244"/>
      <c r="Q561" s="98"/>
      <c r="R561" s="5"/>
      <c r="S561" s="152" t="str">
        <f t="shared" si="8"/>
        <v>Kókosmjólk Roland Coconut Milk</v>
      </c>
      <c r="T561" s="150">
        <f>IF($B561="","",$C561/1000*IFERROR(INDEX(Vöruskrá!$R:$R,MATCH($B561,Vöruskrá!$B:$B,0)),0))</f>
        <v>4500</v>
      </c>
      <c r="U561" s="151" t="str">
        <f>IF($A561="","",IFERROR(SUMIFS($T:$T,$W:$W,$A561)/(SUMIFS($C:$C,$W:$W,$A561)/1000),""))</f>
        <v/>
      </c>
      <c r="W561" t="str">
        <f>IF($A561="",W560,$A561)</f>
        <v>Mildur kjúklingabaunakari (chana masala) með hrísgrjónum</v>
      </c>
    </row>
    <row r="562" spans="1:23" ht="15">
      <c r="A562" s="249"/>
      <c r="B562" s="249" t="s">
        <v>882</v>
      </c>
      <c r="C562" s="250">
        <v>5000</v>
      </c>
      <c r="D562" s="246" t="s">
        <v>883</v>
      </c>
      <c r="E562" s="246" t="s">
        <v>121</v>
      </c>
      <c r="F562" s="246"/>
      <c r="G562" s="247">
        <f>IF(OR(B562="",C562=""),"",IFERROR(IFERROR(INDEX(Vöruskrá!J:J,MATCH(B562,Vöruskrá!B:B,0)),0)*C562/100000,""))</f>
        <v>2</v>
      </c>
      <c r="H562" s="247">
        <f>IF(OR(B562="",C562=""),"",IFERROR(IFERROR(INDEX(Vöruskrá!K:K,MATCH(B562,Vöruskrá!B:B,0)),0)*C562/100000,""))</f>
        <v>5.0000000000000001E-3</v>
      </c>
      <c r="I562" s="247">
        <f>IF(OR(B562="",C562=""),"",IFERROR(IFERROR(INDEX(Vöruskrá!L:L,MATCH(B562,Vöruskrá!B:B,0)),0)*C562/100000,""))</f>
        <v>0</v>
      </c>
      <c r="J562" s="247">
        <f>IF(OR(B562="",C562=""),"",IFERROR(IFERROR(INDEX(Vöruskrá!M:M,MATCH(B562,Vöruskrá!B:B,0)),0)*C562/100000,""))</f>
        <v>0.46500000000000002</v>
      </c>
      <c r="K562" s="247">
        <f>IF(OR(B562="",C562=""),"",IFERROR(IFERROR(INDEX(Vöruskrá!N:N,MATCH(B562,Vöruskrá!B:B,0)),0)*C562/100000,""))</f>
        <v>0.21</v>
      </c>
      <c r="L562" s="247">
        <f>IF(OR(B562="",C562=""),"",IFERROR(IFERROR(INDEX(Vöruskrá!O:O,MATCH(B562,Vöruskrá!B:B,0)),0)*C562/100000,""))</f>
        <v>5.5E-2</v>
      </c>
      <c r="M562" s="247">
        <f>IF(OR(B562="",C562=""),"",IFERROR(IFERROR(INDEX(Vöruskrá!P:P,MATCH(B562,Vöruskrá!B:B,0)),0)*C562/100000,""))</f>
        <v>0</v>
      </c>
      <c r="N562" s="247">
        <f>IF(OR(B562="",C562=""),"",IFERROR(IFERROR(INDEX(Vöruskrá!Q:Q,MATCH(B562,Vöruskrá!B:B,0)),0)*C562/100000,""))</f>
        <v>8.5000000000000006E-2</v>
      </c>
      <c r="O562" s="248">
        <f>IF(OR(B562="",C562=""),"",IFERROR(C562/1000*IFERROR(INDEX(Vöruskrá!R:R,MATCH(B562,Vöruskrá!B:B,0)),0)/1000,""))</f>
        <v>1.25</v>
      </c>
      <c r="P562" s="249"/>
      <c r="Q562" s="97"/>
      <c r="R562" s="25"/>
      <c r="S562" s="152" t="str">
        <f t="shared" si="8"/>
        <v>Laukur (ferskur)</v>
      </c>
      <c r="T562" s="150">
        <f>IF($B562="","",$C562/1000*IFERROR(INDEX(Vöruskrá!$R:$R,MATCH($B562,Vöruskrá!$B:$B,0)),0))</f>
        <v>1250</v>
      </c>
      <c r="U562" s="151" t="str">
        <f>IF($A562="","",IFERROR(SUMIFS($T:$T,$W:$W,$A562)/(SUMIFS($C:$C,$W:$W,$A562)/1000),""))</f>
        <v/>
      </c>
      <c r="W562" t="str">
        <f>IF($A562="",W561,$A562)</f>
        <v>Mildur kjúklingabaunakari (chana masala) með hrísgrjónum</v>
      </c>
    </row>
    <row r="563" spans="1:23" ht="15">
      <c r="A563" s="244"/>
      <c r="B563" s="244" t="s">
        <v>889</v>
      </c>
      <c r="C563" s="245">
        <v>1000</v>
      </c>
      <c r="D563" s="246" t="s">
        <v>890</v>
      </c>
      <c r="E563" s="246" t="s">
        <v>121</v>
      </c>
      <c r="F563" s="246"/>
      <c r="G563" s="247">
        <f>IF(OR(B563="",C563=""),"",IFERROR(IFERROR(INDEX(Vöruskrá!J:J,MATCH(B563,Vöruskrá!B:B,0)),0)*C563/100000,""))</f>
        <v>1.49</v>
      </c>
      <c r="H563" s="247">
        <f>IF(OR(B563="",C563=""),"",IFERROR(IFERROR(INDEX(Vöruskrá!K:K,MATCH(B563,Vöruskrá!B:B,0)),0)*C563/100000,""))</f>
        <v>5.0000000000000001E-3</v>
      </c>
      <c r="I563" s="247">
        <f>IF(OR(B563="",C563=""),"",IFERROR(IFERROR(INDEX(Vöruskrá!L:L,MATCH(B563,Vöruskrá!B:B,0)),0)*C563/100000,""))</f>
        <v>1E-3</v>
      </c>
      <c r="J563" s="247">
        <f>IF(OR(B563="",C563=""),"",IFERROR(IFERROR(INDEX(Vöruskrá!M:M,MATCH(B563,Vöruskrá!B:B,0)),0)*C563/100000,""))</f>
        <v>0.33100000000000002</v>
      </c>
      <c r="K563" s="247">
        <f>IF(OR(B563="",C563=""),"",IFERROR(IFERROR(INDEX(Vöruskrá!N:N,MATCH(B563,Vöruskrá!B:B,0)),0)*C563/100000,""))</f>
        <v>0.01</v>
      </c>
      <c r="L563" s="247">
        <f>IF(OR(B563="",C563=""),"",IFERROR(IFERROR(INDEX(Vöruskrá!O:O,MATCH(B563,Vöruskrá!B:B,0)),0)*C563/100000,""))</f>
        <v>6.4000000000000001E-2</v>
      </c>
      <c r="M563" s="247">
        <f>IF(OR(B563="",C563=""),"",IFERROR(IFERROR(INDEX(Vöruskrá!P:P,MATCH(B563,Vöruskrá!B:B,0)),0)*C563/100000,""))</f>
        <v>0</v>
      </c>
      <c r="N563" s="247">
        <f>IF(OR(B563="",C563=""),"",IFERROR(IFERROR(INDEX(Vöruskrá!Q:Q,MATCH(B563,Vöruskrá!B:B,0)),0)*C563/100000,""))</f>
        <v>2.1000000000000001E-2</v>
      </c>
      <c r="O563" s="248">
        <f>IF(OR(B563="",C563=""),"",IFERROR(C563/1000*IFERROR(INDEX(Vöruskrá!R:R,MATCH(B563,Vöruskrá!B:B,0)),0)/1000,""))</f>
        <v>1.5</v>
      </c>
      <c r="P563" s="244"/>
      <c r="Q563" s="98"/>
      <c r="R563" s="5"/>
      <c r="S563" s="152" t="str">
        <f t="shared" si="8"/>
        <v>Hvítlaukur (ferskur)</v>
      </c>
      <c r="T563" s="150">
        <f>IF($B563="","",$C563/1000*IFERROR(INDEX(Vöruskrá!$R:$R,MATCH($B563,Vöruskrá!$B:$B,0)),0))</f>
        <v>1500</v>
      </c>
      <c r="U563" s="151" t="str">
        <f>IF($A563="","",IFERROR(SUMIFS($T:$T,$W:$W,$A563)/(SUMIFS($C:$C,$W:$W,$A563)/1000),""))</f>
        <v/>
      </c>
      <c r="W563" t="str">
        <f>IF($A563="",W562,$A563)</f>
        <v>Mildur kjúklingabaunakari (chana masala) með hrísgrjónum</v>
      </c>
    </row>
    <row r="564" spans="1:23" ht="15">
      <c r="A564" s="249"/>
      <c r="B564" s="249" t="s">
        <v>893</v>
      </c>
      <c r="C564" s="250">
        <v>1500</v>
      </c>
      <c r="D564" s="246" t="s">
        <v>894</v>
      </c>
      <c r="E564" s="246" t="s">
        <v>121</v>
      </c>
      <c r="F564" s="246" t="s">
        <v>895</v>
      </c>
      <c r="G564" s="247">
        <f>IF(OR(B564="",C564=""),"",IFERROR(IFERROR(INDEX(Vöruskrá!J:J,MATCH(B564,Vöruskrá!B:B,0)),0)*C564/100000,""))</f>
        <v>4.875</v>
      </c>
      <c r="H564" s="247">
        <f>IF(OR(B564="",C564=""),"",IFERROR(IFERROR(INDEX(Vöruskrá!K:K,MATCH(B564,Vöruskrá!B:B,0)),0)*C564/100000,""))</f>
        <v>0.21</v>
      </c>
      <c r="I564" s="247">
        <f>IF(OR(B564="",C564=""),"",IFERROR(IFERROR(INDEX(Vöruskrá!L:L,MATCH(B564,Vöruskrá!B:B,0)),0)*C564/100000,""))</f>
        <v>0.03</v>
      </c>
      <c r="J564" s="247">
        <f>IF(OR(B564="",C564=""),"",IFERROR(IFERROR(INDEX(Vöruskrá!M:M,MATCH(B564,Vöruskrá!B:B,0)),0)*C564/100000,""))</f>
        <v>0.82499999999999996</v>
      </c>
      <c r="K564" s="247">
        <f>IF(OR(B564="",C564=""),"",IFERROR(IFERROR(INDEX(Vöruskrá!N:N,MATCH(B564,Vöruskrá!B:B,0)),0)*C564/100000,""))</f>
        <v>4.2000000000000003E-2</v>
      </c>
      <c r="L564" s="247">
        <f>IF(OR(B564="",C564=""),"",IFERROR(IFERROR(INDEX(Vöruskrá!O:O,MATCH(B564,Vöruskrá!B:B,0)),0)*C564/100000,""))</f>
        <v>0.21</v>
      </c>
      <c r="M564" s="247">
        <f>IF(OR(B564="",C564=""),"",IFERROR(IFERROR(INDEX(Vöruskrá!P:P,MATCH(B564,Vöruskrá!B:B,0)),0)*C564/100000,""))</f>
        <v>1.5E-3</v>
      </c>
      <c r="N564" s="247">
        <f>IF(OR(B564="",C564=""),"",IFERROR(IFERROR(INDEX(Vöruskrá!Q:Q,MATCH(B564,Vöruskrá!B:B,0)),0)*C564/100000,""))</f>
        <v>0.495</v>
      </c>
      <c r="O564" s="248">
        <f>IF(OR(B564="",C564=""),"",IFERROR(C564/1000*IFERROR(INDEX(Vöruskrá!R:R,MATCH(B564,Vöruskrá!B:B,0)),0)/1000,""))</f>
        <v>4.5</v>
      </c>
      <c r="P564" s="249"/>
      <c r="Q564" s="97"/>
      <c r="R564" s="25"/>
      <c r="S564" s="152" t="str">
        <f t="shared" si="8"/>
        <v>Karríduft (Curry powder)</v>
      </c>
      <c r="T564" s="150">
        <f>IF($B564="","",$C564/1000*IFERROR(INDEX(Vöruskrá!$R:$R,MATCH($B564,Vöruskrá!$B:$B,0)),0))</f>
        <v>4500</v>
      </c>
      <c r="U564" s="151" t="str">
        <f>IF($A564="","",IFERROR(SUMIFS($T:$T,$W:$W,$A564)/(SUMIFS($C:$C,$W:$W,$A564)/1000),""))</f>
        <v/>
      </c>
      <c r="W564" t="str">
        <f>IF($A564="",W563,$A564)</f>
        <v>Mildur kjúklingabaunakari (chana masala) með hrísgrjónum</v>
      </c>
    </row>
    <row r="565" spans="1:23" ht="15">
      <c r="A565" s="244"/>
      <c r="B565" s="244" t="s">
        <v>1307</v>
      </c>
      <c r="C565" s="245">
        <v>500</v>
      </c>
      <c r="D565" s="246" t="s">
        <v>1308</v>
      </c>
      <c r="E565" s="246"/>
      <c r="F565" s="246"/>
      <c r="G565" s="247">
        <f>IF(OR(B565="",C565=""),"",IFERROR(IFERROR(INDEX(Vöruskrá!J:J,MATCH(B565,Vöruskrá!B:B,0)),0)*C565/100000,""))</f>
        <v>0.41499999999999998</v>
      </c>
      <c r="H565" s="247" t="str">
        <f>IF(OR(B565="",C565=""),"",IFERROR(IFERROR(INDEX(Vöruskrá!K:K,MATCH(B565,Vöruskrá!B:B,0)),0)*C565/100000,""))</f>
        <v/>
      </c>
      <c r="I565" s="247" t="str">
        <f>IF(OR(B565="",C565=""),"",IFERROR(IFERROR(INDEX(Vöruskrá!L:L,MATCH(B565,Vöruskrá!B:B,0)),0)*C565/100000,""))</f>
        <v/>
      </c>
      <c r="J565" s="247" t="str">
        <f>IF(OR(B565="",C565=""),"",IFERROR(IFERROR(INDEX(Vöruskrá!M:M,MATCH(B565,Vöruskrá!B:B,0)),0)*C565/100000,""))</f>
        <v/>
      </c>
      <c r="K565" s="247">
        <f>IF(OR(B565="",C565=""),"",IFERROR(IFERROR(INDEX(Vöruskrá!N:N,MATCH(B565,Vöruskrá!B:B,0)),0)*C565/100000,""))</f>
        <v>0</v>
      </c>
      <c r="L565" s="247" t="str">
        <f>IF(OR(B565="",C565=""),"",IFERROR(IFERROR(INDEX(Vöruskrá!O:O,MATCH(B565,Vöruskrá!B:B,0)),0)*C565/100000,""))</f>
        <v/>
      </c>
      <c r="M565" s="247">
        <f>IF(OR(B565="",C565=""),"",IFERROR(IFERROR(INDEX(Vöruskrá!P:P,MATCH(B565,Vöruskrá!B:B,0)),0)*C565/100000,""))</f>
        <v>0</v>
      </c>
      <c r="N565" s="247">
        <f>IF(OR(B565="",C565=""),"",IFERROR(IFERROR(INDEX(Vöruskrá!Q:Q,MATCH(B565,Vöruskrá!B:B,0)),0)*C565/100000,""))</f>
        <v>0.01</v>
      </c>
      <c r="O565" s="248">
        <f>IF(OR(B565="",C565=""),"",IFERROR(C565/1000*IFERROR(INDEX(Vöruskrá!R:R,MATCH(B565,Vöruskrá!B:B,0)),0)/1000,""))</f>
        <v>0.3</v>
      </c>
      <c r="P565" s="244"/>
      <c r="Q565" s="98"/>
      <c r="R565" s="5"/>
      <c r="S565" s="152" t="str">
        <f t="shared" si="8"/>
        <v>Engifer (ferskur)</v>
      </c>
      <c r="T565" s="150">
        <f>IF($B565="","",$C565/1000*IFERROR(INDEX(Vöruskrá!$R:$R,MATCH($B565,Vöruskrá!$B:$B,0)),0))</f>
        <v>300</v>
      </c>
      <c r="U565" s="151" t="str">
        <f>IF($A565="","",IFERROR(SUMIFS($T:$T,$W:$W,$A565)/(SUMIFS($C:$C,$W:$W,$A565)/1000),""))</f>
        <v/>
      </c>
      <c r="W565" t="str">
        <f>IF($A565="",W564,$A565)</f>
        <v>Mildur kjúklingabaunakari (chana masala) með hrísgrjónum</v>
      </c>
    </row>
    <row r="566" spans="1:23" ht="15">
      <c r="A566" s="249"/>
      <c r="B566" s="249" t="s">
        <v>269</v>
      </c>
      <c r="C566" s="250">
        <v>500</v>
      </c>
      <c r="D566" s="246" t="s">
        <v>272</v>
      </c>
      <c r="E566" s="246" t="s">
        <v>121</v>
      </c>
      <c r="F566" s="246" t="s">
        <v>273</v>
      </c>
      <c r="G566" s="247">
        <f>IF(OR(B566="",C566=""),"",IFERROR(IFERROR(INDEX(Vöruskrá!J:J,MATCH(B566,Vöruskrá!B:B,0)),0)*C566/100000,""))</f>
        <v>0</v>
      </c>
      <c r="H566" s="247">
        <f>IF(OR(B566="",C566=""),"",IFERROR(IFERROR(INDEX(Vöruskrá!K:K,MATCH(B566,Vöruskrá!B:B,0)),0)*C566/100000,""))</f>
        <v>0</v>
      </c>
      <c r="I566" s="247">
        <f>IF(OR(B566="",C566=""),"",IFERROR(IFERROR(INDEX(Vöruskrá!L:L,MATCH(B566,Vöruskrá!B:B,0)),0)*C566/100000,""))</f>
        <v>0</v>
      </c>
      <c r="J566" s="247">
        <f>IF(OR(B566="",C566=""),"",IFERROR(IFERROR(INDEX(Vöruskrá!M:M,MATCH(B566,Vöruskrá!B:B,0)),0)*C566/100000,""))</f>
        <v>0</v>
      </c>
      <c r="K566" s="247">
        <f>IF(OR(B566="",C566=""),"",IFERROR(IFERROR(INDEX(Vöruskrá!N:N,MATCH(B566,Vöruskrá!B:B,0)),0)*C566/100000,""))</f>
        <v>0</v>
      </c>
      <c r="L566" s="247">
        <f>IF(OR(B566="",C566=""),"",IFERROR(IFERROR(INDEX(Vöruskrá!O:O,MATCH(B566,Vöruskrá!B:B,0)),0)*C566/100000,""))</f>
        <v>0</v>
      </c>
      <c r="M566" s="247">
        <f>IF(OR(B566="",C566=""),"",IFERROR(IFERROR(INDEX(Vöruskrá!P:P,MATCH(B566,Vöruskrá!B:B,0)),0)*C566/100000,""))</f>
        <v>0.5</v>
      </c>
      <c r="N566" s="247">
        <f>IF(OR(B566="",C566=""),"",IFERROR(IFERROR(INDEX(Vöruskrá!Q:Q,MATCH(B566,Vöruskrá!B:B,0)),0)*C566/100000,""))</f>
        <v>0</v>
      </c>
      <c r="O566" s="248">
        <f>IF(OR(B566="",C566=""),"",IFERROR(C566/1000*IFERROR(INDEX(Vöruskrá!R:R,MATCH(B566,Vöruskrá!B:B,0)),0)/1000,""))</f>
        <v>0.06</v>
      </c>
      <c r="P566" s="249"/>
      <c r="Q566" s="97"/>
      <c r="R566" s="25"/>
      <c r="S566" s="152" t="str">
        <f t="shared" si="8"/>
        <v>Borðsalt</v>
      </c>
      <c r="T566" s="150">
        <f>IF($B566="","",$C566/1000*IFERROR(INDEX(Vöruskrá!$R:$R,MATCH($B566,Vöruskrá!$B:$B,0)),0))</f>
        <v>60</v>
      </c>
      <c r="U566" s="151" t="str">
        <f>IF($A566="","",IFERROR(SUMIFS($T:$T,$W:$W,$A566)/(SUMIFS($C:$C,$W:$W,$A566)/1000),""))</f>
        <v/>
      </c>
      <c r="W566" t="str">
        <f>IF($A566="",W565,$A566)</f>
        <v>Mildur kjúklingabaunakari (chana masala) með hrísgrjónum</v>
      </c>
    </row>
    <row r="567" spans="1:23" ht="15">
      <c r="A567" s="244"/>
      <c r="B567" s="244" t="s">
        <v>1105</v>
      </c>
      <c r="C567" s="245">
        <v>1500</v>
      </c>
      <c r="D567" s="246" t="s">
        <v>1105</v>
      </c>
      <c r="E567" s="246" t="s">
        <v>121</v>
      </c>
      <c r="F567" s="246"/>
      <c r="G567" s="247">
        <f>IF(OR(B567="",C567=""),"",IFERROR(IFERROR(INDEX(Vöruskrá!J:J,MATCH(B567,Vöruskrá!B:B,0)),0)*C567/100000,""))</f>
        <v>13.5</v>
      </c>
      <c r="H567" s="247">
        <f>IF(OR(B567="",C567=""),"",IFERROR(IFERROR(INDEX(Vöruskrá!K:K,MATCH(B567,Vöruskrá!B:B,0)),0)*C567/100000,""))</f>
        <v>1.5</v>
      </c>
      <c r="I567" s="247">
        <f>IF(OR(B567="",C567=""),"",IFERROR(IFERROR(INDEX(Vöruskrá!L:L,MATCH(B567,Vöruskrá!B:B,0)),0)*C567/100000,""))</f>
        <v>0.105</v>
      </c>
      <c r="J567" s="247">
        <f>IF(OR(B567="",C567=""),"",IFERROR(IFERROR(INDEX(Vöruskrá!M:M,MATCH(B567,Vöruskrá!B:B,0)),0)*C567/100000,""))</f>
        <v>0.97499999999999998</v>
      </c>
      <c r="K567" s="247">
        <f>IF(OR(B567="",C567=""),"",IFERROR(IFERROR(INDEX(Vöruskrá!N:N,MATCH(B567,Vöruskrá!B:B,0)),0)*C567/100000,""))</f>
        <v>0.41249999999999998</v>
      </c>
      <c r="L567" s="247">
        <f>IF(OR(B567="",C567=""),"",IFERROR(IFERROR(INDEX(Vöruskrá!O:O,MATCH(B567,Vöruskrá!B:B,0)),0)*C567/100000,""))</f>
        <v>0</v>
      </c>
      <c r="M567" s="247">
        <f>IF(OR(B567="",C567=""),"",IFERROR(IFERROR(INDEX(Vöruskrá!P:P,MATCH(B567,Vöruskrá!B:B,0)),0)*C567/100000,""))</f>
        <v>0</v>
      </c>
      <c r="N567" s="247">
        <f>IF(OR(B567="",C567=""),"",IFERROR(IFERROR(INDEX(Vöruskrá!Q:Q,MATCH(B567,Vöruskrá!B:B,0)),0)*C567/100000,""))</f>
        <v>0</v>
      </c>
      <c r="O567" s="248">
        <f>IF(OR(B567="",C567=""),"",IFERROR(C567/1000*IFERROR(INDEX(Vöruskrá!R:R,MATCH(B567,Vöruskrá!B:B,0)),0)/1000,""))</f>
        <v>0.59250000000000003</v>
      </c>
      <c r="P567" s="244"/>
      <c r="Q567" s="110"/>
      <c r="R567" s="99"/>
      <c r="S567" s="152" t="str">
        <f t="shared" si="8"/>
        <v>Repjuolía</v>
      </c>
      <c r="T567" s="150">
        <f>IF($B567="","",$C567/1000*IFERROR(INDEX(Vöruskrá!$R:$R,MATCH($B567,Vöruskrá!$B:$B,0)),0))</f>
        <v>592.5</v>
      </c>
      <c r="U567" s="151" t="str">
        <f>IF($A567="","",IFERROR(SUMIFS($T:$T,$W:$W,$A567)/(SUMIFS($C:$C,$W:$W,$A567)/1000),""))</f>
        <v/>
      </c>
      <c r="W567" t="str">
        <f>IF($A567="",W566,$A567)</f>
        <v>Mildur kjúklingabaunakari (chana masala) með hrísgrjónum</v>
      </c>
    </row>
    <row r="568" spans="1:23" ht="60">
      <c r="A568" s="237" t="s">
        <v>1796</v>
      </c>
      <c r="B568" s="237"/>
      <c r="C568" s="238"/>
      <c r="D568" s="101" t="s">
        <v>1797</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1" t="s">
        <v>1798</v>
      </c>
      <c r="Q568" s="251" t="s">
        <v>1799</v>
      </c>
      <c r="R568" s="252" t="s">
        <v>1800</v>
      </c>
      <c r="S568" s="152" t="str">
        <f t="shared" si="8"/>
        <v>Grjónagrautur með lifrapylsu og kanil</v>
      </c>
      <c r="T568" s="150" t="str">
        <f>IF($B568="","",$C568/1000*IFERROR(INDEX(Vöruskrá!$R:$R,MATCH($B568,Vöruskrá!$B:$B,0)),0))</f>
        <v/>
      </c>
      <c r="U568" s="151">
        <f>IF($A568="","",IFERROR(SUMIFS($T:$T,$W:$W,$A568)/(SUMIFS($C:$C,$W:$W,$A568)/1000),""))</f>
        <v>114.60709999999999</v>
      </c>
      <c r="W568" t="str">
        <f>IF($A568="",W567,$A568)</f>
        <v>Grjónagrautur með lifrapylsu og kanil</v>
      </c>
    </row>
    <row r="569" spans="1:23" ht="15">
      <c r="A569" s="244"/>
      <c r="B569" s="244" t="s">
        <v>304</v>
      </c>
      <c r="C569" s="245">
        <v>24237</v>
      </c>
      <c r="D569" s="246" t="s">
        <v>307</v>
      </c>
      <c r="E569" s="246" t="s">
        <v>121</v>
      </c>
      <c r="F569" s="246"/>
      <c r="G569" s="247">
        <f>IF(OR(B569="",C569=""),"",IFERROR(IFERROR(INDEX(Vöruskrá!J:J,MATCH(B569,Vöruskrá!B:B,0)),0)*C569/100000,""))</f>
        <v>88.465050000000005</v>
      </c>
      <c r="H569" s="247">
        <f>IF(OR(B569="",C569=""),"",IFERROR(IFERROR(INDEX(Vöruskrá!K:K,MATCH(B569,Vöruskrá!B:B,0)),0)*C569/100000,""))</f>
        <v>0.16965899999999998</v>
      </c>
      <c r="I569" s="247">
        <f>IF(OR(B569="",C569=""),"",IFERROR(IFERROR(INDEX(Vöruskrá!L:L,MATCH(B569,Vöruskrá!B:B,0)),0)*C569/100000,""))</f>
        <v>4.8474000000000003E-2</v>
      </c>
      <c r="J569" s="247">
        <f>IF(OR(B569="",C569=""),"",IFERROR(IFERROR(INDEX(Vöruskrá!M:M,MATCH(B569,Vöruskrá!B:B,0)),0)*C569/100000,""))</f>
        <v>19.389600000000002</v>
      </c>
      <c r="K569" s="247">
        <f>IF(OR(B569="",C569=""),"",IFERROR(IFERROR(INDEX(Vöruskrá!N:N,MATCH(B569,Vöruskrá!B:B,0)),0)*C569/100000,""))</f>
        <v>2.4237000000000002E-2</v>
      </c>
      <c r="L569" s="247">
        <f>IF(OR(B569="",C569=""),"",IFERROR(IFERROR(INDEX(Vöruskrá!O:O,MATCH(B569,Vöruskrá!B:B,0)),0)*C569/100000,""))</f>
        <v>1.7208269999999999</v>
      </c>
      <c r="M569" s="247">
        <f>IF(OR(B569="",C569=""),"",IFERROR(IFERROR(INDEX(Vöruskrá!P:P,MATCH(B569,Vöruskrá!B:B,0)),0)*C569/100000,""))</f>
        <v>0</v>
      </c>
      <c r="N569" s="247">
        <f>IF(OR(B569="",C569=""),"",IFERROR(IFERROR(INDEX(Vöruskrá!Q:Q,MATCH(B569,Vöruskrá!B:B,0)),0)*C569/100000,""))</f>
        <v>0.315081</v>
      </c>
      <c r="O569" s="248">
        <f>IF(OR(B569="",C569=""),"",IFERROR(C569/1000*IFERROR(INDEX(Vöruskrá!R:R,MATCH(B569,Vöruskrá!B:B,0)),0)/1000,""))</f>
        <v>8.4829499999999989</v>
      </c>
      <c r="P569" s="244"/>
      <c r="Q569" s="109"/>
      <c r="R569" s="100"/>
      <c r="S569" s="152" t="str">
        <f t="shared" si="8"/>
        <v>Hrísgrjón Thai Hom Mali (Royal Umbrella)</v>
      </c>
      <c r="T569" s="150">
        <f>IF($B569="","",$C569/1000*IFERROR(INDEX(Vöruskrá!$R:$R,MATCH($B569,Vöruskrá!$B:$B,0)),0))</f>
        <v>8482.9499999999989</v>
      </c>
      <c r="U569" s="151" t="str">
        <f>IF($A569="","",IFERROR(SUMIFS($T:$T,$W:$W,$A569)/(SUMIFS($C:$C,$W:$W,$A569)/1000),""))</f>
        <v/>
      </c>
      <c r="W569" t="str">
        <f>IF($A569="",W568,$A569)</f>
        <v>Grjónagrautur með lifrapylsu og kanil</v>
      </c>
    </row>
    <row r="570" spans="1:23">
      <c r="A570" s="249"/>
      <c r="B570" s="399" t="s">
        <v>1801</v>
      </c>
      <c r="C570" s="250">
        <v>72710</v>
      </c>
      <c r="D570" s="246" t="s">
        <v>745</v>
      </c>
      <c r="E570" s="246" t="s">
        <v>108</v>
      </c>
      <c r="F570" s="246"/>
      <c r="G570" s="247">
        <f>IF(OR(B570="",C570=""),"",IFERROR(IFERROR(INDEX(Vöruskrá!J:J,MATCH(B570,Vöruskrá!B:B,0)),0)*C570/100000,""))</f>
        <v>0</v>
      </c>
      <c r="H570" s="247">
        <f>IF(OR(B570="",C570=""),"",IFERROR(IFERROR(INDEX(Vöruskrá!K:K,MATCH(B570,Vöruskrá!B:B,0)),0)*C570/100000,""))</f>
        <v>0</v>
      </c>
      <c r="I570" s="247">
        <f>IF(OR(B570="",C570=""),"",IFERROR(IFERROR(INDEX(Vöruskrá!L:L,MATCH(B570,Vöruskrá!B:B,0)),0)*C570/100000,""))</f>
        <v>0</v>
      </c>
      <c r="J570" s="247">
        <f>IF(OR(B570="",C570=""),"",IFERROR(IFERROR(INDEX(Vöruskrá!M:M,MATCH(B570,Vöruskrá!B:B,0)),0)*C570/100000,""))</f>
        <v>0</v>
      </c>
      <c r="K570" s="247">
        <f>IF(OR(B570="",C570=""),"",IFERROR(IFERROR(INDEX(Vöruskrá!N:N,MATCH(B570,Vöruskrá!B:B,0)),0)*C570/100000,""))</f>
        <v>0</v>
      </c>
      <c r="L570" s="247">
        <f>IF(OR(B570="",C570=""),"",IFERROR(IFERROR(INDEX(Vöruskrá!O:O,MATCH(B570,Vöruskrá!B:B,0)),0)*C570/100000,""))</f>
        <v>0</v>
      </c>
      <c r="M570" s="247">
        <f>IF(OR(B570="",C570=""),"",IFERROR(IFERROR(INDEX(Vöruskrá!P:P,MATCH(B570,Vöruskrá!B:B,0)),0)*C570/100000,""))</f>
        <v>0</v>
      </c>
      <c r="N570" s="247">
        <f>IF(OR(B570="",C570=""),"",IFERROR(IFERROR(INDEX(Vöruskrá!Q:Q,MATCH(B570,Vöruskrá!B:B,0)),0)*C570/100000,""))</f>
        <v>0</v>
      </c>
      <c r="O570" s="248">
        <f>IF(OR(B570="",C570=""),"",IFERROR(C570/1000*IFERROR(INDEX(Vöruskrá!R:R,MATCH(B570,Vöruskrá!B:B,0)),0)/1000,""))</f>
        <v>0</v>
      </c>
      <c r="P570" s="249"/>
      <c r="Q570" s="97"/>
      <c r="R570" s="25"/>
      <c r="S570" s="152" t="str">
        <f t="shared" si="8"/>
        <v>la</v>
      </c>
      <c r="T570" s="150">
        <f>IF($B570="","",$C570/1000*IFERROR(INDEX(Vöruskrá!$R:$R,MATCH($B570,Vöruskrá!$B:$B,0)),0))</f>
        <v>0</v>
      </c>
      <c r="U570" s="151" t="str">
        <f>IF($A570="","",IFERROR(SUMIFS($T:$T,$W:$W,$A570)/(SUMIFS($C:$C,$W:$W,$A570)/1000),""))</f>
        <v/>
      </c>
      <c r="W570" t="str">
        <f>IF($A570="",W569,$A570)</f>
        <v>Grjónagrautur með lifrapylsu og kanil</v>
      </c>
    </row>
    <row r="571" spans="1:23" ht="15">
      <c r="A571" s="244"/>
      <c r="B571" s="244" t="s">
        <v>418</v>
      </c>
      <c r="C571" s="245">
        <v>1454</v>
      </c>
      <c r="D571" s="246" t="s">
        <v>420</v>
      </c>
      <c r="E571" s="246" t="s">
        <v>121</v>
      </c>
      <c r="F571" s="246"/>
      <c r="G571" s="247">
        <f>IF(OR(B571="",C571=""),"",IFERROR(IFERROR(INDEX(Vöruskrá!J:J,MATCH(B571,Vöruskrá!B:B,0)),0)*C571/100000,""))</f>
        <v>5.8159999999999998</v>
      </c>
      <c r="H571" s="247">
        <f>IF(OR(B571="",C571=""),"",IFERROR(IFERROR(INDEX(Vöruskrá!K:K,MATCH(B571,Vöruskrá!B:B,0)),0)*C571/100000,""))</f>
        <v>0</v>
      </c>
      <c r="I571" s="247">
        <f>IF(OR(B571="",C571=""),"",IFERROR(IFERROR(INDEX(Vöruskrá!L:L,MATCH(B571,Vöruskrá!B:B,0)),0)*C571/100000,""))</f>
        <v>0</v>
      </c>
      <c r="J571" s="247">
        <f>IF(OR(B571="",C571=""),"",IFERROR(IFERROR(INDEX(Vöruskrá!M:M,MATCH(B571,Vöruskrá!B:B,0)),0)*C571/100000,""))</f>
        <v>1.454</v>
      </c>
      <c r="K571" s="247">
        <f>IF(OR(B571="",C571=""),"",IFERROR(IFERROR(INDEX(Vöruskrá!N:N,MATCH(B571,Vöruskrá!B:B,0)),0)*C571/100000,""))</f>
        <v>1.454</v>
      </c>
      <c r="L571" s="247">
        <f>IF(OR(B571="",C571=""),"",IFERROR(IFERROR(INDEX(Vöruskrá!O:O,MATCH(B571,Vöruskrá!B:B,0)),0)*C571/100000,""))</f>
        <v>0</v>
      </c>
      <c r="M571" s="247">
        <f>IF(OR(B571="",C571=""),"",IFERROR(IFERROR(INDEX(Vöruskrá!P:P,MATCH(B571,Vöruskrá!B:B,0)),0)*C571/100000,""))</f>
        <v>0</v>
      </c>
      <c r="N571" s="247">
        <f>IF(OR(B571="",C571=""),"",IFERROR(IFERROR(INDEX(Vöruskrá!Q:Q,MATCH(B571,Vöruskrá!B:B,0)),0)*C571/100000,""))</f>
        <v>0</v>
      </c>
      <c r="O571" s="248">
        <f>IF(OR(B571="",C571=""),"",IFERROR(C571/1000*IFERROR(INDEX(Vöruskrá!R:R,MATCH(B571,Vöruskrá!B:B,0)),0)/1000,""))</f>
        <v>0.50890000000000002</v>
      </c>
      <c r="P571" s="244"/>
      <c r="Q571" s="98"/>
      <c r="R571" s="5"/>
      <c r="S571" s="152" t="str">
        <f t="shared" si="8"/>
        <v>Crystal Sugar (Sykur)</v>
      </c>
      <c r="T571" s="150">
        <f>IF($B571="","",$C571/1000*IFERROR(INDEX(Vöruskrá!$R:$R,MATCH($B571,Vöruskrá!$B:$B,0)),0))</f>
        <v>508.9</v>
      </c>
      <c r="U571" s="151" t="str">
        <f>IF($A571="","",IFERROR(SUMIFS($T:$T,$W:$W,$A571)/(SUMIFS($C:$C,$W:$W,$A571)/1000),""))</f>
        <v/>
      </c>
      <c r="W571" t="str">
        <f>IF($A571="",W570,$A571)</f>
        <v>Grjónagrautur með lifrapylsu og kanil</v>
      </c>
    </row>
    <row r="572" spans="1:23" ht="15">
      <c r="A572" s="249"/>
      <c r="B572" s="249" t="s">
        <v>269</v>
      </c>
      <c r="C572" s="250">
        <v>388</v>
      </c>
      <c r="D572" s="246" t="s">
        <v>272</v>
      </c>
      <c r="E572" s="246" t="s">
        <v>121</v>
      </c>
      <c r="F572" s="246" t="s">
        <v>273</v>
      </c>
      <c r="G572" s="247">
        <f>IF(OR(B572="",C572=""),"",IFERROR(IFERROR(INDEX(Vöruskrá!J:J,MATCH(B572,Vöruskrá!B:B,0)),0)*C572/100000,""))</f>
        <v>0</v>
      </c>
      <c r="H572" s="247">
        <f>IF(OR(B572="",C572=""),"",IFERROR(IFERROR(INDEX(Vöruskrá!K:K,MATCH(B572,Vöruskrá!B:B,0)),0)*C572/100000,""))</f>
        <v>0</v>
      </c>
      <c r="I572" s="247">
        <f>IF(OR(B572="",C572=""),"",IFERROR(IFERROR(INDEX(Vöruskrá!L:L,MATCH(B572,Vöruskrá!B:B,0)),0)*C572/100000,""))</f>
        <v>0</v>
      </c>
      <c r="J572" s="247">
        <f>IF(OR(B572="",C572=""),"",IFERROR(IFERROR(INDEX(Vöruskrá!M:M,MATCH(B572,Vöruskrá!B:B,0)),0)*C572/100000,""))</f>
        <v>0</v>
      </c>
      <c r="K572" s="247">
        <f>IF(OR(B572="",C572=""),"",IFERROR(IFERROR(INDEX(Vöruskrá!N:N,MATCH(B572,Vöruskrá!B:B,0)),0)*C572/100000,""))</f>
        <v>0</v>
      </c>
      <c r="L572" s="247">
        <f>IF(OR(B572="",C572=""),"",IFERROR(IFERROR(INDEX(Vöruskrá!O:O,MATCH(B572,Vöruskrá!B:B,0)),0)*C572/100000,""))</f>
        <v>0</v>
      </c>
      <c r="M572" s="247">
        <f>IF(OR(B572="",C572=""),"",IFERROR(IFERROR(INDEX(Vöruskrá!P:P,MATCH(B572,Vöruskrá!B:B,0)),0)*C572/100000,""))</f>
        <v>0.38800000000000001</v>
      </c>
      <c r="N572" s="247">
        <f>IF(OR(B572="",C572=""),"",IFERROR(IFERROR(INDEX(Vöruskrá!Q:Q,MATCH(B572,Vöruskrá!B:B,0)),0)*C572/100000,""))</f>
        <v>0</v>
      </c>
      <c r="O572" s="248">
        <f>IF(OR(B572="",C572=""),"",IFERROR(C572/1000*IFERROR(INDEX(Vöruskrá!R:R,MATCH(B572,Vöruskrá!B:B,0)),0)/1000,""))</f>
        <v>4.6560000000000004E-2</v>
      </c>
      <c r="P572" s="249"/>
      <c r="Q572" s="97"/>
      <c r="R572" s="25"/>
      <c r="S572" s="152" t="str">
        <f t="shared" si="8"/>
        <v>Borðsalt</v>
      </c>
      <c r="T572" s="150">
        <f>IF($B572="","",$C572/1000*IFERROR(INDEX(Vöruskrá!$R:$R,MATCH($B572,Vöruskrá!$B:$B,0)),0))</f>
        <v>46.56</v>
      </c>
      <c r="U572" s="151" t="str">
        <f>IF($A572="","",IFERROR(SUMIFS($T:$T,$W:$W,$A572)/(SUMIFS($C:$C,$W:$W,$A572)/1000),""))</f>
        <v/>
      </c>
      <c r="W572" t="str">
        <f>IF($A572="",W571,$A572)</f>
        <v>Grjónagrautur með lifrapylsu og kanil</v>
      </c>
    </row>
    <row r="573" spans="1:23" ht="15">
      <c r="A573" s="244"/>
      <c r="B573" s="244" t="s">
        <v>1352</v>
      </c>
      <c r="C573" s="245">
        <v>242</v>
      </c>
      <c r="D573" s="246"/>
      <c r="E573" s="246"/>
      <c r="F573" s="246"/>
      <c r="G573" s="247">
        <f>IF(OR(B573="",C573=""),"",IFERROR(IFERROR(INDEX(Vöruskrá!J:J,MATCH(B573,Vöruskrá!B:B,0)),0)*C573/100000,""))</f>
        <v>0</v>
      </c>
      <c r="H573" s="247">
        <f>IF(OR(B573="",C573=""),"",IFERROR(IFERROR(INDEX(Vöruskrá!K:K,MATCH(B573,Vöruskrá!B:B,0)),0)*C573/100000,""))</f>
        <v>0</v>
      </c>
      <c r="I573" s="247">
        <f>IF(OR(B573="",C573=""),"",IFERROR(IFERROR(INDEX(Vöruskrá!L:L,MATCH(B573,Vöruskrá!B:B,0)),0)*C573/100000,""))</f>
        <v>0</v>
      </c>
      <c r="J573" s="247">
        <f>IF(OR(B573="",C573=""),"",IFERROR(IFERROR(INDEX(Vöruskrá!M:M,MATCH(B573,Vöruskrá!B:B,0)),0)*C573/100000,""))</f>
        <v>0</v>
      </c>
      <c r="K573" s="247">
        <f>IF(OR(B573="",C573=""),"",IFERROR(IFERROR(INDEX(Vöruskrá!N:N,MATCH(B573,Vöruskrá!B:B,0)),0)*C573/100000,""))</f>
        <v>0</v>
      </c>
      <c r="L573" s="247">
        <f>IF(OR(B573="",C573=""),"",IFERROR(IFERROR(INDEX(Vöruskrá!O:O,MATCH(B573,Vöruskrá!B:B,0)),0)*C573/100000,""))</f>
        <v>0</v>
      </c>
      <c r="M573" s="247">
        <f>IF(OR(B573="",C573=""),"",IFERROR(IFERROR(INDEX(Vöruskrá!P:P,MATCH(B573,Vöruskrá!B:B,0)),0)*C573/100000,""))</f>
        <v>0</v>
      </c>
      <c r="N573" s="247">
        <f>IF(OR(B573="",C573=""),"",IFERROR(IFERROR(INDEX(Vöruskrá!Q:Q,MATCH(B573,Vöruskrá!B:B,0)),0)*C573/100000,""))</f>
        <v>0</v>
      </c>
      <c r="O573" s="248">
        <f>IF(OR(B573="",C573=""),"",IFERROR(C573/1000*IFERROR(INDEX(Vöruskrá!R:R,MATCH(B573,Vöruskrá!B:B,0)),0)/1000,""))</f>
        <v>0.19359999999999999</v>
      </c>
      <c r="P573" s="244"/>
      <c r="Q573" s="98"/>
      <c r="R573" s="5"/>
      <c r="S573" s="152" t="str">
        <f t="shared" si="8"/>
        <v>Vanillsykur</v>
      </c>
      <c r="T573" s="150">
        <f>IF($B573="","",$C573/1000*IFERROR(INDEX(Vöruskrá!$R:$R,MATCH($B573,Vöruskrá!$B:$B,0)),0))</f>
        <v>193.6</v>
      </c>
      <c r="U573" s="151" t="str">
        <f>IF($A573="","",IFERROR(SUMIFS($T:$T,$W:$W,$A573)/(SUMIFS($C:$C,$W:$W,$A573)/1000),""))</f>
        <v/>
      </c>
      <c r="W573" t="str">
        <f>IF($A573="",W572,$A573)</f>
        <v>Grjónagrautur með lifrapylsu og kanil</v>
      </c>
    </row>
    <row r="574" spans="1:23" ht="15">
      <c r="A574" s="249"/>
      <c r="B574" s="249" t="s">
        <v>392</v>
      </c>
      <c r="C574" s="250">
        <v>969</v>
      </c>
      <c r="D574" s="246" t="s">
        <v>394</v>
      </c>
      <c r="E574" s="246" t="s">
        <v>108</v>
      </c>
      <c r="F574" s="246"/>
      <c r="G574" s="247">
        <f>IF(OR(B574="",C574=""),"",IFERROR(IFERROR(INDEX(Vöruskrá!J:J,MATCH(B574,Vöruskrá!B:B,0)),0)*C574/100000,""))</f>
        <v>7.1512200000000004</v>
      </c>
      <c r="H574" s="247">
        <f>IF(OR(B574="",C574=""),"",IFERROR(IFERROR(INDEX(Vöruskrá!K:K,MATCH(B574,Vöruskrá!B:B,0)),0)*C574/100000,""))</f>
        <v>0.79457999999999995</v>
      </c>
      <c r="I574" s="247">
        <f>IF(OR(B574="",C574=""),"",IFERROR(IFERROR(INDEX(Vöruskrá!L:L,MATCH(B574,Vöruskrá!B:B,0)),0)*C574/100000,""))</f>
        <v>0.47481000000000001</v>
      </c>
      <c r="J574" s="247">
        <f>IF(OR(B574="",C574=""),"",IFERROR(IFERROR(INDEX(Vöruskrá!M:M,MATCH(B574,Vöruskrá!B:B,0)),0)*C574/100000,""))</f>
        <v>3.8760000000000001E-3</v>
      </c>
      <c r="K574" s="247">
        <f>IF(OR(B574="",C574=""),"",IFERROR(IFERROR(INDEX(Vöruskrá!N:N,MATCH(B574,Vöruskrá!B:B,0)),0)*C574/100000,""))</f>
        <v>3.8760000000000001E-3</v>
      </c>
      <c r="L574" s="247">
        <f>IF(OR(B574="",C574=""),"",IFERROR(IFERROR(INDEX(Vöruskrá!O:O,MATCH(B574,Vöruskrá!B:B,0)),0)*C574/100000,""))</f>
        <v>5.8139999999999997E-3</v>
      </c>
      <c r="M574" s="247">
        <f>IF(OR(B574="",C574=""),"",IFERROR(IFERROR(INDEX(Vöruskrá!P:P,MATCH(B574,Vöruskrá!B:B,0)),0)*C574/100000,""))</f>
        <v>1.1627999999999999E-2</v>
      </c>
      <c r="N574" s="247">
        <f>IF(OR(B574="",C574=""),"",IFERROR(IFERROR(INDEX(Vöruskrá!Q:Q,MATCH(B574,Vöruskrá!B:B,0)),0)*C574/100000,""))</f>
        <v>0</v>
      </c>
      <c r="O574" s="248">
        <f>IF(OR(B574="",C574=""),"",IFERROR(C574/1000*IFERROR(INDEX(Vöruskrá!R:R,MATCH(B574,Vöruskrá!B:B,0)),0)/1000,""))</f>
        <v>2.2286999999999999</v>
      </c>
      <c r="P574" s="249"/>
      <c r="Q574" s="111"/>
      <c r="R574" s="112"/>
      <c r="S574" s="152" t="str">
        <f t="shared" si="8"/>
        <v>Smjör 500 g</v>
      </c>
      <c r="T574" s="150">
        <f>IF($B574="","",$C574/1000*IFERROR(INDEX(Vöruskrá!$R:$R,MATCH($B574,Vöruskrá!$B:$B,0)),0))</f>
        <v>2228.6999999999998</v>
      </c>
      <c r="U574" s="151" t="str">
        <f>IF($A574="","",IFERROR(SUMIFS($T:$T,$W:$W,$A574)/(SUMIFS($C:$C,$W:$W,$A574)/1000),""))</f>
        <v/>
      </c>
      <c r="W574" t="str">
        <f>IF($A574="",W573,$A574)</f>
        <v>Grjónagrautur með lifrapylsu og kanil</v>
      </c>
    </row>
    <row r="575" spans="1:23" ht="60">
      <c r="A575" s="237" t="s">
        <v>1802</v>
      </c>
      <c r="B575" s="237"/>
      <c r="C575" s="238"/>
      <c r="D575" s="101" t="s">
        <v>1803</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1" t="s">
        <v>1804</v>
      </c>
      <c r="Q575" s="251" t="s">
        <v>1805</v>
      </c>
      <c r="R575" s="252" t="s">
        <v>1806</v>
      </c>
      <c r="S575" s="152" t="str">
        <f t="shared" si="8"/>
        <v>Minestrone stafasúpa</v>
      </c>
      <c r="T575" s="150" t="str">
        <f>IF($B575="","",$C575/1000*IFERROR(INDEX(Vöruskrá!$R:$R,MATCH($B575,Vöruskrá!$B:$B,0)),0))</f>
        <v/>
      </c>
      <c r="U575" s="151">
        <f>IF($A575="","",IFERROR(SUMIFS($T:$T,$W:$W,$A575)/(SUMIFS($C:$C,$W:$W,$A575)/1000),""))</f>
        <v>386.00480591497228</v>
      </c>
      <c r="W575" t="str">
        <f>IF($A575="",W574,$A575)</f>
        <v>Minestrone stafasúpa</v>
      </c>
    </row>
    <row r="576" spans="1:23" ht="15">
      <c r="A576" s="244"/>
      <c r="B576" s="244" t="s">
        <v>225</v>
      </c>
      <c r="C576" s="245">
        <v>26767</v>
      </c>
      <c r="D576" s="246" t="s">
        <v>229</v>
      </c>
      <c r="E576" s="246" t="s">
        <v>230</v>
      </c>
      <c r="F576" s="246"/>
      <c r="G576" s="247">
        <f>IF(OR(B576="",C576=""),"",IFERROR(IFERROR(INDEX(Vöruskrá!J:J,MATCH(B576,Vöruskrá!B:B,0)),0)*C576/100000,""))</f>
        <v>6.9594199999999997</v>
      </c>
      <c r="H576" s="247">
        <f>IF(OR(B576="",C576=""),"",IFERROR(IFERROR(INDEX(Vöruskrá!K:K,MATCH(B576,Vöruskrá!B:B,0)),0)*C576/100000,""))</f>
        <v>0.10706800000000001</v>
      </c>
      <c r="I576" s="247">
        <f>IF(OR(B576="",C576=""),"",IFERROR(IFERROR(INDEX(Vöruskrá!L:L,MATCH(B576,Vöruskrá!B:B,0)),0)*C576/100000,""))</f>
        <v>2.6767000000000003E-2</v>
      </c>
      <c r="J576" s="247">
        <f>IF(OR(B576="",C576=""),"",IFERROR(IFERROR(INDEX(Vöruskrá!M:M,MATCH(B576,Vöruskrá!B:B,0)),0)*C576/100000,""))</f>
        <v>0.91007800000000005</v>
      </c>
      <c r="K576" s="247">
        <f>IF(OR(B576="",C576=""),"",IFERROR(IFERROR(INDEX(Vöruskrá!N:N,MATCH(B576,Vöruskrá!B:B,0)),0)*C576/100000,""))</f>
        <v>0.77624300000000002</v>
      </c>
      <c r="L576" s="247">
        <f>IF(OR(B576="",C576=""),"",IFERROR(IFERROR(INDEX(Vöruskrá!O:O,MATCH(B576,Vöruskrá!B:B,0)),0)*C576/100000,""))</f>
        <v>0.26767000000000002</v>
      </c>
      <c r="M576" s="247">
        <f>IF(OR(B576="",C576=""),"",IFERROR(IFERROR(INDEX(Vöruskrá!P:P,MATCH(B576,Vöruskrá!B:B,0)),0)*C576/100000,""))</f>
        <v>2.6767000000000003E-2</v>
      </c>
      <c r="N576" s="247">
        <f>IF(OR(B576="",C576=""),"",IFERROR(IFERROR(INDEX(Vöruskrá!Q:Q,MATCH(B576,Vöruskrá!B:B,0)),0)*C576/100000,""))</f>
        <v>0.66917499999999996</v>
      </c>
      <c r="O576" s="248">
        <f>IF(OR(B576="",C576=""),"",IFERROR(C576/1000*IFERROR(INDEX(Vöruskrá!R:R,MATCH(B576,Vöruskrá!B:B,0)),0)/1000,""))</f>
        <v>10.706799999999999</v>
      </c>
      <c r="P576" s="244"/>
      <c r="Q576" s="109"/>
      <c r="R576" s="100"/>
      <c r="S576" s="152" t="str">
        <f t="shared" si="8"/>
        <v>Brunoise grænmetisblanda</v>
      </c>
      <c r="T576" s="150">
        <f>IF($B576="","",$C576/1000*IFERROR(INDEX(Vöruskrá!$R:$R,MATCH($B576,Vöruskrá!$B:$B,0)),0))</f>
        <v>10706.8</v>
      </c>
      <c r="U576" s="151" t="str">
        <f>IF($A576="","",IFERROR(SUMIFS($T:$T,$W:$W,$A576)/(SUMIFS($C:$C,$W:$W,$A576)/1000),""))</f>
        <v/>
      </c>
      <c r="W576" t="str">
        <f>IF($A576="",W575,$A576)</f>
        <v>Minestrone stafasúpa</v>
      </c>
    </row>
    <row r="577" spans="1:23" ht="15">
      <c r="A577" s="249"/>
      <c r="B577" s="249" t="s">
        <v>658</v>
      </c>
      <c r="C577" s="250">
        <v>10707</v>
      </c>
      <c r="D577" s="246" t="s">
        <v>660</v>
      </c>
      <c r="E577" s="246"/>
      <c r="F577" s="246"/>
      <c r="G577" s="247">
        <f>IF(OR(B577="",C577=""),"",IFERROR(IFERROR(INDEX(Vöruskrá!J:J,MATCH(B577,Vöruskrá!B:B,0)),0)*C577/100000,""))</f>
        <v>2.99796</v>
      </c>
      <c r="H577" s="247">
        <f>IF(OR(B577="",C577=""),"",IFERROR(IFERROR(INDEX(Vöruskrá!K:K,MATCH(B577,Vöruskrá!B:B,0)),0)*C577/100000,""))</f>
        <v>1.0707000000000001E-2</v>
      </c>
      <c r="I577" s="247">
        <f>IF(OR(B577="",C577=""),"",IFERROR(IFERROR(INDEX(Vöruskrá!L:L,MATCH(B577,Vöruskrá!B:B,0)),0)*C577/100000,""))</f>
        <v>0</v>
      </c>
      <c r="J577" s="247">
        <f>IF(OR(B577="",C577=""),"",IFERROR(IFERROR(INDEX(Vöruskrá!M:M,MATCH(B577,Vöruskrá!B:B,0)),0)*C577/100000,""))</f>
        <v>0.53534999999999999</v>
      </c>
      <c r="K577" s="247">
        <f>IF(OR(B577="",C577=""),"",IFERROR(IFERROR(INDEX(Vöruskrá!N:N,MATCH(B577,Vöruskrá!B:B,0)),0)*C577/100000,""))</f>
        <v>0.36403799999999997</v>
      </c>
      <c r="L577" s="247">
        <f>IF(OR(B577="",C577=""),"",IFERROR(IFERROR(INDEX(Vöruskrá!O:O,MATCH(B577,Vöruskrá!B:B,0)),0)*C577/100000,""))</f>
        <v>0.160605</v>
      </c>
      <c r="M577" s="247">
        <f>IF(OR(B577="",C577=""),"",IFERROR(IFERROR(INDEX(Vöruskrá!P:P,MATCH(B577,Vöruskrá!B:B,0)),0)*C577/100000,""))</f>
        <v>0</v>
      </c>
      <c r="N577" s="247">
        <f>IF(OR(B577="",C577=""),"",IFERROR(IFERROR(INDEX(Vöruskrá!Q:Q,MATCH(B577,Vöruskrá!B:B,0)),0)*C577/100000,""))</f>
        <v>0</v>
      </c>
      <c r="O577" s="248">
        <f>IF(OR(B577="",C577=""),"",IFERROR(C577/1000*IFERROR(INDEX(Vöruskrá!R:R,MATCH(B577,Vöruskrá!B:B,0)),0)/1000,""))</f>
        <v>5.7389520000000003</v>
      </c>
      <c r="P577" s="249"/>
      <c r="Q577" s="97"/>
      <c r="R577" s="25"/>
      <c r="S577" s="152" t="str">
        <f t="shared" si="8"/>
        <v>Maukaðir tómatar</v>
      </c>
      <c r="T577" s="150">
        <f>IF($B577="","",$C577/1000*IFERROR(INDEX(Vöruskrá!$R:$R,MATCH($B577,Vöruskrá!$B:$B,0)),0))</f>
        <v>5738.9520000000002</v>
      </c>
      <c r="U577" s="151" t="str">
        <f>IF($A577="","",IFERROR(SUMIFS($T:$T,$W:$W,$A577)/(SUMIFS($C:$C,$W:$W,$A577)/1000),""))</f>
        <v/>
      </c>
      <c r="W577" t="str">
        <f>IF($A577="",W576,$A577)</f>
        <v>Minestrone stafasúpa</v>
      </c>
    </row>
    <row r="578" spans="1:23" ht="15">
      <c r="A578" s="244"/>
      <c r="B578" s="244" t="s">
        <v>889</v>
      </c>
      <c r="C578" s="245">
        <v>535</v>
      </c>
      <c r="D578" s="246" t="s">
        <v>890</v>
      </c>
      <c r="E578" s="246" t="s">
        <v>121</v>
      </c>
      <c r="F578" s="246"/>
      <c r="G578" s="247">
        <f>IF(OR(B578="",C578=""),"",IFERROR(IFERROR(INDEX(Vöruskrá!J:J,MATCH(B578,Vöruskrá!B:B,0)),0)*C578/100000,""))</f>
        <v>0.79715000000000003</v>
      </c>
      <c r="H578" s="247">
        <f>IF(OR(B578="",C578=""),"",IFERROR(IFERROR(INDEX(Vöruskrá!K:K,MATCH(B578,Vöruskrá!B:B,0)),0)*C578/100000,""))</f>
        <v>2.6749999999999999E-3</v>
      </c>
      <c r="I578" s="247">
        <f>IF(OR(B578="",C578=""),"",IFERROR(IFERROR(INDEX(Vöruskrá!L:L,MATCH(B578,Vöruskrá!B:B,0)),0)*C578/100000,""))</f>
        <v>5.3499999999999999E-4</v>
      </c>
      <c r="J578" s="247">
        <f>IF(OR(B578="",C578=""),"",IFERROR(IFERROR(INDEX(Vöruskrá!M:M,MATCH(B578,Vöruskrá!B:B,0)),0)*C578/100000,""))</f>
        <v>0.17708499999999999</v>
      </c>
      <c r="K578" s="247">
        <f>IF(OR(B578="",C578=""),"",IFERROR(IFERROR(INDEX(Vöruskrá!N:N,MATCH(B578,Vöruskrá!B:B,0)),0)*C578/100000,""))</f>
        <v>5.3499999999999997E-3</v>
      </c>
      <c r="L578" s="247">
        <f>IF(OR(B578="",C578=""),"",IFERROR(IFERROR(INDEX(Vöruskrá!O:O,MATCH(B578,Vöruskrá!B:B,0)),0)*C578/100000,""))</f>
        <v>3.424E-2</v>
      </c>
      <c r="M578" s="247">
        <f>IF(OR(B578="",C578=""),"",IFERROR(IFERROR(INDEX(Vöruskrá!P:P,MATCH(B578,Vöruskrá!B:B,0)),0)*C578/100000,""))</f>
        <v>0</v>
      </c>
      <c r="N578" s="247">
        <f>IF(OR(B578="",C578=""),"",IFERROR(IFERROR(INDEX(Vöruskrá!Q:Q,MATCH(B578,Vöruskrá!B:B,0)),0)*C578/100000,""))</f>
        <v>1.1235E-2</v>
      </c>
      <c r="O578" s="248">
        <f>IF(OR(B578="",C578=""),"",IFERROR(C578/1000*IFERROR(INDEX(Vöruskrá!R:R,MATCH(B578,Vöruskrá!B:B,0)),0)/1000,""))</f>
        <v>0.80249999999999999</v>
      </c>
      <c r="P578" s="244"/>
      <c r="Q578" s="98"/>
      <c r="R578" s="5"/>
      <c r="S578" s="152" t="str">
        <f t="shared" si="8"/>
        <v>Hvítlaukur (ferskur)</v>
      </c>
      <c r="T578" s="150">
        <f>IF($B578="","",$C578/1000*IFERROR(INDEX(Vöruskrá!$R:$R,MATCH($B578,Vöruskrá!$B:$B,0)),0))</f>
        <v>802.5</v>
      </c>
      <c r="U578" s="151" t="str">
        <f>IF($A578="","",IFERROR(SUMIFS($T:$T,$W:$W,$A578)/(SUMIFS($C:$C,$W:$W,$A578)/1000),""))</f>
        <v/>
      </c>
      <c r="W578" t="str">
        <f>IF($A578="",W577,$A578)</f>
        <v>Minestrone stafasúpa</v>
      </c>
    </row>
    <row r="579" spans="1:23" ht="15">
      <c r="A579" s="249"/>
      <c r="B579" s="249" t="s">
        <v>295</v>
      </c>
      <c r="C579" s="250">
        <v>42827</v>
      </c>
      <c r="D579" s="246" t="s">
        <v>296</v>
      </c>
      <c r="E579" s="246" t="s">
        <v>121</v>
      </c>
      <c r="F579" s="246"/>
      <c r="G579" s="247">
        <f>IF(OR(B579="",C579=""),"",IFERROR(IFERROR(INDEX(Vöruskrá!J:J,MATCH(B579,Vöruskrá!B:B,0)),0)*C579/100000,""))</f>
        <v>85.653999999999996</v>
      </c>
      <c r="H579" s="247">
        <f>IF(OR(B579="",C579=""),"",IFERROR(IFERROR(INDEX(Vöruskrá!K:K,MATCH(B579,Vöruskrá!B:B,0)),0)*C579/100000,""))</f>
        <v>0.85653999999999997</v>
      </c>
      <c r="I579" s="247">
        <f>IF(OR(B579="",C579=""),"",IFERROR(IFERROR(INDEX(Vöruskrá!L:L,MATCH(B579,Vöruskrá!B:B,0)),0)*C579/100000,""))</f>
        <v>0.42826999999999998</v>
      </c>
      <c r="J579" s="247">
        <f>IF(OR(B579="",C579=""),"",IFERROR(IFERROR(INDEX(Vöruskrá!M:M,MATCH(B579,Vöruskrá!B:B,0)),0)*C579/100000,""))</f>
        <v>17.130800000000001</v>
      </c>
      <c r="K579" s="247">
        <f>IF(OR(B579="",C579=""),"",IFERROR(IFERROR(INDEX(Vöruskrá!N:N,MATCH(B579,Vöruskrá!B:B,0)),0)*C579/100000,""))</f>
        <v>5.13924</v>
      </c>
      <c r="L579" s="247">
        <f>IF(OR(B579="",C579=""),"",IFERROR(IFERROR(INDEX(Vöruskrá!O:O,MATCH(B579,Vöruskrá!B:B,0)),0)*C579/100000,""))</f>
        <v>2.56962</v>
      </c>
      <c r="M579" s="247">
        <f>IF(OR(B579="",C579=""),"",IFERROR(IFERROR(INDEX(Vöruskrá!P:P,MATCH(B579,Vöruskrá!B:B,0)),0)*C579/100000,""))</f>
        <v>19.27215</v>
      </c>
      <c r="N579" s="247">
        <f>IF(OR(B579="",C579=""),"",IFERROR(IFERROR(INDEX(Vöruskrá!Q:Q,MATCH(B579,Vöruskrá!B:B,0)),0)*C579/100000,""))</f>
        <v>0</v>
      </c>
      <c r="O579" s="248">
        <f>IF(OR(B579="",C579=""),"",IFERROR(C579/1000*IFERROR(INDEX(Vöruskrá!R:R,MATCH(B579,Vöruskrá!B:B,0)),0)/1000,""))</f>
        <v>14.98945</v>
      </c>
      <c r="P579" s="249"/>
      <c r="Q579" s="97"/>
      <c r="R579" s="25"/>
      <c r="S579" s="152" t="str">
        <f t="shared" si="8"/>
        <v>Knorr grænmetiskraftur þurr</v>
      </c>
      <c r="T579" s="150">
        <f>IF($B579="","",$C579/1000*IFERROR(INDEX(Vöruskrá!$R:$R,MATCH($B579,Vöruskrá!$B:$B,0)),0))</f>
        <v>14989.449999999999</v>
      </c>
      <c r="U579" s="151" t="str">
        <f>IF($A579="","",IFERROR(SUMIFS($T:$T,$W:$W,$A579)/(SUMIFS($C:$C,$W:$W,$A579)/1000),""))</f>
        <v/>
      </c>
      <c r="W579" t="str">
        <f>IF($A579="",W578,$A579)</f>
        <v>Minestrone stafasúpa</v>
      </c>
    </row>
    <row r="580" spans="1:23" ht="15">
      <c r="A580" s="244"/>
      <c r="B580" s="244" t="s">
        <v>882</v>
      </c>
      <c r="C580" s="245">
        <v>5353</v>
      </c>
      <c r="D580" s="246" t="s">
        <v>883</v>
      </c>
      <c r="E580" s="246" t="s">
        <v>121</v>
      </c>
      <c r="F580" s="246"/>
      <c r="G580" s="247">
        <f>IF(OR(B580="",C580=""),"",IFERROR(IFERROR(INDEX(Vöruskrá!J:J,MATCH(B580,Vöruskrá!B:B,0)),0)*C580/100000,""))</f>
        <v>2.1412</v>
      </c>
      <c r="H580" s="247">
        <f>IF(OR(B580="",C580=""),"",IFERROR(IFERROR(INDEX(Vöruskrá!K:K,MATCH(B580,Vöruskrá!B:B,0)),0)*C580/100000,""))</f>
        <v>5.353000000000001E-3</v>
      </c>
      <c r="I580" s="247">
        <f>IF(OR(B580="",C580=""),"",IFERROR(IFERROR(INDEX(Vöruskrá!L:L,MATCH(B580,Vöruskrá!B:B,0)),0)*C580/100000,""))</f>
        <v>0</v>
      </c>
      <c r="J580" s="247">
        <f>IF(OR(B580="",C580=""),"",IFERROR(IFERROR(INDEX(Vöruskrá!M:M,MATCH(B580,Vöruskrá!B:B,0)),0)*C580/100000,""))</f>
        <v>0.49782900000000002</v>
      </c>
      <c r="K580" s="247">
        <f>IF(OR(B580="",C580=""),"",IFERROR(IFERROR(INDEX(Vöruskrá!N:N,MATCH(B580,Vöruskrá!B:B,0)),0)*C580/100000,""))</f>
        <v>0.22482600000000003</v>
      </c>
      <c r="L580" s="247">
        <f>IF(OR(B580="",C580=""),"",IFERROR(IFERROR(INDEX(Vöruskrá!O:O,MATCH(B580,Vöruskrá!B:B,0)),0)*C580/100000,""))</f>
        <v>5.8883000000000005E-2</v>
      </c>
      <c r="M580" s="247">
        <f>IF(OR(B580="",C580=""),"",IFERROR(IFERROR(INDEX(Vöruskrá!P:P,MATCH(B580,Vöruskrá!B:B,0)),0)*C580/100000,""))</f>
        <v>0</v>
      </c>
      <c r="N580" s="247">
        <f>IF(OR(B580="",C580=""),"",IFERROR(IFERROR(INDEX(Vöruskrá!Q:Q,MATCH(B580,Vöruskrá!B:B,0)),0)*C580/100000,""))</f>
        <v>9.1000999999999999E-2</v>
      </c>
      <c r="O580" s="248">
        <f>IF(OR(B580="",C580=""),"",IFERROR(C580/1000*IFERROR(INDEX(Vöruskrá!R:R,MATCH(B580,Vöruskrá!B:B,0)),0)/1000,""))</f>
        <v>1.3382499999999999</v>
      </c>
      <c r="P580" s="244"/>
      <c r="Q580" s="98"/>
      <c r="R580" s="5"/>
      <c r="S580" s="152" t="str">
        <f t="shared" si="8"/>
        <v>Laukur (ferskur)</v>
      </c>
      <c r="T580" s="150">
        <f>IF($B580="","",$C580/1000*IFERROR(INDEX(Vöruskrá!$R:$R,MATCH($B580,Vöruskrá!$B:$B,0)),0))</f>
        <v>1338.25</v>
      </c>
      <c r="U580" s="151" t="str">
        <f>IF($A580="","",IFERROR(SUMIFS($T:$T,$W:$W,$A580)/(SUMIFS($C:$C,$W:$W,$A580)/1000),""))</f>
        <v/>
      </c>
      <c r="W580" t="str">
        <f>IF($A580="",W579,$A580)</f>
        <v>Minestrone stafasúpa</v>
      </c>
    </row>
    <row r="581" spans="1:23" ht="15">
      <c r="A581" s="249"/>
      <c r="B581" s="249" t="s">
        <v>1321</v>
      </c>
      <c r="C581" s="250">
        <v>5353</v>
      </c>
      <c r="D581" s="246"/>
      <c r="E581" s="246"/>
      <c r="F581" s="246"/>
      <c r="G581" s="247">
        <f>IF(OR(B581="",C581=""),"",IFERROR(IFERROR(INDEX(Vöruskrá!J:J,MATCH(B581,Vöruskrá!B:B,0)),0)*C581/100000,""))</f>
        <v>0</v>
      </c>
      <c r="H581" s="247">
        <f>IF(OR(B581="",C581=""),"",IFERROR(IFERROR(INDEX(Vöruskrá!K:K,MATCH(B581,Vöruskrá!B:B,0)),0)*C581/100000,""))</f>
        <v>0</v>
      </c>
      <c r="I581" s="247">
        <f>IF(OR(B581="",C581=""),"",IFERROR(IFERROR(INDEX(Vöruskrá!L:L,MATCH(B581,Vöruskrá!B:B,0)),0)*C581/100000,""))</f>
        <v>0</v>
      </c>
      <c r="J581" s="247">
        <f>IF(OR(B581="",C581=""),"",IFERROR(IFERROR(INDEX(Vöruskrá!M:M,MATCH(B581,Vöruskrá!B:B,0)),0)*C581/100000,""))</f>
        <v>0</v>
      </c>
      <c r="K581" s="247">
        <f>IF(OR(B581="",C581=""),"",IFERROR(IFERROR(INDEX(Vöruskrá!N:N,MATCH(B581,Vöruskrá!B:B,0)),0)*C581/100000,""))</f>
        <v>0</v>
      </c>
      <c r="L581" s="247">
        <f>IF(OR(B581="",C581=""),"",IFERROR(IFERROR(INDEX(Vöruskrá!O:O,MATCH(B581,Vöruskrá!B:B,0)),0)*C581/100000,""))</f>
        <v>0</v>
      </c>
      <c r="M581" s="247">
        <f>IF(OR(B581="",C581=""),"",IFERROR(IFERROR(INDEX(Vöruskrá!P:P,MATCH(B581,Vöruskrá!B:B,0)),0)*C581/100000,""))</f>
        <v>0</v>
      </c>
      <c r="N581" s="247">
        <f>IF(OR(B581="",C581=""),"",IFERROR(IFERROR(INDEX(Vöruskrá!Q:Q,MATCH(B581,Vöruskrá!B:B,0)),0)*C581/100000,""))</f>
        <v>0</v>
      </c>
      <c r="O581" s="248">
        <f>IF(OR(B581="",C581=""),"",IFERROR(C581/1000*IFERROR(INDEX(Vöruskrá!R:R,MATCH(B581,Vöruskrá!B:B,0)),0)/1000,""))</f>
        <v>1.87355</v>
      </c>
      <c r="P581" s="249"/>
      <c r="Q581" s="97"/>
      <c r="R581" s="25"/>
      <c r="S581" s="152" t="str">
        <f t="shared" si="8"/>
        <v>Hvítar baunir</v>
      </c>
      <c r="T581" s="150">
        <f>IF($B581="","",$C581/1000*IFERROR(INDEX(Vöruskrá!$R:$R,MATCH($B581,Vöruskrá!$B:$B,0)),0))</f>
        <v>1873.55</v>
      </c>
      <c r="U581" s="151" t="str">
        <f>IF($A581="","",IFERROR(SUMIFS($T:$T,$W:$W,$A581)/(SUMIFS($C:$C,$W:$W,$A581)/1000),""))</f>
        <v/>
      </c>
      <c r="W581" t="str">
        <f>IF($A581="",W580,$A581)</f>
        <v>Minestrone stafasúpa</v>
      </c>
    </row>
    <row r="582" spans="1:23" ht="15">
      <c r="A582" s="244"/>
      <c r="B582" s="244" t="s">
        <v>269</v>
      </c>
      <c r="C582" s="245">
        <v>428</v>
      </c>
      <c r="D582" s="246" t="s">
        <v>272</v>
      </c>
      <c r="E582" s="246" t="s">
        <v>121</v>
      </c>
      <c r="F582" s="246" t="s">
        <v>273</v>
      </c>
      <c r="G582" s="247">
        <f>IF(OR(B582="",C582=""),"",IFERROR(IFERROR(INDEX(Vöruskrá!J:J,MATCH(B582,Vöruskrá!B:B,0)),0)*C582/100000,""))</f>
        <v>0</v>
      </c>
      <c r="H582" s="247">
        <f>IF(OR(B582="",C582=""),"",IFERROR(IFERROR(INDEX(Vöruskrá!K:K,MATCH(B582,Vöruskrá!B:B,0)),0)*C582/100000,""))</f>
        <v>0</v>
      </c>
      <c r="I582" s="247">
        <f>IF(OR(B582="",C582=""),"",IFERROR(IFERROR(INDEX(Vöruskrá!L:L,MATCH(B582,Vöruskrá!B:B,0)),0)*C582/100000,""))</f>
        <v>0</v>
      </c>
      <c r="J582" s="247">
        <f>IF(OR(B582="",C582=""),"",IFERROR(IFERROR(INDEX(Vöruskrá!M:M,MATCH(B582,Vöruskrá!B:B,0)),0)*C582/100000,""))</f>
        <v>0</v>
      </c>
      <c r="K582" s="247">
        <f>IF(OR(B582="",C582=""),"",IFERROR(IFERROR(INDEX(Vöruskrá!N:N,MATCH(B582,Vöruskrá!B:B,0)),0)*C582/100000,""))</f>
        <v>0</v>
      </c>
      <c r="L582" s="247">
        <f>IF(OR(B582="",C582=""),"",IFERROR(IFERROR(INDEX(Vöruskrá!O:O,MATCH(B582,Vöruskrá!B:B,0)),0)*C582/100000,""))</f>
        <v>0</v>
      </c>
      <c r="M582" s="247">
        <f>IF(OR(B582="",C582=""),"",IFERROR(IFERROR(INDEX(Vöruskrá!P:P,MATCH(B582,Vöruskrá!B:B,0)),0)*C582/100000,""))</f>
        <v>0.42799999999999999</v>
      </c>
      <c r="N582" s="247">
        <f>IF(OR(B582="",C582=""),"",IFERROR(IFERROR(INDEX(Vöruskrá!Q:Q,MATCH(B582,Vöruskrá!B:B,0)),0)*C582/100000,""))</f>
        <v>0</v>
      </c>
      <c r="O582" s="248">
        <f>IF(OR(B582="",C582=""),"",IFERROR(C582/1000*IFERROR(INDEX(Vöruskrá!R:R,MATCH(B582,Vöruskrá!B:B,0)),0)/1000,""))</f>
        <v>5.1360000000000003E-2</v>
      </c>
      <c r="P582" s="244"/>
      <c r="Q582" s="110"/>
      <c r="R582" s="99"/>
      <c r="S582" s="152" t="str">
        <f t="shared" ref="S582:S645" si="9">IF($A582&lt;&gt;"",$A582,$B582)</f>
        <v>Borðsalt</v>
      </c>
      <c r="T582" s="150">
        <f>IF($B582="","",$C582/1000*IFERROR(INDEX(Vöruskrá!$R:$R,MATCH($B582,Vöruskrá!$B:$B,0)),0))</f>
        <v>51.36</v>
      </c>
      <c r="U582" s="151" t="str">
        <f>IF($A582="","",IFERROR(SUMIFS($T:$T,$W:$W,$A582)/(SUMIFS($C:$C,$W:$W,$A582)/1000),""))</f>
        <v/>
      </c>
      <c r="W582" t="str">
        <f>IF($A582="",W581,$A582)</f>
        <v>Minestrone stafasúpa</v>
      </c>
    </row>
    <row r="583" spans="1:23" ht="48">
      <c r="A583" s="237" t="s">
        <v>1807</v>
      </c>
      <c r="B583" s="237"/>
      <c r="C583" s="238"/>
      <c r="D583" s="101" t="s">
        <v>1808</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1" t="s">
        <v>1809</v>
      </c>
      <c r="Q583" s="242" t="s">
        <v>1810</v>
      </c>
      <c r="R583" s="243" t="s">
        <v>1811</v>
      </c>
      <c r="S583" s="152" t="str">
        <f t="shared" si="9"/>
        <v>Baunasúpa: Saltkjöt og baunir / Vegan baunasúpa</v>
      </c>
      <c r="T583" s="150" t="str">
        <f>IF($B583="","",$C583/1000*IFERROR(INDEX(Vöruskrá!$R:$R,MATCH($B583,Vöruskrá!$B:$B,0)),0))</f>
        <v/>
      </c>
      <c r="U583" s="151">
        <f>IF($A583="","",IFERROR(SUMIFS($T:$T,$W:$W,$A583)/(SUMIFS($C:$C,$W:$W,$A583)/1000),""))</f>
        <v>600.0548</v>
      </c>
      <c r="W583" t="str">
        <f>IF($A583="",W582,$A583)</f>
        <v>Baunasúpa: Saltkjöt og baunir / Vegan baunasúpa</v>
      </c>
    </row>
    <row r="584" spans="1:23" ht="15">
      <c r="A584" s="244"/>
      <c r="B584" s="244" t="s">
        <v>1321</v>
      </c>
      <c r="C584" s="245">
        <v>23966</v>
      </c>
      <c r="D584" s="246"/>
      <c r="E584" s="246"/>
      <c r="F584" s="246"/>
      <c r="G584" s="247">
        <f>IF(OR(B584="",C584=""),"",IFERROR(IFERROR(INDEX(Vöruskrá!J:J,MATCH(B584,Vöruskrá!B:B,0)),0)*C584/100000,""))</f>
        <v>0</v>
      </c>
      <c r="H584" s="247">
        <f>IF(OR(B584="",C584=""),"",IFERROR(IFERROR(INDEX(Vöruskrá!K:K,MATCH(B584,Vöruskrá!B:B,0)),0)*C584/100000,""))</f>
        <v>0</v>
      </c>
      <c r="I584" s="247">
        <f>IF(OR(B584="",C584=""),"",IFERROR(IFERROR(INDEX(Vöruskrá!L:L,MATCH(B584,Vöruskrá!B:B,0)),0)*C584/100000,""))</f>
        <v>0</v>
      </c>
      <c r="J584" s="247">
        <f>IF(OR(B584="",C584=""),"",IFERROR(IFERROR(INDEX(Vöruskrá!M:M,MATCH(B584,Vöruskrá!B:B,0)),0)*C584/100000,""))</f>
        <v>0</v>
      </c>
      <c r="K584" s="247">
        <f>IF(OR(B584="",C584=""),"",IFERROR(IFERROR(INDEX(Vöruskrá!N:N,MATCH(B584,Vöruskrá!B:B,0)),0)*C584/100000,""))</f>
        <v>0</v>
      </c>
      <c r="L584" s="247">
        <f>IF(OR(B584="",C584=""),"",IFERROR(IFERROR(INDEX(Vöruskrá!O:O,MATCH(B584,Vöruskrá!B:B,0)),0)*C584/100000,""))</f>
        <v>0</v>
      </c>
      <c r="M584" s="247">
        <f>IF(OR(B584="",C584=""),"",IFERROR(IFERROR(INDEX(Vöruskrá!P:P,MATCH(B584,Vöruskrá!B:B,0)),0)*C584/100000,""))</f>
        <v>0</v>
      </c>
      <c r="N584" s="247">
        <f>IF(OR(B584="",C584=""),"",IFERROR(IFERROR(INDEX(Vöruskrá!Q:Q,MATCH(B584,Vöruskrá!B:B,0)),0)*C584/100000,""))</f>
        <v>0</v>
      </c>
      <c r="O584" s="248">
        <f>IF(OR(B584="",C584=""),"",IFERROR(C584/1000*IFERROR(INDEX(Vöruskrá!R:R,MATCH(B584,Vöruskrá!B:B,0)),0)/1000,""))</f>
        <v>8.3880999999999997</v>
      </c>
      <c r="P584" s="244"/>
      <c r="Q584" s="109"/>
      <c r="R584" s="100"/>
      <c r="S584" s="152" t="str">
        <f t="shared" si="9"/>
        <v>Hvítar baunir</v>
      </c>
      <c r="T584" s="150">
        <f>IF($B584="","",$C584/1000*IFERROR(INDEX(Vöruskrá!$R:$R,MATCH($B584,Vöruskrá!$B:$B,0)),0))</f>
        <v>8388.1</v>
      </c>
      <c r="U584" s="151" t="str">
        <f>IF($A584="","",IFERROR(SUMIFS($T:$T,$W:$W,$A584)/(SUMIFS($C:$C,$W:$W,$A584)/1000),""))</f>
        <v/>
      </c>
      <c r="W584" t="str">
        <f>IF($A584="",W583,$A584)</f>
        <v>Baunasúpa: Saltkjöt og baunir / Vegan baunasúpa</v>
      </c>
    </row>
    <row r="585" spans="1:23" ht="15">
      <c r="A585" s="249"/>
      <c r="B585" s="249" t="s">
        <v>882</v>
      </c>
      <c r="C585" s="250">
        <v>5992</v>
      </c>
      <c r="D585" s="246" t="s">
        <v>883</v>
      </c>
      <c r="E585" s="246" t="s">
        <v>121</v>
      </c>
      <c r="F585" s="246"/>
      <c r="G585" s="247">
        <f>IF(OR(B585="",C585=""),"",IFERROR(IFERROR(INDEX(Vöruskrá!J:J,MATCH(B585,Vöruskrá!B:B,0)),0)*C585/100000,""))</f>
        <v>2.3967999999999998</v>
      </c>
      <c r="H585" s="247">
        <f>IF(OR(B585="",C585=""),"",IFERROR(IFERROR(INDEX(Vöruskrá!K:K,MATCH(B585,Vöruskrá!B:B,0)),0)*C585/100000,""))</f>
        <v>5.9920000000000008E-3</v>
      </c>
      <c r="I585" s="247">
        <f>IF(OR(B585="",C585=""),"",IFERROR(IFERROR(INDEX(Vöruskrá!L:L,MATCH(B585,Vöruskrá!B:B,0)),0)*C585/100000,""))</f>
        <v>0</v>
      </c>
      <c r="J585" s="247">
        <f>IF(OR(B585="",C585=""),"",IFERROR(IFERROR(INDEX(Vöruskrá!M:M,MATCH(B585,Vöruskrá!B:B,0)),0)*C585/100000,""))</f>
        <v>0.55725600000000008</v>
      </c>
      <c r="K585" s="247">
        <f>IF(OR(B585="",C585=""),"",IFERROR(IFERROR(INDEX(Vöruskrá!N:N,MATCH(B585,Vöruskrá!B:B,0)),0)*C585/100000,""))</f>
        <v>0.251664</v>
      </c>
      <c r="L585" s="247">
        <f>IF(OR(B585="",C585=""),"",IFERROR(IFERROR(INDEX(Vöruskrá!O:O,MATCH(B585,Vöruskrá!B:B,0)),0)*C585/100000,""))</f>
        <v>6.5912000000000012E-2</v>
      </c>
      <c r="M585" s="247">
        <f>IF(OR(B585="",C585=""),"",IFERROR(IFERROR(INDEX(Vöruskrá!P:P,MATCH(B585,Vöruskrá!B:B,0)),0)*C585/100000,""))</f>
        <v>0</v>
      </c>
      <c r="N585" s="247">
        <f>IF(OR(B585="",C585=""),"",IFERROR(IFERROR(INDEX(Vöruskrá!Q:Q,MATCH(B585,Vöruskrá!B:B,0)),0)*C585/100000,""))</f>
        <v>0.101864</v>
      </c>
      <c r="O585" s="248">
        <f>IF(OR(B585="",C585=""),"",IFERROR(C585/1000*IFERROR(INDEX(Vöruskrá!R:R,MATCH(B585,Vöruskrá!B:B,0)),0)/1000,""))</f>
        <v>1.498</v>
      </c>
      <c r="P585" s="249"/>
      <c r="Q585" s="97"/>
      <c r="R585" s="25"/>
      <c r="S585" s="152" t="str">
        <f t="shared" si="9"/>
        <v>Laukur (ferskur)</v>
      </c>
      <c r="T585" s="150">
        <f>IF($B585="","",$C585/1000*IFERROR(INDEX(Vöruskrá!$R:$R,MATCH($B585,Vöruskrá!$B:$B,0)),0))</f>
        <v>1498</v>
      </c>
      <c r="U585" s="151" t="str">
        <f>IF($A585="","",IFERROR(SUMIFS($T:$T,$W:$W,$A585)/(SUMIFS($C:$C,$W:$W,$A585)/1000),""))</f>
        <v/>
      </c>
      <c r="W585" t="str">
        <f>IF($A585="",W584,$A585)</f>
        <v>Baunasúpa: Saltkjöt og baunir / Vegan baunasúpa</v>
      </c>
    </row>
    <row r="586" spans="1:23" ht="15">
      <c r="A586" s="244"/>
      <c r="B586" s="244" t="s">
        <v>889</v>
      </c>
      <c r="C586" s="245">
        <v>479</v>
      </c>
      <c r="D586" s="246" t="s">
        <v>890</v>
      </c>
      <c r="E586" s="246" t="s">
        <v>121</v>
      </c>
      <c r="F586" s="246"/>
      <c r="G586" s="247">
        <f>IF(OR(B586="",C586=""),"",IFERROR(IFERROR(INDEX(Vöruskrá!J:J,MATCH(B586,Vöruskrá!B:B,0)),0)*C586/100000,""))</f>
        <v>0.71370999999999996</v>
      </c>
      <c r="H586" s="247">
        <f>IF(OR(B586="",C586=""),"",IFERROR(IFERROR(INDEX(Vöruskrá!K:K,MATCH(B586,Vöruskrá!B:B,0)),0)*C586/100000,""))</f>
        <v>2.395E-3</v>
      </c>
      <c r="I586" s="247">
        <f>IF(OR(B586="",C586=""),"",IFERROR(IFERROR(INDEX(Vöruskrá!L:L,MATCH(B586,Vöruskrá!B:B,0)),0)*C586/100000,""))</f>
        <v>4.7900000000000004E-4</v>
      </c>
      <c r="J586" s="247">
        <f>IF(OR(B586="",C586=""),"",IFERROR(IFERROR(INDEX(Vöruskrá!M:M,MATCH(B586,Vöruskrá!B:B,0)),0)*C586/100000,""))</f>
        <v>0.15854900000000002</v>
      </c>
      <c r="K586" s="247">
        <f>IF(OR(B586="",C586=""),"",IFERROR(IFERROR(INDEX(Vöruskrá!N:N,MATCH(B586,Vöruskrá!B:B,0)),0)*C586/100000,""))</f>
        <v>4.79E-3</v>
      </c>
      <c r="L586" s="247">
        <f>IF(OR(B586="",C586=""),"",IFERROR(IFERROR(INDEX(Vöruskrá!O:O,MATCH(B586,Vöruskrá!B:B,0)),0)*C586/100000,""))</f>
        <v>3.0656000000000003E-2</v>
      </c>
      <c r="M586" s="247">
        <f>IF(OR(B586="",C586=""),"",IFERROR(IFERROR(INDEX(Vöruskrá!P:P,MATCH(B586,Vöruskrá!B:B,0)),0)*C586/100000,""))</f>
        <v>0</v>
      </c>
      <c r="N586" s="247">
        <f>IF(OR(B586="",C586=""),"",IFERROR(IFERROR(INDEX(Vöruskrá!Q:Q,MATCH(B586,Vöruskrá!B:B,0)),0)*C586/100000,""))</f>
        <v>1.0059E-2</v>
      </c>
      <c r="O586" s="248">
        <f>IF(OR(B586="",C586=""),"",IFERROR(C586/1000*IFERROR(INDEX(Vöruskrá!R:R,MATCH(B586,Vöruskrá!B:B,0)),0)/1000,""))</f>
        <v>0.71850000000000003</v>
      </c>
      <c r="P586" s="244"/>
      <c r="Q586" s="98"/>
      <c r="R586" s="5"/>
      <c r="S586" s="152" t="str">
        <f t="shared" si="9"/>
        <v>Hvítlaukur (ferskur)</v>
      </c>
      <c r="T586" s="150">
        <f>IF($B586="","",$C586/1000*IFERROR(INDEX(Vöruskrá!$R:$R,MATCH($B586,Vöruskrá!$B:$B,0)),0))</f>
        <v>718.5</v>
      </c>
      <c r="U586" s="151" t="str">
        <f>IF($A586="","",IFERROR(SUMIFS($T:$T,$W:$W,$A586)/(SUMIFS($C:$C,$W:$W,$A586)/1000),""))</f>
        <v/>
      </c>
      <c r="W586" t="str">
        <f>IF($A586="",W585,$A586)</f>
        <v>Baunasúpa: Saltkjöt og baunir / Vegan baunasúpa</v>
      </c>
    </row>
    <row r="587" spans="1:23" ht="15">
      <c r="A587" s="249"/>
      <c r="B587" s="249" t="s">
        <v>1353</v>
      </c>
      <c r="C587" s="250">
        <v>5992</v>
      </c>
      <c r="D587" s="246"/>
      <c r="E587" s="246"/>
      <c r="F587" s="246"/>
      <c r="G587" s="247">
        <f>IF(OR(B587="",C587=""),"",IFERROR(IFERROR(INDEX(Vöruskrá!J:J,MATCH(B587,Vöruskrá!B:B,0)),0)*C587/100000,""))</f>
        <v>0</v>
      </c>
      <c r="H587" s="247">
        <f>IF(OR(B587="",C587=""),"",IFERROR(IFERROR(INDEX(Vöruskrá!K:K,MATCH(B587,Vöruskrá!B:B,0)),0)*C587/100000,""))</f>
        <v>0</v>
      </c>
      <c r="I587" s="247">
        <f>IF(OR(B587="",C587=""),"",IFERROR(IFERROR(INDEX(Vöruskrá!L:L,MATCH(B587,Vöruskrá!B:B,0)),0)*C587/100000,""))</f>
        <v>0</v>
      </c>
      <c r="J587" s="247">
        <f>IF(OR(B587="",C587=""),"",IFERROR(IFERROR(INDEX(Vöruskrá!M:M,MATCH(B587,Vöruskrá!B:B,0)),0)*C587/100000,""))</f>
        <v>0</v>
      </c>
      <c r="K587" s="247">
        <f>IF(OR(B587="",C587=""),"",IFERROR(IFERROR(INDEX(Vöruskrá!N:N,MATCH(B587,Vöruskrá!B:B,0)),0)*C587/100000,""))</f>
        <v>0</v>
      </c>
      <c r="L587" s="247">
        <f>IF(OR(B587="",C587=""),"",IFERROR(IFERROR(INDEX(Vöruskrá!O:O,MATCH(B587,Vöruskrá!B:B,0)),0)*C587/100000,""))</f>
        <v>0</v>
      </c>
      <c r="M587" s="247">
        <f>IF(OR(B587="",C587=""),"",IFERROR(IFERROR(INDEX(Vöruskrá!P:P,MATCH(B587,Vöruskrá!B:B,0)),0)*C587/100000,""))</f>
        <v>0</v>
      </c>
      <c r="N587" s="247">
        <f>IF(OR(B587="",C587=""),"",IFERROR(IFERROR(INDEX(Vöruskrá!Q:Q,MATCH(B587,Vöruskrá!B:B,0)),0)*C587/100000,""))</f>
        <v>0</v>
      </c>
      <c r="O587" s="248">
        <f>IF(OR(B587="",C587=""),"",IFERROR(C587/1000*IFERROR(INDEX(Vöruskrá!R:R,MATCH(B587,Vöruskrá!B:B,0)),0)/1000,""))</f>
        <v>11.384799999999998</v>
      </c>
      <c r="P587" s="249"/>
      <c r="Q587" s="97"/>
      <c r="R587" s="25"/>
      <c r="S587" s="152" t="str">
        <f t="shared" si="9"/>
        <v>Saltkjöt / Beikon</v>
      </c>
      <c r="T587" s="150">
        <f>IF($B587="","",$C587/1000*IFERROR(INDEX(Vöruskrá!$R:$R,MATCH($B587,Vöruskrá!$B:$B,0)),0))</f>
        <v>11384.8</v>
      </c>
      <c r="U587" s="151" t="str">
        <f>IF($A587="","",IFERROR(SUMIFS($T:$T,$W:$W,$A587)/(SUMIFS($C:$C,$W:$W,$A587)/1000),""))</f>
        <v/>
      </c>
      <c r="W587" t="str">
        <f>IF($A587="",W586,$A587)</f>
        <v>Baunasúpa: Saltkjöt og baunir / Vegan baunasúpa</v>
      </c>
    </row>
    <row r="588" spans="1:23" ht="15">
      <c r="A588" s="244"/>
      <c r="B588" s="244" t="s">
        <v>934</v>
      </c>
      <c r="C588" s="245">
        <v>59916</v>
      </c>
      <c r="D588" s="246" t="s">
        <v>937</v>
      </c>
      <c r="E588" s="246" t="s">
        <v>230</v>
      </c>
      <c r="F588" s="246"/>
      <c r="G588" s="247">
        <f>IF(OR(B588="",C588=""),"",IFERROR(IFERROR(INDEX(Vöruskrá!J:J,MATCH(B588,Vöruskrá!B:B,0)),0)*C588/100000,""))</f>
        <v>142.00092000000001</v>
      </c>
      <c r="H588" s="247">
        <f>IF(OR(B588="",C588=""),"",IFERROR(IFERROR(INDEX(Vöruskrá!K:K,MATCH(B588,Vöruskrá!B:B,0)),0)*C588/100000,""))</f>
        <v>0.71899199999999996</v>
      </c>
      <c r="I588" s="247">
        <f>IF(OR(B588="",C588=""),"",IFERROR(IFERROR(INDEX(Vöruskrá!L:L,MATCH(B588,Vöruskrá!B:B,0)),0)*C588/100000,""))</f>
        <v>5.9916000000000004E-2</v>
      </c>
      <c r="J588" s="247">
        <f>IF(OR(B588="",C588=""),"",IFERROR(IFERROR(INDEX(Vöruskrá!M:M,MATCH(B588,Vöruskrá!B:B,0)),0)*C588/100000,""))</f>
        <v>24.565560000000001</v>
      </c>
      <c r="K588" s="247">
        <f>IF(OR(B588="",C588=""),"",IFERROR(IFERROR(INDEX(Vöruskrá!N:N,MATCH(B588,Vöruskrá!B:B,0)),0)*C588/100000,""))</f>
        <v>17.255808000000002</v>
      </c>
      <c r="L588" s="247">
        <f>IF(OR(B588="",C588=""),"",IFERROR(IFERROR(INDEX(Vöruskrá!O:O,MATCH(B588,Vöruskrá!B:B,0)),0)*C588/100000,""))</f>
        <v>9.3468959999999992</v>
      </c>
      <c r="M588" s="247">
        <f>IF(OR(B588="",C588=""),"",IFERROR(IFERROR(INDEX(Vöruskrá!P:P,MATCH(B588,Vöruskrá!B:B,0)),0)*C588/100000,""))</f>
        <v>20.970600000000001</v>
      </c>
      <c r="N588" s="247">
        <f>IF(OR(B588="",C588=""),"",IFERROR(IFERROR(INDEX(Vöruskrá!Q:Q,MATCH(B588,Vöruskrá!B:B,0)),0)*C588/100000,""))</f>
        <v>5.9916000000000004E-2</v>
      </c>
      <c r="O588" s="248">
        <f>IF(OR(B588="",C588=""),"",IFERROR(C588/1000*IFERROR(INDEX(Vöruskrá!R:R,MATCH(B588,Vöruskrá!B:B,0)),0)/1000,""))</f>
        <v>35.949599999999997</v>
      </c>
      <c r="P588" s="244"/>
      <c r="Q588" s="98"/>
      <c r="R588" s="5"/>
      <c r="S588" s="152" t="str">
        <f t="shared" si="9"/>
        <v>Nautakraftur Vegan</v>
      </c>
      <c r="T588" s="150">
        <f>IF($B588="","",$C588/1000*IFERROR(INDEX(Vöruskrá!$R:$R,MATCH($B588,Vöruskrá!$B:$B,0)),0))</f>
        <v>35949.599999999999</v>
      </c>
      <c r="U588" s="151" t="str">
        <f>IF($A588="","",IFERROR(SUMIFS($T:$T,$W:$W,$A588)/(SUMIFS($C:$C,$W:$W,$A588)/1000),""))</f>
        <v/>
      </c>
      <c r="W588" t="str">
        <f>IF($A588="",W587,$A588)</f>
        <v>Baunasúpa: Saltkjöt og baunir / Vegan baunasúpa</v>
      </c>
    </row>
    <row r="589" spans="1:23" ht="15">
      <c r="A589" s="249"/>
      <c r="B589" s="249" t="s">
        <v>878</v>
      </c>
      <c r="C589" s="250">
        <v>2996</v>
      </c>
      <c r="D589" s="246" t="s">
        <v>879</v>
      </c>
      <c r="E589" s="246" t="s">
        <v>121</v>
      </c>
      <c r="F589" s="246"/>
      <c r="G589" s="247">
        <f>IF(OR(B589="",C589=""),"",IFERROR(IFERROR(INDEX(Vöruskrá!J:J,MATCH(B589,Vöruskrá!B:B,0)),0)*C589/100000,""))</f>
        <v>1.2283599999999999</v>
      </c>
      <c r="H589" s="247">
        <f>IF(OR(B589="",C589=""),"",IFERROR(IFERROR(INDEX(Vöruskrá!K:K,MATCH(B589,Vöruskrá!B:B,0)),0)*C589/100000,""))</f>
        <v>5.9920000000000008E-3</v>
      </c>
      <c r="I589" s="247">
        <f>IF(OR(B589="",C589=""),"",IFERROR(IFERROR(INDEX(Vöruskrá!L:L,MATCH(B589,Vöruskrá!B:B,0)),0)*C589/100000,""))</f>
        <v>0</v>
      </c>
      <c r="J589" s="247">
        <f>IF(OR(B589="",C589=""),"",IFERROR(IFERROR(INDEX(Vöruskrá!M:M,MATCH(B589,Vöruskrá!B:B,0)),0)*C589/100000,""))</f>
        <v>0.28761599999999998</v>
      </c>
      <c r="K589" s="247">
        <f>IF(OR(B589="",C589=""),"",IFERROR(IFERROR(INDEX(Vöruskrá!N:N,MATCH(B589,Vöruskrá!B:B,0)),0)*C589/100000,""))</f>
        <v>0.14081200000000002</v>
      </c>
      <c r="L589" s="247">
        <f>IF(OR(B589="",C589=""),"",IFERROR(IFERROR(INDEX(Vöruskrá!O:O,MATCH(B589,Vöruskrá!B:B,0)),0)*C589/100000,""))</f>
        <v>2.6964000000000002E-2</v>
      </c>
      <c r="M589" s="247">
        <f>IF(OR(B589="",C589=""),"",IFERROR(IFERROR(INDEX(Vöruskrá!P:P,MATCH(B589,Vöruskrá!B:B,0)),0)*C589/100000,""))</f>
        <v>2.9960000000000004E-3</v>
      </c>
      <c r="N589" s="247">
        <f>IF(OR(B589="",C589=""),"",IFERROR(IFERROR(INDEX(Vöruskrá!Q:Q,MATCH(B589,Vöruskrá!B:B,0)),0)*C589/100000,""))</f>
        <v>8.388799999999999E-2</v>
      </c>
      <c r="O589" s="248">
        <f>IF(OR(B589="",C589=""),"",IFERROR(C589/1000*IFERROR(INDEX(Vöruskrá!R:R,MATCH(B589,Vöruskrá!B:B,0)),0)/1000,""))</f>
        <v>0.749</v>
      </c>
      <c r="P589" s="249"/>
      <c r="Q589" s="97"/>
      <c r="R589" s="25"/>
      <c r="S589" s="152" t="str">
        <f t="shared" si="9"/>
        <v>Gulrætur (ferskar)</v>
      </c>
      <c r="T589" s="150">
        <f>IF($B589="","",$C589/1000*IFERROR(INDEX(Vöruskrá!$R:$R,MATCH($B589,Vöruskrá!$B:$B,0)),0))</f>
        <v>749</v>
      </c>
      <c r="U589" s="151" t="str">
        <f>IF($A589="","",IFERROR(SUMIFS($T:$T,$W:$W,$A589)/(SUMIFS($C:$C,$W:$W,$A589)/1000),""))</f>
        <v/>
      </c>
      <c r="W589" t="str">
        <f>IF($A589="",W588,$A589)</f>
        <v>Baunasúpa: Saltkjöt og baunir / Vegan baunasúpa</v>
      </c>
    </row>
    <row r="590" spans="1:23" ht="15">
      <c r="A590" s="244"/>
      <c r="B590" s="244" t="s">
        <v>269</v>
      </c>
      <c r="C590" s="245">
        <v>479</v>
      </c>
      <c r="D590" s="246" t="s">
        <v>272</v>
      </c>
      <c r="E590" s="246" t="s">
        <v>121</v>
      </c>
      <c r="F590" s="246" t="s">
        <v>273</v>
      </c>
      <c r="G590" s="247">
        <f>IF(OR(B590="",C590=""),"",IFERROR(IFERROR(INDEX(Vöruskrá!J:J,MATCH(B590,Vöruskrá!B:B,0)),0)*C590/100000,""))</f>
        <v>0</v>
      </c>
      <c r="H590" s="247">
        <f>IF(OR(B590="",C590=""),"",IFERROR(IFERROR(INDEX(Vöruskrá!K:K,MATCH(B590,Vöruskrá!B:B,0)),0)*C590/100000,""))</f>
        <v>0</v>
      </c>
      <c r="I590" s="247">
        <f>IF(OR(B590="",C590=""),"",IFERROR(IFERROR(INDEX(Vöruskrá!L:L,MATCH(B590,Vöruskrá!B:B,0)),0)*C590/100000,""))</f>
        <v>0</v>
      </c>
      <c r="J590" s="247">
        <f>IF(OR(B590="",C590=""),"",IFERROR(IFERROR(INDEX(Vöruskrá!M:M,MATCH(B590,Vöruskrá!B:B,0)),0)*C590/100000,""))</f>
        <v>0</v>
      </c>
      <c r="K590" s="247">
        <f>IF(OR(B590="",C590=""),"",IFERROR(IFERROR(INDEX(Vöruskrá!N:N,MATCH(B590,Vöruskrá!B:B,0)),0)*C590/100000,""))</f>
        <v>0</v>
      </c>
      <c r="L590" s="247">
        <f>IF(OR(B590="",C590=""),"",IFERROR(IFERROR(INDEX(Vöruskrá!O:O,MATCH(B590,Vöruskrá!B:B,0)),0)*C590/100000,""))</f>
        <v>0</v>
      </c>
      <c r="M590" s="247">
        <f>IF(OR(B590="",C590=""),"",IFERROR(IFERROR(INDEX(Vöruskrá!P:P,MATCH(B590,Vöruskrá!B:B,0)),0)*C590/100000,""))</f>
        <v>0.47899999999999998</v>
      </c>
      <c r="N590" s="247">
        <f>IF(OR(B590="",C590=""),"",IFERROR(IFERROR(INDEX(Vöruskrá!Q:Q,MATCH(B590,Vöruskrá!B:B,0)),0)*C590/100000,""))</f>
        <v>0</v>
      </c>
      <c r="O590" s="248">
        <f>IF(OR(B590="",C590=""),"",IFERROR(C590/1000*IFERROR(INDEX(Vöruskrá!R:R,MATCH(B590,Vöruskrá!B:B,0)),0)/1000,""))</f>
        <v>5.7479999999999996E-2</v>
      </c>
      <c r="P590" s="244"/>
      <c r="Q590" s="98"/>
      <c r="R590" s="5"/>
      <c r="S590" s="152" t="str">
        <f t="shared" si="9"/>
        <v>Borðsalt</v>
      </c>
      <c r="T590" s="150">
        <f>IF($B590="","",$C590/1000*IFERROR(INDEX(Vöruskrá!$R:$R,MATCH($B590,Vöruskrá!$B:$B,0)),0))</f>
        <v>57.48</v>
      </c>
      <c r="U590" s="151" t="str">
        <f>IF($A590="","",IFERROR(SUMIFS($T:$T,$W:$W,$A590)/(SUMIFS($C:$C,$W:$W,$A590)/1000),""))</f>
        <v/>
      </c>
      <c r="W590" t="str">
        <f>IF($A590="",W589,$A590)</f>
        <v>Baunasúpa: Saltkjöt og baunir / Vegan baunasúpa</v>
      </c>
    </row>
    <row r="591" spans="1:23" ht="15">
      <c r="A591" s="249"/>
      <c r="B591" s="249" t="s">
        <v>720</v>
      </c>
      <c r="C591" s="250">
        <v>180</v>
      </c>
      <c r="D591" s="246" t="s">
        <v>721</v>
      </c>
      <c r="E591" s="246"/>
      <c r="F591" s="246" t="s">
        <v>280</v>
      </c>
      <c r="G591" s="247">
        <f>IF(OR(B591="",C591=""),"",IFERROR(IFERROR(INDEX(Vöruskrá!J:J,MATCH(B591,Vöruskrá!B:B,0)),0)*C591/100000,""))</f>
        <v>0.69479999999999997</v>
      </c>
      <c r="H591" s="247">
        <f>IF(OR(B591="",C591=""),"",IFERROR(IFERROR(INDEX(Vöruskrá!K:K,MATCH(B591,Vöruskrá!B:B,0)),0)*C591/100000,""))</f>
        <v>5.94E-3</v>
      </c>
      <c r="I591" s="247">
        <f>IF(OR(B591="",C591=""),"",IFERROR(IFERROR(INDEX(Vöruskrá!L:L,MATCH(B591,Vöruskrá!B:B,0)),0)*C591/100000,""))</f>
        <v>1.8E-3</v>
      </c>
      <c r="J591" s="247">
        <f>IF(OR(B591="",C591=""),"",IFERROR(IFERROR(INDEX(Vöruskrá!M:M,MATCH(B591,Vöruskrá!B:B,0)),0)*C591/100000,""))</f>
        <v>0.11700000000000001</v>
      </c>
      <c r="K591" s="247">
        <f>IF(OR(B591="",C591=""),"",IFERROR(IFERROR(INDEX(Vöruskrá!N:N,MATCH(B591,Vöruskrá!B:B,0)),0)*C591/100000,""))</f>
        <v>1.08E-3</v>
      </c>
      <c r="L591" s="247">
        <f>IF(OR(B591="",C591=""),"",IFERROR(IFERROR(INDEX(Vöruskrá!O:O,MATCH(B591,Vöruskrá!B:B,0)),0)*C591/100000,""))</f>
        <v>1.9800000000000002E-2</v>
      </c>
      <c r="M591" s="247">
        <f>IF(OR(B591="",C591=""),"",IFERROR(IFERROR(INDEX(Vöruskrá!P:P,MATCH(B591,Vöruskrá!B:B,0)),0)*C591/100000,""))</f>
        <v>1.8000000000000001E-4</v>
      </c>
      <c r="N591" s="247">
        <f>IF(OR(B591="",C591=""),"",IFERROR(IFERROR(INDEX(Vöruskrá!Q:Q,MATCH(B591,Vöruskrá!B:B,0)),0)*C591/100000,""))</f>
        <v>0</v>
      </c>
      <c r="O591" s="248">
        <f>IF(OR(B591="",C591=""),"",IFERROR(C591/1000*IFERROR(INDEX(Vöruskrá!R:R,MATCH(B591,Vöruskrá!B:B,0)),0)/1000,""))</f>
        <v>1.26</v>
      </c>
      <c r="P591" s="249"/>
      <c r="Q591" s="111"/>
      <c r="R591" s="112"/>
      <c r="S591" s="152" t="str">
        <f t="shared" si="9"/>
        <v>Svartur pipar, malaður</v>
      </c>
      <c r="T591" s="150">
        <f>IF($B591="","",$C591/1000*IFERROR(INDEX(Vöruskrá!$R:$R,MATCH($B591,Vöruskrá!$B:$B,0)),0))</f>
        <v>1260</v>
      </c>
      <c r="U591" s="151" t="str">
        <f>IF($A591="","",IFERROR(SUMIFS($T:$T,$W:$W,$A591)/(SUMIFS($C:$C,$W:$W,$A591)/1000),""))</f>
        <v/>
      </c>
      <c r="W591" t="str">
        <f>IF($A591="",W590,$A591)</f>
        <v>Baunasúpa: Saltkjöt og baunir / Vegan baunasúpa</v>
      </c>
    </row>
    <row r="592" spans="1:23" ht="84">
      <c r="A592" s="237" t="s">
        <v>1812</v>
      </c>
      <c r="B592" s="237"/>
      <c r="C592" s="238"/>
      <c r="D592" s="101" t="s">
        <v>1813</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1" t="s">
        <v>1814</v>
      </c>
      <c r="Q592" s="242" t="s">
        <v>1815</v>
      </c>
      <c r="R592" s="243" t="s">
        <v>1816</v>
      </c>
      <c r="S592" s="152" t="str">
        <f t="shared" si="9"/>
        <v>Mexico kjúklingasúpa</v>
      </c>
      <c r="T592" s="150" t="str">
        <f>IF($B592="","",$C592/1000*IFERROR(INDEX(Vöruskrá!$R:$R,MATCH($B592,Vöruskrá!$B:$B,0)),0))</f>
        <v/>
      </c>
      <c r="U592" s="151">
        <f>IF($A592="","",IFERROR(SUMIFS($T:$T,$W:$W,$A592)/(SUMIFS($C:$C,$W:$W,$A592)/1000),""))</f>
        <v>434.58719999999994</v>
      </c>
      <c r="W592" t="str">
        <f>IF($A592="",W591,$A592)</f>
        <v>Mexico kjúklingasúpa</v>
      </c>
    </row>
    <row r="593" spans="1:23" ht="15">
      <c r="A593" s="244"/>
      <c r="B593" s="244" t="s">
        <v>691</v>
      </c>
      <c r="C593" s="245">
        <v>5500</v>
      </c>
      <c r="D593" s="246" t="s">
        <v>693</v>
      </c>
      <c r="E593" s="246"/>
      <c r="F593" s="246"/>
      <c r="G593" s="247">
        <f>IF(OR(B593="",C593=""),"",IFERROR(IFERROR(INDEX(Vöruskrá!J:J,MATCH(B593,Vöruskrá!B:B,0)),0)*C593/100000,""))</f>
        <v>26.29</v>
      </c>
      <c r="H593" s="247">
        <f>IF(OR(B593="",C593=""),"",IFERROR(IFERROR(INDEX(Vöruskrá!K:K,MATCH(B593,Vöruskrá!B:B,0)),0)*C593/100000,""))</f>
        <v>1.617</v>
      </c>
      <c r="I593" s="247">
        <f>IF(OR(B593="",C593=""),"",IFERROR(IFERROR(INDEX(Vöruskrá!L:L,MATCH(B593,Vöruskrá!B:B,0)),0)*C593/100000,""))</f>
        <v>0.69850000000000001</v>
      </c>
      <c r="J593" s="247">
        <f>IF(OR(B593="",C593=""),"",IFERROR(IFERROR(INDEX(Vöruskrá!M:M,MATCH(B593,Vöruskrá!B:B,0)),0)*C593/100000,""))</f>
        <v>2.585</v>
      </c>
      <c r="K593" s="247">
        <f>IF(OR(B593="",C593=""),"",IFERROR(IFERROR(INDEX(Vöruskrá!N:N,MATCH(B593,Vöruskrá!B:B,0)),0)*C593/100000,""))</f>
        <v>1.0669999999999999</v>
      </c>
      <c r="L593" s="247">
        <f>IF(OR(B593="",C593=""),"",IFERROR(IFERROR(INDEX(Vöruskrá!O:O,MATCH(B593,Vöruskrá!B:B,0)),0)*C593/100000,""))</f>
        <v>0.26400000000000001</v>
      </c>
      <c r="M593" s="247">
        <f>IF(OR(B593="",C593=""),"",IFERROR(IFERROR(INDEX(Vöruskrá!P:P,MATCH(B593,Vöruskrá!B:B,0)),0)*C593/100000,""))</f>
        <v>0.51700000000000002</v>
      </c>
      <c r="N593" s="247">
        <f>IF(OR(B593="",C593=""),"",IFERROR(IFERROR(INDEX(Vöruskrá!Q:Q,MATCH(B593,Vöruskrá!B:B,0)),0)*C593/100000,""))</f>
        <v>0.18149999999999999</v>
      </c>
      <c r="O593" s="248">
        <f>IF(OR(B593="",C593=""),"",IFERROR(C593/1000*IFERROR(INDEX(Vöruskrá!R:R,MATCH(B593,Vöruskrá!B:B,0)),0)/1000,""))</f>
        <v>3.3</v>
      </c>
      <c r="P593" s="244"/>
      <c r="Q593" s="109"/>
      <c r="R593" s="100"/>
      <c r="S593" s="152" t="str">
        <f t="shared" si="9"/>
        <v>Tómatsúpugrunnur (Oscar)</v>
      </c>
      <c r="T593" s="150">
        <f>IF($B593="","",$C593/1000*IFERROR(INDEX(Vöruskrá!$R:$R,MATCH($B593,Vöruskrá!$B:$B,0)),0))</f>
        <v>3300</v>
      </c>
      <c r="U593" s="151" t="str">
        <f>IF($A593="","",IFERROR(SUMIFS($T:$T,$W:$W,$A593)/(SUMIFS($C:$C,$W:$W,$A593)/1000),""))</f>
        <v/>
      </c>
      <c r="W593" t="str">
        <f>IF($A593="",W592,$A593)</f>
        <v>Mexico kjúklingasúpa</v>
      </c>
    </row>
    <row r="594" spans="1:23" ht="15">
      <c r="A594" s="249"/>
      <c r="B594" s="249" t="s">
        <v>658</v>
      </c>
      <c r="C594" s="250">
        <v>6000</v>
      </c>
      <c r="D594" s="246" t="s">
        <v>660</v>
      </c>
      <c r="E594" s="246"/>
      <c r="F594" s="246"/>
      <c r="G594" s="247">
        <f>IF(OR(B594="",C594=""),"",IFERROR(IFERROR(INDEX(Vöruskrá!J:J,MATCH(B594,Vöruskrá!B:B,0)),0)*C594/100000,""))</f>
        <v>1.68</v>
      </c>
      <c r="H594" s="247">
        <f>IF(OR(B594="",C594=""),"",IFERROR(IFERROR(INDEX(Vöruskrá!K:K,MATCH(B594,Vöruskrá!B:B,0)),0)*C594/100000,""))</f>
        <v>6.0000000000000001E-3</v>
      </c>
      <c r="I594" s="247">
        <f>IF(OR(B594="",C594=""),"",IFERROR(IFERROR(INDEX(Vöruskrá!L:L,MATCH(B594,Vöruskrá!B:B,0)),0)*C594/100000,""))</f>
        <v>0</v>
      </c>
      <c r="J594" s="247">
        <f>IF(OR(B594="",C594=""),"",IFERROR(IFERROR(INDEX(Vöruskrá!M:M,MATCH(B594,Vöruskrá!B:B,0)),0)*C594/100000,""))</f>
        <v>0.3</v>
      </c>
      <c r="K594" s="247">
        <f>IF(OR(B594="",C594=""),"",IFERROR(IFERROR(INDEX(Vöruskrá!N:N,MATCH(B594,Vöruskrá!B:B,0)),0)*C594/100000,""))</f>
        <v>0.20399999999999999</v>
      </c>
      <c r="L594" s="247">
        <f>IF(OR(B594="",C594=""),"",IFERROR(IFERROR(INDEX(Vöruskrá!O:O,MATCH(B594,Vöruskrá!B:B,0)),0)*C594/100000,""))</f>
        <v>0.09</v>
      </c>
      <c r="M594" s="247">
        <f>IF(OR(B594="",C594=""),"",IFERROR(IFERROR(INDEX(Vöruskrá!P:P,MATCH(B594,Vöruskrá!B:B,0)),0)*C594/100000,""))</f>
        <v>0</v>
      </c>
      <c r="N594" s="247">
        <f>IF(OR(B594="",C594=""),"",IFERROR(IFERROR(INDEX(Vöruskrá!Q:Q,MATCH(B594,Vöruskrá!B:B,0)),0)*C594/100000,""))</f>
        <v>0</v>
      </c>
      <c r="O594" s="248">
        <f>IF(OR(B594="",C594=""),"",IFERROR(C594/1000*IFERROR(INDEX(Vöruskrá!R:R,MATCH(B594,Vöruskrá!B:B,0)),0)/1000,""))</f>
        <v>3.2160000000000002</v>
      </c>
      <c r="P594" s="249"/>
      <c r="Q594" s="97"/>
      <c r="R594" s="25"/>
      <c r="S594" s="152" t="str">
        <f t="shared" si="9"/>
        <v>Maukaðir tómatar</v>
      </c>
      <c r="T594" s="150">
        <f>IF($B594="","",$C594/1000*IFERROR(INDEX(Vöruskrá!$R:$R,MATCH($B594,Vöruskrá!$B:$B,0)),0))</f>
        <v>3216</v>
      </c>
      <c r="U594" s="151" t="str">
        <f>IF($A594="","",IFERROR(SUMIFS($T:$T,$W:$W,$A594)/(SUMIFS($C:$C,$W:$W,$A594)/1000),""))</f>
        <v/>
      </c>
      <c r="W594" t="str">
        <f>IF($A594="",W593,$A594)</f>
        <v>Mexico kjúklingasúpa</v>
      </c>
    </row>
    <row r="595" spans="1:23" ht="15">
      <c r="A595" s="244"/>
      <c r="B595" s="244" t="s">
        <v>371</v>
      </c>
      <c r="C595" s="245">
        <v>3000</v>
      </c>
      <c r="D595" s="246" t="s">
        <v>372</v>
      </c>
      <c r="E595" s="246" t="s">
        <v>121</v>
      </c>
      <c r="F595" s="246"/>
      <c r="G595" s="247">
        <f>IF(OR(B595="",C595=""),"",IFERROR(IFERROR(INDEX(Vöruskrá!J:J,MATCH(B595,Vöruskrá!B:B,0)),0)*C595/100000,""))</f>
        <v>0.99</v>
      </c>
      <c r="H595" s="247">
        <f>IF(OR(B595="",C595=""),"",IFERROR(IFERROR(INDEX(Vöruskrá!K:K,MATCH(B595,Vöruskrá!B:B,0)),0)*C595/100000,""))</f>
        <v>0</v>
      </c>
      <c r="I595" s="247">
        <f>IF(OR(B595="",C595=""),"",IFERROR(IFERROR(INDEX(Vöruskrá!L:L,MATCH(B595,Vöruskrá!B:B,0)),0)*C595/100000,""))</f>
        <v>0</v>
      </c>
      <c r="J595" s="247">
        <f>IF(OR(B595="",C595=""),"",IFERROR(IFERROR(INDEX(Vöruskrá!M:M,MATCH(B595,Vöruskrá!B:B,0)),0)*C595/100000,""))</f>
        <v>0.16500000000000001</v>
      </c>
      <c r="K595" s="247">
        <f>IF(OR(B595="",C595=""),"",IFERROR(IFERROR(INDEX(Vöruskrá!N:N,MATCH(B595,Vöruskrá!B:B,0)),0)*C595/100000,""))</f>
        <v>0.14399999999999999</v>
      </c>
      <c r="L595" s="247">
        <f>IF(OR(B595="",C595=""),"",IFERROR(IFERROR(INDEX(Vöruskrá!O:O,MATCH(B595,Vöruskrá!B:B,0)),0)*C595/100000,""))</f>
        <v>4.8000000000000001E-2</v>
      </c>
      <c r="M595" s="247">
        <f>IF(OR(B595="",C595=""),"",IFERROR(IFERROR(INDEX(Vöruskrá!P:P,MATCH(B595,Vöruskrá!B:B,0)),0)*C595/100000,""))</f>
        <v>0.03</v>
      </c>
      <c r="N595" s="247">
        <f>IF(OR(B595="",C595=""),"",IFERROR(IFERROR(INDEX(Vöruskrá!Q:Q,MATCH(B595,Vöruskrá!B:B,0)),0)*C595/100000,""))</f>
        <v>5.7000000000000002E-2</v>
      </c>
      <c r="O595" s="248">
        <f>IF(OR(B595="",C595=""),"",IFERROR(C595/1000*IFERROR(INDEX(Vöruskrá!R:R,MATCH(B595,Vöruskrá!B:B,0)),0)/1000,""))</f>
        <v>1.8</v>
      </c>
      <c r="P595" s="244"/>
      <c r="Q595" s="98"/>
      <c r="R595" s="5"/>
      <c r="S595" s="152" t="str">
        <f t="shared" si="9"/>
        <v>Chunky Salsa Medium (Salsa sósa)</v>
      </c>
      <c r="T595" s="150">
        <f>IF($B595="","",$C595/1000*IFERROR(INDEX(Vöruskrá!$R:$R,MATCH($B595,Vöruskrá!$B:$B,0)),0))</f>
        <v>1800</v>
      </c>
      <c r="U595" s="151" t="str">
        <f>IF($A595="","",IFERROR(SUMIFS($T:$T,$W:$W,$A595)/(SUMIFS($C:$C,$W:$W,$A595)/1000),""))</f>
        <v/>
      </c>
      <c r="W595" t="str">
        <f>IF($A595="",W594,$A595)</f>
        <v>Mexico kjúklingasúpa</v>
      </c>
    </row>
    <row r="596" spans="1:23" ht="15">
      <c r="A596" s="249"/>
      <c r="B596" s="249" t="s">
        <v>654</v>
      </c>
      <c r="C596" s="250">
        <v>2500</v>
      </c>
      <c r="D596" s="246" t="s">
        <v>656</v>
      </c>
      <c r="E596" s="246"/>
      <c r="F596" s="246"/>
      <c r="G596" s="247">
        <f>IF(OR(B596="",C596=""),"",IFERROR(IFERROR(INDEX(Vöruskrá!J:J,MATCH(B596,Vöruskrá!B:B,0)),0)*C596/100000,""))</f>
        <v>0.7</v>
      </c>
      <c r="H596" s="247">
        <f>IF(OR(B596="",C596=""),"",IFERROR(IFERROR(INDEX(Vöruskrá!K:K,MATCH(B596,Vöruskrá!B:B,0)),0)*C596/100000,""))</f>
        <v>0.01</v>
      </c>
      <c r="I596" s="247">
        <f>IF(OR(B596="",C596=""),"",IFERROR(IFERROR(INDEX(Vöruskrá!L:L,MATCH(B596,Vöruskrá!B:B,0)),0)*C596/100000,""))</f>
        <v>2.5000000000000001E-3</v>
      </c>
      <c r="J596" s="247">
        <f>IF(OR(B596="",C596=""),"",IFERROR(IFERROR(INDEX(Vöruskrá!M:M,MATCH(B596,Vöruskrá!B:B,0)),0)*C596/100000,""))</f>
        <v>0.1125</v>
      </c>
      <c r="K596" s="247">
        <f>IF(OR(B596="",C596=""),"",IFERROR(IFERROR(INDEX(Vöruskrá!N:N,MATCH(B596,Vöruskrá!B:B,0)),0)*C596/100000,""))</f>
        <v>0.1075</v>
      </c>
      <c r="L596" s="247">
        <f>IF(OR(B596="",C596=""),"",IFERROR(IFERROR(INDEX(Vöruskrá!O:O,MATCH(B596,Vöruskrá!B:B,0)),0)*C596/100000,""))</f>
        <v>2.2499999999999999E-2</v>
      </c>
      <c r="M596" s="247">
        <f>IF(OR(B596="",C596=""),"",IFERROR(IFERROR(INDEX(Vöruskrá!P:P,MATCH(B596,Vöruskrá!B:B,0)),0)*C596/100000,""))</f>
        <v>0</v>
      </c>
      <c r="N596" s="247">
        <f>IF(OR(B596="",C596=""),"",IFERROR(IFERROR(INDEX(Vöruskrá!Q:Q,MATCH(B596,Vöruskrá!B:B,0)),0)*C596/100000,""))</f>
        <v>0.04</v>
      </c>
      <c r="O596" s="248">
        <f>IF(OR(B596="",C596=""),"",IFERROR(C596/1000*IFERROR(INDEX(Vöruskrá!R:R,MATCH(B596,Vöruskrá!B:B,0)),0)/1000,""))</f>
        <v>1</v>
      </c>
      <c r="P596" s="249"/>
      <c r="Q596" s="97"/>
      <c r="R596" s="25"/>
      <c r="S596" s="152" t="str">
        <f t="shared" si="9"/>
        <v>Paprikuteningar litblandir</v>
      </c>
      <c r="T596" s="150">
        <f>IF($B596="","",$C596/1000*IFERROR(INDEX(Vöruskrá!$R:$R,MATCH($B596,Vöruskrá!$B:$B,0)),0))</f>
        <v>1000</v>
      </c>
      <c r="U596" s="151" t="str">
        <f>IF($A596="","",IFERROR(SUMIFS($T:$T,$W:$W,$A596)/(SUMIFS($C:$C,$W:$W,$A596)/1000),""))</f>
        <v/>
      </c>
      <c r="W596" t="str">
        <f>IF($A596="",W595,$A596)</f>
        <v>Mexico kjúklingasúpa</v>
      </c>
    </row>
    <row r="597" spans="1:23" ht="15">
      <c r="A597" s="244"/>
      <c r="B597" s="244" t="s">
        <v>498</v>
      </c>
      <c r="C597" s="245">
        <v>2000</v>
      </c>
      <c r="D597" s="246" t="s">
        <v>499</v>
      </c>
      <c r="E597" s="246" t="s">
        <v>121</v>
      </c>
      <c r="F597" s="246"/>
      <c r="G597" s="247">
        <f>IF(OR(B597="",C597=""),"",IFERROR(IFERROR(INDEX(Vöruskrá!J:J,MATCH(B597,Vöruskrá!B:B,0)),0)*C597/100000,""))</f>
        <v>2.2799999999999998</v>
      </c>
      <c r="H597" s="247">
        <f>IF(OR(B597="",C597=""),"",IFERROR(IFERROR(INDEX(Vöruskrá!K:K,MATCH(B597,Vöruskrá!B:B,0)),0)*C597/100000,""))</f>
        <v>0.17199999999999999</v>
      </c>
      <c r="I597" s="247">
        <f>IF(OR(B597="",C597=""),"",IFERROR(IFERROR(INDEX(Vöruskrá!L:L,MATCH(B597,Vöruskrá!B:B,0)),0)*C597/100000,""))</f>
        <v>2.1999999999999999E-2</v>
      </c>
      <c r="J597" s="247">
        <f>IF(OR(B597="",C597=""),"",IFERROR(IFERROR(INDEX(Vöruskrá!M:M,MATCH(B597,Vöruskrá!B:B,0)),0)*C597/100000,""))</f>
        <v>0.13800000000000001</v>
      </c>
      <c r="K597" s="247">
        <f>IF(OR(B597="",C597=""),"",IFERROR(IFERROR(INDEX(Vöruskrá!N:N,MATCH(B597,Vöruskrá!B:B,0)),0)*C597/100000,""))</f>
        <v>7.8E-2</v>
      </c>
      <c r="L597" s="247">
        <f>IF(OR(B597="",C597=""),"",IFERROR(IFERROR(INDEX(Vöruskrá!O:O,MATCH(B597,Vöruskrá!B:B,0)),0)*C597/100000,""))</f>
        <v>2.4E-2</v>
      </c>
      <c r="M597" s="247">
        <f>IF(OR(B597="",C597=""),"",IFERROR(IFERROR(INDEX(Vöruskrá!P:P,MATCH(B597,Vöruskrá!B:B,0)),0)*C597/100000,""))</f>
        <v>0</v>
      </c>
      <c r="N597" s="247">
        <f>IF(OR(B597="",C597=""),"",IFERROR(IFERROR(INDEX(Vöruskrá!Q:Q,MATCH(B597,Vöruskrá!B:B,0)),0)*C597/100000,""))</f>
        <v>3.7999999999999999E-2</v>
      </c>
      <c r="O597" s="248">
        <f>IF(OR(B597="",C597=""),"",IFERROR(C597/1000*IFERROR(INDEX(Vöruskrá!R:R,MATCH(B597,Vöruskrá!B:B,0)),0)/1000,""))</f>
        <v>0.8</v>
      </c>
      <c r="P597" s="244"/>
      <c r="Q597" s="98"/>
      <c r="R597" s="5"/>
      <c r="S597" s="152" t="str">
        <f t="shared" si="9"/>
        <v>Forsteiktur laukur (Pre-fried sliced onions)</v>
      </c>
      <c r="T597" s="150">
        <f>IF($B597="","",$C597/1000*IFERROR(INDEX(Vöruskrá!$R:$R,MATCH($B597,Vöruskrá!$B:$B,0)),0))</f>
        <v>800</v>
      </c>
      <c r="U597" s="151" t="str">
        <f>IF($A597="","",IFERROR(SUMIFS($T:$T,$W:$W,$A597)/(SUMIFS($C:$C,$W:$W,$A597)/1000),""))</f>
        <v/>
      </c>
      <c r="W597" t="str">
        <f>IF($A597="",W596,$A597)</f>
        <v>Mexico kjúklingasúpa</v>
      </c>
    </row>
    <row r="598" spans="1:23" ht="15">
      <c r="A598" s="249"/>
      <c r="B598" s="249" t="s">
        <v>493</v>
      </c>
      <c r="C598" s="250">
        <v>1250</v>
      </c>
      <c r="D598" s="246" t="s">
        <v>495</v>
      </c>
      <c r="E598" s="246" t="s">
        <v>121</v>
      </c>
      <c r="F598" s="246"/>
      <c r="G598" s="247">
        <f>IF(OR(B598="",C598=""),"",IFERROR(IFERROR(INDEX(Vöruskrá!J:J,MATCH(B598,Vöruskrá!B:B,0)),0)*C598/100000,""))</f>
        <v>0.21249999999999999</v>
      </c>
      <c r="H598" s="247">
        <f>IF(OR(B598="",C598=""),"",IFERROR(IFERROR(INDEX(Vöruskrá!K:K,MATCH(B598,Vöruskrá!B:B,0)),0)*C598/100000,""))</f>
        <v>2.5000000000000001E-3</v>
      </c>
      <c r="I598" s="247">
        <f>IF(OR(B598="",C598=""),"",IFERROR(IFERROR(INDEX(Vöruskrá!L:L,MATCH(B598,Vöruskrá!B:B,0)),0)*C598/100000,""))</f>
        <v>0</v>
      </c>
      <c r="J598" s="247">
        <f>IF(OR(B598="",C598=""),"",IFERROR(IFERROR(INDEX(Vöruskrá!M:M,MATCH(B598,Vöruskrá!B:B,0)),0)*C598/100000,""))</f>
        <v>2.2499999999999999E-2</v>
      </c>
      <c r="K598" s="247">
        <f>IF(OR(B598="",C598=""),"",IFERROR(IFERROR(INDEX(Vöruskrá!N:N,MATCH(B598,Vöruskrá!B:B,0)),0)*C598/100000,""))</f>
        <v>2.1250000000000002E-2</v>
      </c>
      <c r="L598" s="247">
        <f>IF(OR(B598="",C598=""),"",IFERROR(IFERROR(INDEX(Vöruskrá!O:O,MATCH(B598,Vöruskrá!B:B,0)),0)*C598/100000,""))</f>
        <v>1.125E-2</v>
      </c>
      <c r="M598" s="247">
        <f>IF(OR(B598="",C598=""),"",IFERROR(IFERROR(INDEX(Vöruskrá!P:P,MATCH(B598,Vöruskrá!B:B,0)),0)*C598/100000,""))</f>
        <v>6.2500000000000003E-3</v>
      </c>
      <c r="N598" s="247">
        <f>IF(OR(B598="",C598=""),"",IFERROR(IFERROR(INDEX(Vöruskrá!Q:Q,MATCH(B598,Vöruskrá!B:B,0)),0)*C598/100000,""))</f>
        <v>2.8750000000000001E-2</v>
      </c>
      <c r="O598" s="248">
        <f>IF(OR(B598="",C598=""),"",IFERROR(C598/1000*IFERROR(INDEX(Vöruskrá!R:R,MATCH(B598,Vöruskrá!B:B,0)),0)/1000,""))</f>
        <v>0.5</v>
      </c>
      <c r="P598" s="249"/>
      <c r="Q598" s="97"/>
      <c r="R598" s="25"/>
      <c r="S598" s="152" t="str">
        <f t="shared" si="9"/>
        <v>Fennel frosinn (Diced Fennel)</v>
      </c>
      <c r="T598" s="150">
        <f>IF($B598="","",$C598/1000*IFERROR(INDEX(Vöruskrá!$R:$R,MATCH($B598,Vöruskrá!$B:$B,0)),0))</f>
        <v>500</v>
      </c>
      <c r="U598" s="151" t="str">
        <f>IF($A598="","",IFERROR(SUMIFS($T:$T,$W:$W,$A598)/(SUMIFS($C:$C,$W:$W,$A598)/1000),""))</f>
        <v/>
      </c>
      <c r="W598" t="str">
        <f>IF($A598="",W597,$A598)</f>
        <v>Mexico kjúklingasúpa</v>
      </c>
    </row>
    <row r="599" spans="1:23" ht="15">
      <c r="A599" s="244"/>
      <c r="B599" s="244" t="s">
        <v>700</v>
      </c>
      <c r="C599" s="245">
        <v>5000</v>
      </c>
      <c r="D599" s="246" t="s">
        <v>702</v>
      </c>
      <c r="E599" s="246"/>
      <c r="F599" s="246"/>
      <c r="G599" s="247">
        <f>IF(OR(B599="",C599=""),"",IFERROR(IFERROR(INDEX(Vöruskrá!J:J,MATCH(B599,Vöruskrá!B:B,0)),0)*C599/100000,""))</f>
        <v>13.9</v>
      </c>
      <c r="H599" s="247">
        <f>IF(OR(B599="",C599=""),"",IFERROR(IFERROR(INDEX(Vöruskrá!K:K,MATCH(B599,Vöruskrá!B:B,0)),0)*C599/100000,""))</f>
        <v>6.5000000000000002E-2</v>
      </c>
      <c r="I599" s="247">
        <f>IF(OR(B599="",C599=""),"",IFERROR(IFERROR(INDEX(Vöruskrá!L:L,MATCH(B599,Vöruskrá!B:B,0)),0)*C599/100000,""))</f>
        <v>5.0000000000000001E-3</v>
      </c>
      <c r="J599" s="247">
        <f>IF(OR(B599="",C599=""),"",IFERROR(IFERROR(INDEX(Vöruskrá!M:M,MATCH(B599,Vöruskrá!B:B,0)),0)*C599/100000,""))</f>
        <v>2.63</v>
      </c>
      <c r="K599" s="247">
        <f>IF(OR(B599="",C599=""),"",IFERROR(IFERROR(INDEX(Vöruskrá!N:N,MATCH(B599,Vöruskrá!B:B,0)),0)*C599/100000,""))</f>
        <v>1.825</v>
      </c>
      <c r="L599" s="247">
        <f>IF(OR(B599="",C599=""),"",IFERROR(IFERROR(INDEX(Vöruskrá!O:O,MATCH(B599,Vöruskrá!B:B,0)),0)*C599/100000,""))</f>
        <v>0.69</v>
      </c>
      <c r="M599" s="247">
        <f>IF(OR(B599="",C599=""),"",IFERROR(IFERROR(INDEX(Vöruskrá!P:P,MATCH(B599,Vöruskrá!B:B,0)),0)*C599/100000,""))</f>
        <v>1.35</v>
      </c>
      <c r="N599" s="247">
        <f>IF(OR(B599="",C599=""),"",IFERROR(IFERROR(INDEX(Vöruskrá!Q:Q,MATCH(B599,Vöruskrá!B:B,0)),0)*C599/100000,""))</f>
        <v>0.02</v>
      </c>
      <c r="O599" s="248">
        <f>IF(OR(B599="",C599=""),"",IFERROR(C599/1000*IFERROR(INDEX(Vöruskrá!R:R,MATCH(B599,Vöruskrá!B:B,0)),0)/1000,""))</f>
        <v>3</v>
      </c>
      <c r="P599" s="244"/>
      <c r="Q599" s="98"/>
      <c r="R599" s="5"/>
      <c r="S599" s="152" t="str">
        <f t="shared" si="9"/>
        <v>Kjúklingakraftur Vegan (Essential Cuisine)</v>
      </c>
      <c r="T599" s="150">
        <f>IF($B599="","",$C599/1000*IFERROR(INDEX(Vöruskrá!$R:$R,MATCH($B599,Vöruskrá!$B:$B,0)),0))</f>
        <v>3000</v>
      </c>
      <c r="U599" s="151" t="str">
        <f>IF($A599="","",IFERROR(SUMIFS($T:$T,$W:$W,$A599)/(SUMIFS($C:$C,$W:$W,$A599)/1000),""))</f>
        <v/>
      </c>
      <c r="W599" t="str">
        <f>IF($A599="",W598,$A599)</f>
        <v>Mexico kjúklingasúpa</v>
      </c>
    </row>
    <row r="600" spans="1:23" ht="24">
      <c r="A600" s="249"/>
      <c r="B600" s="249" t="s">
        <v>507</v>
      </c>
      <c r="C600" s="250">
        <v>400</v>
      </c>
      <c r="D600" s="246" t="s">
        <v>509</v>
      </c>
      <c r="E600" s="246" t="s">
        <v>510</v>
      </c>
      <c r="F600" s="246"/>
      <c r="G600" s="247">
        <f>IF(OR(B600="",C600=""),"",IFERROR(IFERROR(INDEX(Vöruskrá!J:J,MATCH(B600,Vöruskrá!B:B,0)),0)*C600/100000,""))</f>
        <v>0.61199999999999999</v>
      </c>
      <c r="H600" s="247">
        <f>IF(OR(B600="",C600=""),"",IFERROR(IFERROR(INDEX(Vöruskrá!K:K,MATCH(B600,Vöruskrá!B:B,0)),0)*C600/100000,""))</f>
        <v>1.6799999999999999E-2</v>
      </c>
      <c r="I600" s="247">
        <f>IF(OR(B600="",C600=""),"",IFERROR(IFERROR(INDEX(Vöruskrá!L:L,MATCH(B600,Vöruskrá!B:B,0)),0)*C600/100000,""))</f>
        <v>0</v>
      </c>
      <c r="J600" s="247">
        <f>IF(OR(B600="",C600=""),"",IFERROR(IFERROR(INDEX(Vöruskrá!M:M,MATCH(B600,Vöruskrá!B:B,0)),0)*C600/100000,""))</f>
        <v>9.3600000000000003E-2</v>
      </c>
      <c r="K600" s="247">
        <f>IF(OR(B600="",C600=""),"",IFERROR(IFERROR(INDEX(Vöruskrá!N:N,MATCH(B600,Vöruskrá!B:B,0)),0)*C600/100000,""))</f>
        <v>0</v>
      </c>
      <c r="L600" s="247">
        <f>IF(OR(B600="",C600=""),"",IFERROR(IFERROR(INDEX(Vöruskrá!O:O,MATCH(B600,Vöruskrá!B:B,0)),0)*C600/100000,""))</f>
        <v>2.0399999999999998E-2</v>
      </c>
      <c r="M600" s="247">
        <f>IF(OR(B600="",C600=""),"",IFERROR(IFERROR(INDEX(Vöruskrá!P:P,MATCH(B600,Vöruskrá!B:B,0)),0)*C600/100000,""))</f>
        <v>0</v>
      </c>
      <c r="N600" s="247">
        <f>IF(OR(B600="",C600=""),"",IFERROR(IFERROR(INDEX(Vöruskrá!Q:Q,MATCH(B600,Vöruskrá!B:B,0)),0)*C600/100000,""))</f>
        <v>0</v>
      </c>
      <c r="O600" s="248">
        <f>IF(OR(B600="",C600=""),"",IFERROR(C600/1000*IFERROR(INDEX(Vöruskrá!R:R,MATCH(B600,Vöruskrá!B:B,0)),0)/1000,""))</f>
        <v>0.36</v>
      </c>
      <c r="P600" s="249"/>
      <c r="Q600" s="97"/>
      <c r="R600" s="25"/>
      <c r="S600" s="152" t="str">
        <f t="shared" si="9"/>
        <v>Hvítlaukur í olíu (Crushed garlic, coarse cut with oil)</v>
      </c>
      <c r="T600" s="150">
        <f>IF($B600="","",$C600/1000*IFERROR(INDEX(Vöruskrá!$R:$R,MATCH($B600,Vöruskrá!$B:$B,0)),0))</f>
        <v>360</v>
      </c>
      <c r="U600" s="151" t="str">
        <f>IF($A600="","",IFERROR(SUMIFS($T:$T,$W:$W,$A600)/(SUMIFS($C:$C,$W:$W,$A600)/1000),""))</f>
        <v/>
      </c>
      <c r="W600" t="str">
        <f>IF($A600="",W599,$A600)</f>
        <v>Mexico kjúklingasúpa</v>
      </c>
    </row>
    <row r="601" spans="1:23" ht="15">
      <c r="A601" s="244"/>
      <c r="B601" s="244" t="s">
        <v>269</v>
      </c>
      <c r="C601" s="245">
        <v>500</v>
      </c>
      <c r="D601" s="246" t="s">
        <v>272</v>
      </c>
      <c r="E601" s="246" t="s">
        <v>121</v>
      </c>
      <c r="F601" s="246" t="s">
        <v>273</v>
      </c>
      <c r="G601" s="247">
        <f>IF(OR(B601="",C601=""),"",IFERROR(IFERROR(INDEX(Vöruskrá!J:J,MATCH(B601,Vöruskrá!B:B,0)),0)*C601/100000,""))</f>
        <v>0</v>
      </c>
      <c r="H601" s="247">
        <f>IF(OR(B601="",C601=""),"",IFERROR(IFERROR(INDEX(Vöruskrá!K:K,MATCH(B601,Vöruskrá!B:B,0)),0)*C601/100000,""))</f>
        <v>0</v>
      </c>
      <c r="I601" s="247">
        <f>IF(OR(B601="",C601=""),"",IFERROR(IFERROR(INDEX(Vöruskrá!L:L,MATCH(B601,Vöruskrá!B:B,0)),0)*C601/100000,""))</f>
        <v>0</v>
      </c>
      <c r="J601" s="247">
        <f>IF(OR(B601="",C601=""),"",IFERROR(IFERROR(INDEX(Vöruskrá!M:M,MATCH(B601,Vöruskrá!B:B,0)),0)*C601/100000,""))</f>
        <v>0</v>
      </c>
      <c r="K601" s="247">
        <f>IF(OR(B601="",C601=""),"",IFERROR(IFERROR(INDEX(Vöruskrá!N:N,MATCH(B601,Vöruskrá!B:B,0)),0)*C601/100000,""))</f>
        <v>0</v>
      </c>
      <c r="L601" s="247">
        <f>IF(OR(B601="",C601=""),"",IFERROR(IFERROR(INDEX(Vöruskrá!O:O,MATCH(B601,Vöruskrá!B:B,0)),0)*C601/100000,""))</f>
        <v>0</v>
      </c>
      <c r="M601" s="247">
        <f>IF(OR(B601="",C601=""),"",IFERROR(IFERROR(INDEX(Vöruskrá!P:P,MATCH(B601,Vöruskrá!B:B,0)),0)*C601/100000,""))</f>
        <v>0.5</v>
      </c>
      <c r="N601" s="247">
        <f>IF(OR(B601="",C601=""),"",IFERROR(IFERROR(INDEX(Vöruskrá!Q:Q,MATCH(B601,Vöruskrá!B:B,0)),0)*C601/100000,""))</f>
        <v>0</v>
      </c>
      <c r="O601" s="248">
        <f>IF(OR(B601="",C601=""),"",IFERROR(C601/1000*IFERROR(INDEX(Vöruskrá!R:R,MATCH(B601,Vöruskrá!B:B,0)),0)/1000,""))</f>
        <v>0.06</v>
      </c>
      <c r="P601" s="244"/>
      <c r="Q601" s="98"/>
      <c r="R601" s="5"/>
      <c r="S601" s="152" t="str">
        <f t="shared" si="9"/>
        <v>Borðsalt</v>
      </c>
      <c r="T601" s="150">
        <f>IF($B601="","",$C601/1000*IFERROR(INDEX(Vöruskrá!$R:$R,MATCH($B601,Vöruskrá!$B:$B,0)),0))</f>
        <v>60</v>
      </c>
      <c r="U601" s="151" t="str">
        <f>IF($A601="","",IFERROR(SUMIFS($T:$T,$W:$W,$A601)/(SUMIFS($C:$C,$W:$W,$A601)/1000),""))</f>
        <v/>
      </c>
      <c r="W601" t="str">
        <f>IF($A601="",W600,$A601)</f>
        <v>Mexico kjúklingasúpa</v>
      </c>
    </row>
    <row r="602" spans="1:23" ht="15">
      <c r="A602" s="249"/>
      <c r="B602" s="249" t="s">
        <v>926</v>
      </c>
      <c r="C602" s="250">
        <v>80</v>
      </c>
      <c r="D602" s="246" t="s">
        <v>927</v>
      </c>
      <c r="E602" s="246" t="s">
        <v>121</v>
      </c>
      <c r="F602" s="246" t="s">
        <v>895</v>
      </c>
      <c r="G602" s="247">
        <f>IF(OR(B602="",C602=""),"",IFERROR(IFERROR(INDEX(Vöruskrá!J:J,MATCH(B602,Vöruskrá!B:B,0)),0)*C602/100000,""))</f>
        <v>0.3</v>
      </c>
      <c r="H602" s="247">
        <f>IF(OR(B602="",C602=""),"",IFERROR(IFERROR(INDEX(Vöruskrá!K:K,MATCH(B602,Vöruskrá!B:B,0)),0)*C602/100000,""))</f>
        <v>1.7840000000000002E-2</v>
      </c>
      <c r="I602" s="247">
        <f>IF(OR(B602="",C602=""),"",IFERROR(IFERROR(INDEX(Vöruskrá!L:L,MATCH(B602,Vöruskrá!B:B,0)),0)*C602/100000,""))</f>
        <v>1.0399999999999999E-3</v>
      </c>
      <c r="J602" s="247">
        <f>IF(OR(B602="",C602=""),"",IFERROR(IFERROR(INDEX(Vöruskrá!M:M,MATCH(B602,Vöruskrá!B:B,0)),0)*C602/100000,""))</f>
        <v>3.5360000000000003E-2</v>
      </c>
      <c r="K602" s="247">
        <f>IF(OR(B602="",C602=""),"",IFERROR(IFERROR(INDEX(Vöruskrá!N:N,MATCH(B602,Vöruskrá!B:B,0)),0)*C602/100000,""))</f>
        <v>1.8400000000000001E-3</v>
      </c>
      <c r="L602" s="247">
        <f>IF(OR(B602="",C602=""),"",IFERROR(IFERROR(INDEX(Vöruskrá!O:O,MATCH(B602,Vöruskrá!B:B,0)),0)*C602/100000,""))</f>
        <v>1.4239999999999999E-2</v>
      </c>
      <c r="M602" s="247">
        <f>IF(OR(B602="",C602=""),"",IFERROR(IFERROR(INDEX(Vöruskrá!P:P,MATCH(B602,Vöruskrá!B:B,0)),0)*C602/100000,""))</f>
        <v>1.6000000000000001E-4</v>
      </c>
      <c r="N602" s="247">
        <f>IF(OR(B602="",C602=""),"",IFERROR(IFERROR(INDEX(Vöruskrá!Q:Q,MATCH(B602,Vöruskrá!B:B,0)),0)*C602/100000,""))</f>
        <v>8.3999999999999995E-3</v>
      </c>
      <c r="O602" s="248">
        <f>IF(OR(B602="",C602=""),"",IFERROR(C602/1000*IFERROR(INDEX(Vöruskrá!R:R,MATCH(B602,Vöruskrá!B:B,0)),0)/1000,""))</f>
        <v>0.24</v>
      </c>
      <c r="P602" s="249"/>
      <c r="Q602" s="97"/>
      <c r="R602" s="25"/>
      <c r="S602" s="152" t="str">
        <f t="shared" si="9"/>
        <v>Kúmen (cumin)</v>
      </c>
      <c r="T602" s="150">
        <f>IF($B602="","",$C602/1000*IFERROR(INDEX(Vöruskrá!$R:$R,MATCH($B602,Vöruskrá!$B:$B,0)),0))</f>
        <v>240</v>
      </c>
      <c r="U602" s="151" t="str">
        <f>IF($A602="","",IFERROR(SUMIFS($T:$T,$W:$W,$A602)/(SUMIFS($C:$C,$W:$W,$A602)/1000),""))</f>
        <v/>
      </c>
      <c r="W602" t="str">
        <f>IF($A602="",W601,$A602)</f>
        <v>Mexico kjúklingasúpa</v>
      </c>
    </row>
    <row r="603" spans="1:23" ht="15">
      <c r="A603" s="244"/>
      <c r="B603" s="244" t="s">
        <v>720</v>
      </c>
      <c r="C603" s="245">
        <v>50</v>
      </c>
      <c r="D603" s="246" t="s">
        <v>721</v>
      </c>
      <c r="E603" s="246"/>
      <c r="F603" s="246" t="s">
        <v>280</v>
      </c>
      <c r="G603" s="247">
        <f>IF(OR(B603="",C603=""),"",IFERROR(IFERROR(INDEX(Vöruskrá!J:J,MATCH(B603,Vöruskrá!B:B,0)),0)*C603/100000,""))</f>
        <v>0.193</v>
      </c>
      <c r="H603" s="247">
        <f>IF(OR(B603="",C603=""),"",IFERROR(IFERROR(INDEX(Vöruskrá!K:K,MATCH(B603,Vöruskrá!B:B,0)),0)*C603/100000,""))</f>
        <v>1.65E-3</v>
      </c>
      <c r="I603" s="247">
        <f>IF(OR(B603="",C603=""),"",IFERROR(IFERROR(INDEX(Vöruskrá!L:L,MATCH(B603,Vöruskrá!B:B,0)),0)*C603/100000,""))</f>
        <v>5.0000000000000001E-4</v>
      </c>
      <c r="J603" s="247">
        <f>IF(OR(B603="",C603=""),"",IFERROR(IFERROR(INDEX(Vöruskrá!M:M,MATCH(B603,Vöruskrá!B:B,0)),0)*C603/100000,""))</f>
        <v>3.2500000000000001E-2</v>
      </c>
      <c r="K603" s="247">
        <f>IF(OR(B603="",C603=""),"",IFERROR(IFERROR(INDEX(Vöruskrá!N:N,MATCH(B603,Vöruskrá!B:B,0)),0)*C603/100000,""))</f>
        <v>2.9999999999999997E-4</v>
      </c>
      <c r="L603" s="247">
        <f>IF(OR(B603="",C603=""),"",IFERROR(IFERROR(INDEX(Vöruskrá!O:O,MATCH(B603,Vöruskrá!B:B,0)),0)*C603/100000,""))</f>
        <v>5.4999999999999997E-3</v>
      </c>
      <c r="M603" s="247">
        <f>IF(OR(B603="",C603=""),"",IFERROR(IFERROR(INDEX(Vöruskrá!P:P,MATCH(B603,Vöruskrá!B:B,0)),0)*C603/100000,""))</f>
        <v>5.0000000000000002E-5</v>
      </c>
      <c r="N603" s="247">
        <f>IF(OR(B603="",C603=""),"",IFERROR(IFERROR(INDEX(Vöruskrá!Q:Q,MATCH(B603,Vöruskrá!B:B,0)),0)*C603/100000,""))</f>
        <v>0</v>
      </c>
      <c r="O603" s="248">
        <f>IF(OR(B603="",C603=""),"",IFERROR(C603/1000*IFERROR(INDEX(Vöruskrá!R:R,MATCH(B603,Vöruskrá!B:B,0)),0)/1000,""))</f>
        <v>0.35</v>
      </c>
      <c r="P603" s="244"/>
      <c r="Q603" s="98"/>
      <c r="R603" s="5"/>
      <c r="S603" s="152" t="str">
        <f t="shared" si="9"/>
        <v>Svartur pipar, malaður</v>
      </c>
      <c r="T603" s="150">
        <f>IF($B603="","",$C603/1000*IFERROR(INDEX(Vöruskrá!$R:$R,MATCH($B603,Vöruskrá!$B:$B,0)),0))</f>
        <v>350</v>
      </c>
      <c r="U603" s="151" t="str">
        <f>IF($A603="","",IFERROR(SUMIFS($T:$T,$W:$W,$A603)/(SUMIFS($C:$C,$W:$W,$A603)/1000),""))</f>
        <v/>
      </c>
      <c r="W603" t="str">
        <f>IF($A603="",W602,$A603)</f>
        <v>Mexico kjúklingasúpa</v>
      </c>
    </row>
    <row r="604" spans="1:23" ht="15">
      <c r="A604" s="249"/>
      <c r="B604" s="249" t="s">
        <v>897</v>
      </c>
      <c r="C604" s="250">
        <v>60</v>
      </c>
      <c r="D604" s="246" t="s">
        <v>898</v>
      </c>
      <c r="E604" s="246" t="s">
        <v>121</v>
      </c>
      <c r="F604" s="246" t="s">
        <v>895</v>
      </c>
      <c r="G604" s="247">
        <f>IF(OR(B604="",C604=""),"",IFERROR(IFERROR(INDEX(Vöruskrá!J:J,MATCH(B604,Vöruskrá!B:B,0)),0)*C604/100000,""))</f>
        <v>0.16919999999999999</v>
      </c>
      <c r="H604" s="247">
        <f>IF(OR(B604="",C604=""),"",IFERROR(IFERROR(INDEX(Vöruskrá!K:K,MATCH(B604,Vöruskrá!B:B,0)),0)*C604/100000,""))</f>
        <v>7.7999999999999996E-3</v>
      </c>
      <c r="I604" s="247">
        <f>IF(OR(B604="",C604=""),"",IFERROR(IFERROR(INDEX(Vöruskrá!L:L,MATCH(B604,Vöruskrá!B:B,0)),0)*C604/100000,""))</f>
        <v>1.1999999999999999E-3</v>
      </c>
      <c r="J604" s="247">
        <f>IF(OR(B604="",C604=""),"",IFERROR(IFERROR(INDEX(Vöruskrá!M:M,MATCH(B604,Vöruskrá!B:B,0)),0)*C604/100000,""))</f>
        <v>3.2399999999999998E-2</v>
      </c>
      <c r="K604" s="247">
        <f>IF(OR(B604="",C604=""),"",IFERROR(IFERROR(INDEX(Vöruskrá!N:N,MATCH(B604,Vöruskrá!B:B,0)),0)*C604/100000,""))</f>
        <v>6.0000000000000001E-3</v>
      </c>
      <c r="L604" s="247">
        <f>IF(OR(B604="",C604=""),"",IFERROR(IFERROR(INDEX(Vöruskrá!O:O,MATCH(B604,Vöruskrá!B:B,0)),0)*C604/100000,""))</f>
        <v>8.3999999999999995E-3</v>
      </c>
      <c r="M604" s="247">
        <f>IF(OR(B604="",C604=""),"",IFERROR(IFERROR(INDEX(Vöruskrá!P:P,MATCH(B604,Vöruskrá!B:B,0)),0)*C604/100000,""))</f>
        <v>6.0000000000000002E-5</v>
      </c>
      <c r="N604" s="247">
        <f>IF(OR(B604="",C604=""),"",IFERROR(IFERROR(INDEX(Vöruskrá!Q:Q,MATCH(B604,Vöruskrá!B:B,0)),0)*C604/100000,""))</f>
        <v>2.1000000000000001E-2</v>
      </c>
      <c r="O604" s="248">
        <f>IF(OR(B604="",C604=""),"",IFERROR(C604/1000*IFERROR(INDEX(Vöruskrá!R:R,MATCH(B604,Vöruskrá!B:B,0)),0)/1000,""))</f>
        <v>0.18</v>
      </c>
      <c r="P604" s="249"/>
      <c r="Q604" s="97"/>
      <c r="R604" s="25"/>
      <c r="S604" s="152" t="str">
        <f t="shared" si="9"/>
        <v>Paprikuduft</v>
      </c>
      <c r="T604" s="150">
        <f>IF($B604="","",$C604/1000*IFERROR(INDEX(Vöruskrá!$R:$R,MATCH($B604,Vöruskrá!$B:$B,0)),0))</f>
        <v>180</v>
      </c>
      <c r="U604" s="151" t="str">
        <f>IF($A604="","",IFERROR(SUMIFS($T:$T,$W:$W,$A604)/(SUMIFS($C:$C,$W:$W,$A604)/1000),""))</f>
        <v/>
      </c>
      <c r="W604" t="str">
        <f>IF($A604="",W603,$A604)</f>
        <v>Mexico kjúklingasúpa</v>
      </c>
    </row>
    <row r="605" spans="1:23" ht="15">
      <c r="A605" s="244"/>
      <c r="B605" s="244" t="s">
        <v>998</v>
      </c>
      <c r="C605" s="245">
        <v>40</v>
      </c>
      <c r="D605" s="246" t="s">
        <v>999</v>
      </c>
      <c r="E605" s="246" t="s">
        <v>121</v>
      </c>
      <c r="F605" s="246" t="s">
        <v>280</v>
      </c>
      <c r="G605" s="247">
        <f>IF(OR(B605="",C605=""),"",IFERROR(IFERROR(INDEX(Vöruskrá!J:J,MATCH(B605,Vöruskrá!B:B,0)),0)*C605/100000,""))</f>
        <v>0.1128</v>
      </c>
      <c r="H605" s="247">
        <f>IF(OR(B605="",C605=""),"",IFERROR(IFERROR(INDEX(Vöruskrá!K:K,MATCH(B605,Vöruskrá!B:B,0)),0)*C605/100000,""))</f>
        <v>4.7999999999999996E-3</v>
      </c>
      <c r="I605" s="247">
        <f>IF(OR(B605="",C605=""),"",IFERROR(IFERROR(INDEX(Vöruskrá!L:L,MATCH(B605,Vöruskrá!B:B,0)),0)*C605/100000,""))</f>
        <v>8.0000000000000004E-4</v>
      </c>
      <c r="J605" s="247">
        <f>IF(OR(B605="",C605=""),"",IFERROR(IFERROR(INDEX(Vöruskrá!M:M,MATCH(B605,Vöruskrá!B:B,0)),0)*C605/100000,""))</f>
        <v>0.02</v>
      </c>
      <c r="K605" s="247">
        <f>IF(OR(B605="",C605=""),"",IFERROR(IFERROR(INDEX(Vöruskrá!N:N,MATCH(B605,Vöruskrá!B:B,0)),0)*C605/100000,""))</f>
        <v>4.0000000000000001E-3</v>
      </c>
      <c r="L605" s="247">
        <f>IF(OR(B605="",C605=""),"",IFERROR(IFERROR(INDEX(Vöruskrá!O:O,MATCH(B605,Vöruskrá!B:B,0)),0)*C605/100000,""))</f>
        <v>5.5999999999999999E-3</v>
      </c>
      <c r="M605" s="247">
        <f>IF(OR(B605="",C605=""),"",IFERROR(IFERROR(INDEX(Vöruskrá!P:P,MATCH(B605,Vöruskrá!B:B,0)),0)*C605/100000,""))</f>
        <v>4.0000000000000003E-5</v>
      </c>
      <c r="N605" s="247">
        <f>IF(OR(B605="",C605=""),"",IFERROR(IFERROR(INDEX(Vöruskrá!Q:Q,MATCH(B605,Vöruskrá!B:B,0)),0)*C605/100000,""))</f>
        <v>1.4E-2</v>
      </c>
      <c r="O605" s="248">
        <f>IF(OR(B605="",C605=""),"",IFERROR(C605/1000*IFERROR(INDEX(Vöruskrá!R:R,MATCH(B605,Vöruskrá!B:B,0)),0)/1000,""))</f>
        <v>0.12</v>
      </c>
      <c r="P605" s="244"/>
      <c r="Q605" s="98"/>
      <c r="R605" s="5"/>
      <c r="S605" s="152" t="str">
        <f t="shared" si="9"/>
        <v>Chiliduft mild</v>
      </c>
      <c r="T605" s="150">
        <f>IF($B605="","",$C605/1000*IFERROR(INDEX(Vöruskrá!$R:$R,MATCH($B605,Vöruskrá!$B:$B,0)),0))</f>
        <v>120</v>
      </c>
      <c r="U605" s="151" t="str">
        <f>IF($A605="","",IFERROR(SUMIFS($T:$T,$W:$W,$A605)/(SUMIFS($C:$C,$W:$W,$A605)/1000),""))</f>
        <v/>
      </c>
      <c r="W605" t="str">
        <f>IF($A605="",W604,$A605)</f>
        <v>Mexico kjúklingasúpa</v>
      </c>
    </row>
    <row r="606" spans="1:23" ht="15">
      <c r="A606" s="249"/>
      <c r="B606" s="249" t="s">
        <v>717</v>
      </c>
      <c r="C606" s="250">
        <v>40</v>
      </c>
      <c r="D606" s="246" t="s">
        <v>718</v>
      </c>
      <c r="E606" s="246"/>
      <c r="F606" s="246" t="s">
        <v>280</v>
      </c>
      <c r="G606" s="247">
        <f>IF(OR(B606="",C606=""),"",IFERROR(IFERROR(INDEX(Vöruskrá!J:J,MATCH(B606,Vöruskrá!B:B,0)),0)*C606/100000,""))</f>
        <v>0.192</v>
      </c>
      <c r="H606" s="247">
        <f>IF(OR(B606="",C606=""),"",IFERROR(IFERROR(INDEX(Vöruskrá!K:K,MATCH(B606,Vöruskrá!B:B,0)),0)*C606/100000,""))</f>
        <v>4.0000000000000001E-3</v>
      </c>
      <c r="I606" s="247">
        <f>IF(OR(B606="",C606=""),"",IFERROR(IFERROR(INDEX(Vöruskrá!L:L,MATCH(B606,Vöruskrá!B:B,0)),0)*C606/100000,""))</f>
        <v>1.08E-3</v>
      </c>
      <c r="J606" s="247">
        <f>IF(OR(B606="",C606=""),"",IFERROR(IFERROR(INDEX(Vöruskrá!M:M,MATCH(B606,Vöruskrá!B:B,0)),0)*C606/100000,""))</f>
        <v>2.5600000000000001E-2</v>
      </c>
      <c r="K606" s="247">
        <f>IF(OR(B606="",C606=""),"",IFERROR(IFERROR(INDEX(Vöruskrá!N:N,MATCH(B606,Vöruskrá!B:B,0)),0)*C606/100000,""))</f>
        <v>1.64E-3</v>
      </c>
      <c r="L606" s="247">
        <f>IF(OR(B606="",C606=""),"",IFERROR(IFERROR(INDEX(Vöruskrá!O:O,MATCH(B606,Vöruskrá!B:B,0)),0)*C606/100000,""))</f>
        <v>4.4000000000000003E-3</v>
      </c>
      <c r="M606" s="247">
        <f>IF(OR(B606="",C606=""),"",IFERROR(IFERROR(INDEX(Vöruskrá!P:P,MATCH(B606,Vöruskrá!B:B,0)),0)*C606/100000,""))</f>
        <v>0</v>
      </c>
      <c r="N606" s="247">
        <f>IF(OR(B606="",C606=""),"",IFERROR(IFERROR(INDEX(Vöruskrá!Q:Q,MATCH(B606,Vöruskrá!B:B,0)),0)*C606/100000,""))</f>
        <v>0</v>
      </c>
      <c r="O606" s="248">
        <f>IF(OR(B606="",C606=""),"",IFERROR(C606/1000*IFERROR(INDEX(Vöruskrá!R:R,MATCH(B606,Vöruskrá!B:B,0)),0)/1000,""))</f>
        <v>0.39424000000000003</v>
      </c>
      <c r="P606" s="249"/>
      <c r="Q606" s="97"/>
      <c r="R606" s="25"/>
      <c r="S606" s="152" t="str">
        <f t="shared" si="9"/>
        <v>Oregano</v>
      </c>
      <c r="T606" s="150">
        <f>IF($B606="","",$C606/1000*IFERROR(INDEX(Vöruskrá!$R:$R,MATCH($B606,Vöruskrá!$B:$B,0)),0))</f>
        <v>394.24</v>
      </c>
      <c r="U606" s="151" t="str">
        <f>IF($A606="","",IFERROR(SUMIFS($T:$T,$W:$W,$A606)/(SUMIFS($C:$C,$W:$W,$A606)/1000),""))</f>
        <v/>
      </c>
      <c r="W606" t="str">
        <f>IF($A606="",W605,$A606)</f>
        <v>Mexico kjúklingasúpa</v>
      </c>
    </row>
    <row r="607" spans="1:23" ht="15">
      <c r="A607" s="244"/>
      <c r="B607" s="244" t="s">
        <v>711</v>
      </c>
      <c r="C607" s="245">
        <v>4</v>
      </c>
      <c r="D607" s="246" t="s">
        <v>712</v>
      </c>
      <c r="E607" s="246"/>
      <c r="F607" s="246" t="s">
        <v>280</v>
      </c>
      <c r="G607" s="247">
        <f>IF(OR(B607="",C607=""),"",IFERROR(IFERROR(INDEX(Vöruskrá!J:J,MATCH(B607,Vöruskrá!B:B,0)),0)*C607/100000,""))</f>
        <v>1.4120000000000001E-2</v>
      </c>
      <c r="H607" s="247">
        <f>IF(OR(B607="",C607=""),"",IFERROR(IFERROR(INDEX(Vöruskrá!K:K,MATCH(B607,Vöruskrá!B:B,0)),0)*C607/100000,""))</f>
        <v>3.3600000000000004E-4</v>
      </c>
      <c r="I607" s="247">
        <f>IF(OR(B607="",C607=""),"",IFERROR(IFERROR(INDEX(Vöruskrá!L:L,MATCH(B607,Vöruskrá!B:B,0)),0)*C607/100000,""))</f>
        <v>9.1999999999999987E-5</v>
      </c>
      <c r="J607" s="247">
        <f>IF(OR(B607="",C607=""),"",IFERROR(IFERROR(INDEX(Vöruskrá!M:M,MATCH(B607,Vöruskrá!B:B,0)),0)*C607/100000,""))</f>
        <v>1.9599999999999999E-3</v>
      </c>
      <c r="K607" s="247">
        <f>IF(OR(B607="",C607=""),"",IFERROR(IFERROR(INDEX(Vöruskrá!N:N,MATCH(B607,Vöruskrá!B:B,0)),0)*C607/100000,""))</f>
        <v>0</v>
      </c>
      <c r="L607" s="247">
        <f>IF(OR(B607="",C607=""),"",IFERROR(IFERROR(INDEX(Vöruskrá!O:O,MATCH(B607,Vöruskrá!B:B,0)),0)*C607/100000,""))</f>
        <v>3.0399999999999996E-4</v>
      </c>
      <c r="M607" s="247">
        <f>IF(OR(B607="",C607=""),"",IFERROR(IFERROR(INDEX(Vöruskrá!P:P,MATCH(B607,Vöruskrá!B:B,0)),0)*C607/100000,""))</f>
        <v>3.9999999999999998E-6</v>
      </c>
      <c r="N607" s="247">
        <f>IF(OR(B607="",C607=""),"",IFERROR(IFERROR(INDEX(Vöruskrá!Q:Q,MATCH(B607,Vöruskrá!B:B,0)),0)*C607/100000,""))</f>
        <v>0</v>
      </c>
      <c r="O607" s="248">
        <f>IF(OR(B607="",C607=""),"",IFERROR(C607/1000*IFERROR(INDEX(Vöruskrá!R:R,MATCH(B607,Vöruskrá!B:B,0)),0)/1000,""))</f>
        <v>6.8379999999999996E-2</v>
      </c>
      <c r="P607" s="244"/>
      <c r="Q607" s="98"/>
      <c r="R607" s="5"/>
      <c r="S607" s="152" t="str">
        <f t="shared" si="9"/>
        <v>Lárviðarlauf, heil</v>
      </c>
      <c r="T607" s="150">
        <f>IF($B607="","",$C607/1000*IFERROR(INDEX(Vöruskrá!$R:$R,MATCH($B607,Vöruskrá!$B:$B,0)),0))</f>
        <v>68.38</v>
      </c>
      <c r="U607" s="151" t="str">
        <f>IF($A607="","",IFERROR(SUMIFS($T:$T,$W:$W,$A607)/(SUMIFS($C:$C,$W:$W,$A607)/1000),""))</f>
        <v/>
      </c>
      <c r="W607" t="str">
        <f>IF($A607="",W606,$A607)</f>
        <v>Mexico kjúklingasúpa</v>
      </c>
    </row>
    <row r="608" spans="1:23" ht="15">
      <c r="A608" s="249"/>
      <c r="B608" s="249" t="s">
        <v>418</v>
      </c>
      <c r="C608" s="250">
        <v>50</v>
      </c>
      <c r="D608" s="246" t="s">
        <v>420</v>
      </c>
      <c r="E608" s="246" t="s">
        <v>121</v>
      </c>
      <c r="F608" s="246"/>
      <c r="G608" s="247">
        <f>IF(OR(B608="",C608=""),"",IFERROR(IFERROR(INDEX(Vöruskrá!J:J,MATCH(B608,Vöruskrá!B:B,0)),0)*C608/100000,""))</f>
        <v>0.2</v>
      </c>
      <c r="H608" s="247">
        <f>IF(OR(B608="",C608=""),"",IFERROR(IFERROR(INDEX(Vöruskrá!K:K,MATCH(B608,Vöruskrá!B:B,0)),0)*C608/100000,""))</f>
        <v>0</v>
      </c>
      <c r="I608" s="247">
        <f>IF(OR(B608="",C608=""),"",IFERROR(IFERROR(INDEX(Vöruskrá!L:L,MATCH(B608,Vöruskrá!B:B,0)),0)*C608/100000,""))</f>
        <v>0</v>
      </c>
      <c r="J608" s="247">
        <f>IF(OR(B608="",C608=""),"",IFERROR(IFERROR(INDEX(Vöruskrá!M:M,MATCH(B608,Vöruskrá!B:B,0)),0)*C608/100000,""))</f>
        <v>0.05</v>
      </c>
      <c r="K608" s="247">
        <f>IF(OR(B608="",C608=""),"",IFERROR(IFERROR(INDEX(Vöruskrá!N:N,MATCH(B608,Vöruskrá!B:B,0)),0)*C608/100000,""))</f>
        <v>0.05</v>
      </c>
      <c r="L608" s="247">
        <f>IF(OR(B608="",C608=""),"",IFERROR(IFERROR(INDEX(Vöruskrá!O:O,MATCH(B608,Vöruskrá!B:B,0)),0)*C608/100000,""))</f>
        <v>0</v>
      </c>
      <c r="M608" s="247">
        <f>IF(OR(B608="",C608=""),"",IFERROR(IFERROR(INDEX(Vöruskrá!P:P,MATCH(B608,Vöruskrá!B:B,0)),0)*C608/100000,""))</f>
        <v>0</v>
      </c>
      <c r="N608" s="247">
        <f>IF(OR(B608="",C608=""),"",IFERROR(IFERROR(INDEX(Vöruskrá!Q:Q,MATCH(B608,Vöruskrá!B:B,0)),0)*C608/100000,""))</f>
        <v>0</v>
      </c>
      <c r="O608" s="248">
        <f>IF(OR(B608="",C608=""),"",IFERROR(C608/1000*IFERROR(INDEX(Vöruskrá!R:R,MATCH(B608,Vöruskrá!B:B,0)),0)/1000,""))</f>
        <v>1.7500000000000002E-2</v>
      </c>
      <c r="P608" s="249"/>
      <c r="Q608" s="97"/>
      <c r="R608" s="25"/>
      <c r="S608" s="152" t="str">
        <f t="shared" si="9"/>
        <v>Crystal Sugar (Sykur)</v>
      </c>
      <c r="T608" s="150">
        <f>IF($B608="","",$C608/1000*IFERROR(INDEX(Vöruskrá!$R:$R,MATCH($B608,Vöruskrá!$B:$B,0)),0))</f>
        <v>17.5</v>
      </c>
      <c r="U608" s="151" t="str">
        <f>IF($A608="","",IFERROR(SUMIFS($T:$T,$W:$W,$A608)/(SUMIFS($C:$C,$W:$W,$A608)/1000),""))</f>
        <v/>
      </c>
      <c r="W608" t="str">
        <f>IF($A608="",W607,$A608)</f>
        <v>Mexico kjúklingasúpa</v>
      </c>
    </row>
    <row r="609" spans="1:23" ht="15">
      <c r="A609" s="244"/>
      <c r="B609" s="244" t="s">
        <v>147</v>
      </c>
      <c r="C609" s="245">
        <v>9000</v>
      </c>
      <c r="D609" s="246" t="s">
        <v>149</v>
      </c>
      <c r="E609" s="246"/>
      <c r="F609" s="246"/>
      <c r="G609" s="247">
        <f>IF(OR(B609="",C609=""),"",IFERROR(IFERROR(INDEX(Vöruskrá!J:J,MATCH(B609,Vöruskrá!B:B,0)),0)*C609/100000,""))</f>
        <v>18.54</v>
      </c>
      <c r="H609" s="247">
        <f>IF(OR(B609="",C609=""),"",IFERROR(IFERROR(INDEX(Vöruskrá!K:K,MATCH(B609,Vöruskrá!B:B,0)),0)*C609/100000,""))</f>
        <v>0.9</v>
      </c>
      <c r="I609" s="247">
        <f>IF(OR(B609="",C609=""),"",IFERROR(IFERROR(INDEX(Vöruskrá!L:L,MATCH(B609,Vöruskrá!B:B,0)),0)*C609/100000,""))</f>
        <v>0.16200000000000001</v>
      </c>
      <c r="J609" s="247">
        <f>IF(OR(B609="",C609=""),"",IFERROR(IFERROR(INDEX(Vöruskrá!M:M,MATCH(B609,Vöruskrá!B:B,0)),0)*C609/100000,""))</f>
        <v>0.36</v>
      </c>
      <c r="K609" s="247">
        <f>IF(OR(B609="",C609=""),"",IFERROR(IFERROR(INDEX(Vöruskrá!N:N,MATCH(B609,Vöruskrá!B:B,0)),0)*C609/100000,""))</f>
        <v>0.29699999999999999</v>
      </c>
      <c r="L609" s="247">
        <f>IF(OR(B609="",C609=""),"",IFERROR(IFERROR(INDEX(Vöruskrá!O:O,MATCH(B609,Vöruskrá!B:B,0)),0)*C609/100000,""))</f>
        <v>2.25</v>
      </c>
      <c r="M609" s="247">
        <f>IF(OR(B609="",C609=""),"",IFERROR(IFERROR(INDEX(Vöruskrá!P:P,MATCH(B609,Vöruskrá!B:B,0)),0)*C609/100000,""))</f>
        <v>0.28799999999999998</v>
      </c>
      <c r="N609" s="247">
        <f>IF(OR(B609="",C609=""),"",IFERROR(IFERROR(INDEX(Vöruskrá!Q:Q,MATCH(B609,Vöruskrá!B:B,0)),0)*C609/100000,""))</f>
        <v>0</v>
      </c>
      <c r="O609" s="248">
        <f>IF(OR(B609="",C609=""),"",IFERROR(C609/1000*IFERROR(INDEX(Vöruskrá!R:R,MATCH(B609,Vöruskrá!B:B,0)),0)/1000,""))</f>
        <v>21.6</v>
      </c>
      <c r="P609" s="244"/>
      <c r="Q609" s="98"/>
      <c r="R609" s="5"/>
      <c r="S609" s="152" t="str">
        <f t="shared" si="9"/>
        <v>Kjúklinga lærakjöt Rodizio</v>
      </c>
      <c r="T609" s="150">
        <f>IF($B609="","",$C609/1000*IFERROR(INDEX(Vöruskrá!$R:$R,MATCH($B609,Vöruskrá!$B:$B,0)),0))</f>
        <v>21600</v>
      </c>
      <c r="U609" s="151" t="str">
        <f>IF($A609="","",IFERROR(SUMIFS($T:$T,$W:$W,$A609)/(SUMIFS($C:$C,$W:$W,$A609)/1000),""))</f>
        <v/>
      </c>
      <c r="W609" t="str">
        <f>IF($A609="",W608,$A609)</f>
        <v>Mexico kjúklingasúpa</v>
      </c>
    </row>
    <row r="610" spans="1:23" ht="15">
      <c r="A610" s="249"/>
      <c r="B610" s="249" t="s">
        <v>892</v>
      </c>
      <c r="C610" s="250">
        <v>64526</v>
      </c>
      <c r="D610" s="246" t="s">
        <v>892</v>
      </c>
      <c r="E610" s="246" t="s">
        <v>121</v>
      </c>
      <c r="F610" s="246"/>
      <c r="G610" s="247">
        <f>IF(OR(B610="",C610=""),"",IFERROR(IFERROR(INDEX(Vöruskrá!J:J,MATCH(B610,Vöruskrá!B:B,0)),0)*C610/100000,""))</f>
        <v>0</v>
      </c>
      <c r="H610" s="247">
        <f>IF(OR(B610="",C610=""),"",IFERROR(IFERROR(INDEX(Vöruskrá!K:K,MATCH(B610,Vöruskrá!B:B,0)),0)*C610/100000,""))</f>
        <v>0</v>
      </c>
      <c r="I610" s="247">
        <f>IF(OR(B610="",C610=""),"",IFERROR(IFERROR(INDEX(Vöruskrá!L:L,MATCH(B610,Vöruskrá!B:B,0)),0)*C610/100000,""))</f>
        <v>0</v>
      </c>
      <c r="J610" s="247">
        <f>IF(OR(B610="",C610=""),"",IFERROR(IFERROR(INDEX(Vöruskrá!M:M,MATCH(B610,Vöruskrá!B:B,0)),0)*C610/100000,""))</f>
        <v>0</v>
      </c>
      <c r="K610" s="247">
        <f>IF(OR(B610="",C610=""),"",IFERROR(IFERROR(INDEX(Vöruskrá!N:N,MATCH(B610,Vöruskrá!B:B,0)),0)*C610/100000,""))</f>
        <v>0</v>
      </c>
      <c r="L610" s="247">
        <f>IF(OR(B610="",C610=""),"",IFERROR(IFERROR(INDEX(Vöruskrá!O:O,MATCH(B610,Vöruskrá!B:B,0)),0)*C610/100000,""))</f>
        <v>0</v>
      </c>
      <c r="M610" s="247">
        <f>IF(OR(B610="",C610=""),"",IFERROR(IFERROR(INDEX(Vöruskrá!P:P,MATCH(B610,Vöruskrá!B:B,0)),0)*C610/100000,""))</f>
        <v>0</v>
      </c>
      <c r="N610" s="247">
        <f>IF(OR(B610="",C610=""),"",IFERROR(IFERROR(INDEX(Vöruskrá!Q:Q,MATCH(B610,Vöruskrá!B:B,0)),0)*C610/100000,""))</f>
        <v>0</v>
      </c>
      <c r="O610" s="248">
        <f>IF(OR(B610="",C610=""),"",IFERROR(C610/1000*IFERROR(INDEX(Vöruskrá!R:R,MATCH(B610,Vöruskrá!B:B,0)),0)/1000,""))</f>
        <v>6.4525999999999994</v>
      </c>
      <c r="P610" s="249"/>
      <c r="Q610" s="111"/>
      <c r="R610" s="112"/>
      <c r="S610" s="152" t="str">
        <f t="shared" si="9"/>
        <v>Vatn</v>
      </c>
      <c r="T610" s="150">
        <f>IF($B610="","",$C610/1000*IFERROR(INDEX(Vöruskrá!$R:$R,MATCH($B610,Vöruskrá!$B:$B,0)),0))</f>
        <v>6452.5999999999995</v>
      </c>
      <c r="U610" s="151" t="str">
        <f>IF($A610="","",IFERROR(SUMIFS($T:$T,$W:$W,$A610)/(SUMIFS($C:$C,$W:$W,$A610)/1000),""))</f>
        <v/>
      </c>
      <c r="W610" t="str">
        <f>IF($A610="",W609,$A610)</f>
        <v>Mexico kjúklingasúpa</v>
      </c>
    </row>
    <row r="611" spans="1:23" ht="48">
      <c r="A611" s="237" t="s">
        <v>1817</v>
      </c>
      <c r="B611" s="237"/>
      <c r="C611" s="238"/>
      <c r="D611" s="101" t="s">
        <v>1818</v>
      </c>
      <c r="E611" s="101" t="s">
        <v>1819</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1" t="s">
        <v>1820</v>
      </c>
      <c r="Q611" s="251" t="s">
        <v>1821</v>
      </c>
      <c r="R611" s="252" t="s">
        <v>1822</v>
      </c>
      <c r="S611" s="152" t="str">
        <f t="shared" si="9"/>
        <v>Íslensk kjötsúpa með lambakjöti og rótargrænmeti</v>
      </c>
      <c r="T611" s="150" t="str">
        <f>IF($B611="","",$C611/1000*IFERROR(INDEX(Vöruskrá!$R:$R,MATCH($B611,Vöruskrá!$B:$B,0)),0))</f>
        <v/>
      </c>
      <c r="U611" s="151">
        <f>IF($A611="","",IFERROR(SUMIFS($T:$T,$W:$W,$A611)/(SUMIFS($C:$C,$W:$W,$A611)/1000),""))</f>
        <v>1047.3430000000001</v>
      </c>
      <c r="W611" t="str">
        <f>IF($A611="",W610,$A611)</f>
        <v>Íslensk kjötsúpa með lambakjöti og rótargrænmeti</v>
      </c>
    </row>
    <row r="612" spans="1:23" ht="15">
      <c r="A612" s="244"/>
      <c r="B612" s="244" t="s">
        <v>910</v>
      </c>
      <c r="C612" s="245">
        <v>20000</v>
      </c>
      <c r="D612" s="246" t="s">
        <v>911</v>
      </c>
      <c r="E612" s="246" t="s">
        <v>121</v>
      </c>
      <c r="F612" s="246"/>
      <c r="G612" s="247">
        <f>IF(OR(B612="",C612=""),"",IFERROR(IFERROR(INDEX(Vöruskrá!J:J,MATCH(B612,Vöruskrá!B:B,0)),0)*C612/100000,""))</f>
        <v>40</v>
      </c>
      <c r="H612" s="247">
        <f>IF(OR(B612="",C612=""),"",IFERROR(IFERROR(INDEX(Vöruskrá!K:K,MATCH(B612,Vöruskrá!B:B,0)),0)*C612/100000,""))</f>
        <v>2.8</v>
      </c>
      <c r="I612" s="247">
        <f>IF(OR(B612="",C612=""),"",IFERROR(IFERROR(INDEX(Vöruskrá!L:L,MATCH(B612,Vöruskrá!B:B,0)),0)*C612/100000,""))</f>
        <v>1.3</v>
      </c>
      <c r="J612" s="247">
        <f>IF(OR(B612="",C612=""),"",IFERROR(IFERROR(INDEX(Vöruskrá!M:M,MATCH(B612,Vöruskrá!B:B,0)),0)*C612/100000,""))</f>
        <v>0</v>
      </c>
      <c r="K612" s="247">
        <f>IF(OR(B612="",C612=""),"",IFERROR(IFERROR(INDEX(Vöruskrá!N:N,MATCH(B612,Vöruskrá!B:B,0)),0)*C612/100000,""))</f>
        <v>0</v>
      </c>
      <c r="L612" s="247">
        <f>IF(OR(B612="",C612=""),"",IFERROR(IFERROR(INDEX(Vöruskrá!O:O,MATCH(B612,Vöruskrá!B:B,0)),0)*C612/100000,""))</f>
        <v>3.4</v>
      </c>
      <c r="M612" s="247">
        <f>IF(OR(B612="",C612=""),"",IFERROR(IFERROR(INDEX(Vöruskrá!P:P,MATCH(B612,Vöruskrá!B:B,0)),0)*C612/100000,""))</f>
        <v>0.02</v>
      </c>
      <c r="N612" s="247">
        <f>IF(OR(B612="",C612=""),"",IFERROR(IFERROR(INDEX(Vöruskrá!Q:Q,MATCH(B612,Vöruskrá!B:B,0)),0)*C612/100000,""))</f>
        <v>0</v>
      </c>
      <c r="O612" s="248">
        <f>IF(OR(B612="",C612=""),"",IFERROR(C612/1000*IFERROR(INDEX(Vöruskrá!R:R,MATCH(B612,Vöruskrá!B:B,0)),0)/1000,""))</f>
        <v>78</v>
      </c>
      <c r="P612" s="244"/>
      <c r="Q612" s="113"/>
      <c r="R612" s="114"/>
      <c r="S612" s="152" t="str">
        <f t="shared" si="9"/>
        <v>Lambakjöt teningar</v>
      </c>
      <c r="T612" s="150">
        <f>IF($B612="","",$C612/1000*IFERROR(INDEX(Vöruskrá!$R:$R,MATCH($B612,Vöruskrá!$B:$B,0)),0))</f>
        <v>78000</v>
      </c>
      <c r="U612" s="151" t="str">
        <f>IF($A612="","",IFERROR(SUMIFS($T:$T,$W:$W,$A612)/(SUMIFS($C:$C,$W:$W,$A612)/1000),""))</f>
        <v/>
      </c>
      <c r="W612" t="str">
        <f>IF($A612="",W611,$A612)</f>
        <v>Íslensk kjötsúpa með lambakjöti og rótargrænmeti</v>
      </c>
    </row>
    <row r="613" spans="1:23" ht="15">
      <c r="A613" s="249"/>
      <c r="B613" s="249" t="s">
        <v>881</v>
      </c>
      <c r="C613" s="250">
        <v>25000</v>
      </c>
      <c r="D613" s="246" t="s">
        <v>562</v>
      </c>
      <c r="E613" s="246" t="s">
        <v>121</v>
      </c>
      <c r="F613" s="246"/>
      <c r="G613" s="247">
        <f>IF(OR(B613="",C613=""),"",IFERROR(IFERROR(INDEX(Vöruskrá!J:J,MATCH(B613,Vöruskrá!B:B,0)),0)*C613/100000,""))</f>
        <v>19.25</v>
      </c>
      <c r="H613" s="247">
        <f>IF(OR(B613="",C613=""),"",IFERROR(IFERROR(INDEX(Vöruskrá!K:K,MATCH(B613,Vöruskrá!B:B,0)),0)*C613/100000,""))</f>
        <v>2.5000000000000001E-2</v>
      </c>
      <c r="I613" s="247">
        <f>IF(OR(B613="",C613=""),"",IFERROR(IFERROR(INDEX(Vöruskrá!L:L,MATCH(B613,Vöruskrá!B:B,0)),0)*C613/100000,""))</f>
        <v>0</v>
      </c>
      <c r="J613" s="247">
        <f>IF(OR(B613="",C613=""),"",IFERROR(IFERROR(INDEX(Vöruskrá!M:M,MATCH(B613,Vöruskrá!B:B,0)),0)*C613/100000,""))</f>
        <v>4.25</v>
      </c>
      <c r="K613" s="247">
        <f>IF(OR(B613="",C613=""),"",IFERROR(IFERROR(INDEX(Vöruskrá!N:N,MATCH(B613,Vöruskrá!B:B,0)),0)*C613/100000,""))</f>
        <v>0.2</v>
      </c>
      <c r="L613" s="247">
        <f>IF(OR(B613="",C613=""),"",IFERROR(IFERROR(INDEX(Vöruskrá!O:O,MATCH(B613,Vöruskrá!B:B,0)),0)*C613/100000,""))</f>
        <v>0.5</v>
      </c>
      <c r="M613" s="247">
        <f>IF(OR(B613="",C613=""),"",IFERROR(IFERROR(INDEX(Vöruskrá!P:P,MATCH(B613,Vöruskrá!B:B,0)),0)*C613/100000,""))</f>
        <v>0</v>
      </c>
      <c r="N613" s="247">
        <f>IF(OR(B613="",C613=""),"",IFERROR(IFERROR(INDEX(Vöruskrá!Q:Q,MATCH(B613,Vöruskrá!B:B,0)),0)*C613/100000,""))</f>
        <v>0.55000000000000004</v>
      </c>
      <c r="O613" s="248">
        <f>IF(OR(B613="",C613=""),"",IFERROR(C613/1000*IFERROR(INDEX(Vöruskrá!R:R,MATCH(B613,Vöruskrá!B:B,0)),0)/1000,""))</f>
        <v>5</v>
      </c>
      <c r="P613" s="249"/>
      <c r="Q613" s="98"/>
      <c r="R613" s="5"/>
      <c r="S613" s="152" t="str">
        <f t="shared" si="9"/>
        <v>Kartöflur (ferskar)</v>
      </c>
      <c r="T613" s="150">
        <f>IF($B613="","",$C613/1000*IFERROR(INDEX(Vöruskrá!$R:$R,MATCH($B613,Vöruskrá!$B:$B,0)),0))</f>
        <v>5000</v>
      </c>
      <c r="U613" s="151" t="str">
        <f>IF($A613="","",IFERROR(SUMIFS($T:$T,$W:$W,$A613)/(SUMIFS($C:$C,$W:$W,$A613)/1000),""))</f>
        <v/>
      </c>
      <c r="W613" t="str">
        <f>IF($A613="",W612,$A613)</f>
        <v>Íslensk kjötsúpa með lambakjöti og rótargrænmeti</v>
      </c>
    </row>
    <row r="614" spans="1:23" ht="15">
      <c r="A614" s="244"/>
      <c r="B614" s="244" t="s">
        <v>878</v>
      </c>
      <c r="C614" s="245">
        <v>10000</v>
      </c>
      <c r="D614" s="246" t="s">
        <v>879</v>
      </c>
      <c r="E614" s="246" t="s">
        <v>121</v>
      </c>
      <c r="F614" s="246"/>
      <c r="G614" s="247">
        <f>IF(OR(B614="",C614=""),"",IFERROR(IFERROR(INDEX(Vöruskrá!J:J,MATCH(B614,Vöruskrá!B:B,0)),0)*C614/100000,""))</f>
        <v>4.0999999999999996</v>
      </c>
      <c r="H614" s="247">
        <f>IF(OR(B614="",C614=""),"",IFERROR(IFERROR(INDEX(Vöruskrá!K:K,MATCH(B614,Vöruskrá!B:B,0)),0)*C614/100000,""))</f>
        <v>0.02</v>
      </c>
      <c r="I614" s="247">
        <f>IF(OR(B614="",C614=""),"",IFERROR(IFERROR(INDEX(Vöruskrá!L:L,MATCH(B614,Vöruskrá!B:B,0)),0)*C614/100000,""))</f>
        <v>0</v>
      </c>
      <c r="J614" s="247">
        <f>IF(OR(B614="",C614=""),"",IFERROR(IFERROR(INDEX(Vöruskrá!M:M,MATCH(B614,Vöruskrá!B:B,0)),0)*C614/100000,""))</f>
        <v>0.96</v>
      </c>
      <c r="K614" s="247">
        <f>IF(OR(B614="",C614=""),"",IFERROR(IFERROR(INDEX(Vöruskrá!N:N,MATCH(B614,Vöruskrá!B:B,0)),0)*C614/100000,""))</f>
        <v>0.47</v>
      </c>
      <c r="L614" s="247">
        <f>IF(OR(B614="",C614=""),"",IFERROR(IFERROR(INDEX(Vöruskrá!O:O,MATCH(B614,Vöruskrá!B:B,0)),0)*C614/100000,""))</f>
        <v>0.09</v>
      </c>
      <c r="M614" s="247">
        <f>IF(OR(B614="",C614=""),"",IFERROR(IFERROR(INDEX(Vöruskrá!P:P,MATCH(B614,Vöruskrá!B:B,0)),0)*C614/100000,""))</f>
        <v>0.01</v>
      </c>
      <c r="N614" s="247">
        <f>IF(OR(B614="",C614=""),"",IFERROR(IFERROR(INDEX(Vöruskrá!Q:Q,MATCH(B614,Vöruskrá!B:B,0)),0)*C614/100000,""))</f>
        <v>0.28000000000000003</v>
      </c>
      <c r="O614" s="248">
        <f>IF(OR(B614="",C614=""),"",IFERROR(C614/1000*IFERROR(INDEX(Vöruskrá!R:R,MATCH(B614,Vöruskrá!B:B,0)),0)/1000,""))</f>
        <v>2.5</v>
      </c>
      <c r="P614" s="244"/>
      <c r="Q614" s="97"/>
      <c r="R614" s="25"/>
      <c r="S614" s="152" t="str">
        <f t="shared" si="9"/>
        <v>Gulrætur (ferskar)</v>
      </c>
      <c r="T614" s="150">
        <f>IF($B614="","",$C614/1000*IFERROR(INDEX(Vöruskrá!$R:$R,MATCH($B614,Vöruskrá!$B:$B,0)),0))</f>
        <v>2500</v>
      </c>
      <c r="U614" s="151" t="str">
        <f>IF($A614="","",IFERROR(SUMIFS($T:$T,$W:$W,$A614)/(SUMIFS($C:$C,$W:$W,$A614)/1000),""))</f>
        <v/>
      </c>
      <c r="W614" t="str">
        <f>IF($A614="",W613,$A614)</f>
        <v>Íslensk kjötsúpa með lambakjöti og rótargrænmeti</v>
      </c>
    </row>
    <row r="615" spans="1:23" ht="15">
      <c r="A615" s="249"/>
      <c r="B615" s="249" t="s">
        <v>1354</v>
      </c>
      <c r="C615" s="250">
        <v>8000</v>
      </c>
      <c r="D615" s="246" t="s">
        <v>1354</v>
      </c>
      <c r="E615" s="246"/>
      <c r="F615" s="246"/>
      <c r="G615" s="247">
        <f>IF(OR(B615="",C615=""),"",IFERROR(IFERROR(INDEX(Vöruskrá!J:J,MATCH(B615,Vöruskrá!B:B,0)),0)*C615/100000,""))</f>
        <v>2.8</v>
      </c>
      <c r="H615" s="247" t="str">
        <f>IF(OR(B615="",C615=""),"",IFERROR(IFERROR(INDEX(Vöruskrá!K:K,MATCH(B615,Vöruskrá!B:B,0)),0)*C615/100000,""))</f>
        <v/>
      </c>
      <c r="I615" s="247" t="str">
        <f>IF(OR(B615="",C615=""),"",IFERROR(IFERROR(INDEX(Vöruskrá!L:L,MATCH(B615,Vöruskrá!B:B,0)),0)*C615/100000,""))</f>
        <v/>
      </c>
      <c r="J615" s="247" t="str">
        <f>IF(OR(B615="",C615=""),"",IFERROR(IFERROR(INDEX(Vöruskrá!M:M,MATCH(B615,Vöruskrá!B:B,0)),0)*C615/100000,""))</f>
        <v/>
      </c>
      <c r="K615" s="247" t="str">
        <f>IF(OR(B615="",C615=""),"",IFERROR(IFERROR(INDEX(Vöruskrá!N:N,MATCH(B615,Vöruskrá!B:B,0)),0)*C615/100000,""))</f>
        <v/>
      </c>
      <c r="L615" s="247" t="str">
        <f>IF(OR(B615="",C615=""),"",IFERROR(IFERROR(INDEX(Vöruskrá!O:O,MATCH(B615,Vöruskrá!B:B,0)),0)*C615/100000,""))</f>
        <v/>
      </c>
      <c r="M615" s="247" t="str">
        <f>IF(OR(B615="",C615=""),"",IFERROR(IFERROR(INDEX(Vöruskrá!P:P,MATCH(B615,Vöruskrá!B:B,0)),0)*C615/100000,""))</f>
        <v/>
      </c>
      <c r="N615" s="247" t="str">
        <f>IF(OR(B615="",C615=""),"",IFERROR(IFERROR(INDEX(Vöruskrá!Q:Q,MATCH(B615,Vöruskrá!B:B,0)),0)*C615/100000,""))</f>
        <v/>
      </c>
      <c r="O615" s="248">
        <f>IF(OR(B615="",C615=""),"",IFERROR(C615/1000*IFERROR(INDEX(Vöruskrá!R:R,MATCH(B615,Vöruskrá!B:B,0)),0)/1000,""))</f>
        <v>4.8</v>
      </c>
      <c r="P615" s="249"/>
      <c r="Q615" s="98"/>
      <c r="R615" s="5"/>
      <c r="S615" s="152" t="str">
        <f t="shared" si="9"/>
        <v>Rófur</v>
      </c>
      <c r="T615" s="150">
        <f>IF($B615="","",$C615/1000*IFERROR(INDEX(Vöruskrá!$R:$R,MATCH($B615,Vöruskrá!$B:$B,0)),0))</f>
        <v>4800</v>
      </c>
      <c r="U615" s="151" t="str">
        <f>IF($A615="","",IFERROR(SUMIFS($T:$T,$W:$W,$A615)/(SUMIFS($C:$C,$W:$W,$A615)/1000),""))</f>
        <v/>
      </c>
      <c r="W615" t="str">
        <f>IF($A615="",W614,$A615)</f>
        <v>Íslensk kjötsúpa með lambakjöti og rótargrænmeti</v>
      </c>
    </row>
    <row r="616" spans="1:23" ht="15">
      <c r="A616" s="244"/>
      <c r="B616" s="244" t="s">
        <v>886</v>
      </c>
      <c r="C616" s="245">
        <v>5000</v>
      </c>
      <c r="D616" s="246" t="s">
        <v>887</v>
      </c>
      <c r="E616" s="246" t="s">
        <v>230</v>
      </c>
      <c r="F616" s="246"/>
      <c r="G616" s="247">
        <f>IF(OR(B616="",C616=""),"",IFERROR(IFERROR(INDEX(Vöruskrá!J:J,MATCH(B616,Vöruskrá!B:B,0)),0)*C616/100000,""))</f>
        <v>0.8</v>
      </c>
      <c r="H616" s="247">
        <f>IF(OR(B616="",C616=""),"",IFERROR(IFERROR(INDEX(Vöruskrá!K:K,MATCH(B616,Vöruskrá!B:B,0)),0)*C616/100000,""))</f>
        <v>0.01</v>
      </c>
      <c r="I616" s="247">
        <f>IF(OR(B616="",C616=""),"",IFERROR(IFERROR(INDEX(Vöruskrá!L:L,MATCH(B616,Vöruskrá!B:B,0)),0)*C616/100000,""))</f>
        <v>0</v>
      </c>
      <c r="J616" s="247">
        <f>IF(OR(B616="",C616=""),"",IFERROR(IFERROR(INDEX(Vöruskrá!M:M,MATCH(B616,Vöruskrá!B:B,0)),0)*C616/100000,""))</f>
        <v>0.15</v>
      </c>
      <c r="K616" s="247">
        <f>IF(OR(B616="",C616=""),"",IFERROR(IFERROR(INDEX(Vöruskrá!N:N,MATCH(B616,Vöruskrá!B:B,0)),0)*C616/100000,""))</f>
        <v>6.5000000000000002E-2</v>
      </c>
      <c r="L616" s="247">
        <f>IF(OR(B616="",C616=""),"",IFERROR(IFERROR(INDEX(Vöruskrá!O:O,MATCH(B616,Vöruskrá!B:B,0)),0)*C616/100000,""))</f>
        <v>3.5000000000000003E-2</v>
      </c>
      <c r="M616" s="247">
        <f>IF(OR(B616="",C616=""),"",IFERROR(IFERROR(INDEX(Vöruskrá!P:P,MATCH(B616,Vöruskrá!B:B,0)),0)*C616/100000,""))</f>
        <v>5.0000000000000001E-3</v>
      </c>
      <c r="N616" s="247">
        <f>IF(OR(B616="",C616=""),"",IFERROR(IFERROR(INDEX(Vöruskrá!Q:Q,MATCH(B616,Vöruskrá!B:B,0)),0)*C616/100000,""))</f>
        <v>0.08</v>
      </c>
      <c r="O616" s="248">
        <f>IF(OR(B616="",C616=""),"",IFERROR(C616/1000*IFERROR(INDEX(Vöruskrá!R:R,MATCH(B616,Vöruskrá!B:B,0)),0)/1000,""))</f>
        <v>2.5</v>
      </c>
      <c r="P616" s="244"/>
      <c r="Q616" s="97"/>
      <c r="R616" s="25"/>
      <c r="S616" s="152" t="str">
        <f t="shared" si="9"/>
        <v>Sellerí (ferskt)</v>
      </c>
      <c r="T616" s="150">
        <f>IF($B616="","",$C616/1000*IFERROR(INDEX(Vöruskrá!$R:$R,MATCH($B616,Vöruskrá!$B:$B,0)),0))</f>
        <v>2500</v>
      </c>
      <c r="U616" s="151" t="str">
        <f>IF($A616="","",IFERROR(SUMIFS($T:$T,$W:$W,$A616)/(SUMIFS($C:$C,$W:$W,$A616)/1000),""))</f>
        <v/>
      </c>
      <c r="W616" t="str">
        <f>IF($A616="",W615,$A616)</f>
        <v>Íslensk kjötsúpa með lambakjöti og rótargrænmeti</v>
      </c>
    </row>
    <row r="617" spans="1:23" ht="15">
      <c r="A617" s="249"/>
      <c r="B617" s="249" t="s">
        <v>882</v>
      </c>
      <c r="C617" s="250">
        <v>5000</v>
      </c>
      <c r="D617" s="246" t="s">
        <v>883</v>
      </c>
      <c r="E617" s="246" t="s">
        <v>121</v>
      </c>
      <c r="F617" s="246"/>
      <c r="G617" s="247">
        <f>IF(OR(B617="",C617=""),"",IFERROR(IFERROR(INDEX(Vöruskrá!J:J,MATCH(B617,Vöruskrá!B:B,0)),0)*C617/100000,""))</f>
        <v>2</v>
      </c>
      <c r="H617" s="247">
        <f>IF(OR(B617="",C617=""),"",IFERROR(IFERROR(INDEX(Vöruskrá!K:K,MATCH(B617,Vöruskrá!B:B,0)),0)*C617/100000,""))</f>
        <v>5.0000000000000001E-3</v>
      </c>
      <c r="I617" s="247">
        <f>IF(OR(B617="",C617=""),"",IFERROR(IFERROR(INDEX(Vöruskrá!L:L,MATCH(B617,Vöruskrá!B:B,0)),0)*C617/100000,""))</f>
        <v>0</v>
      </c>
      <c r="J617" s="247">
        <f>IF(OR(B617="",C617=""),"",IFERROR(IFERROR(INDEX(Vöruskrá!M:M,MATCH(B617,Vöruskrá!B:B,0)),0)*C617/100000,""))</f>
        <v>0.46500000000000002</v>
      </c>
      <c r="K617" s="247">
        <f>IF(OR(B617="",C617=""),"",IFERROR(IFERROR(INDEX(Vöruskrá!N:N,MATCH(B617,Vöruskrá!B:B,0)),0)*C617/100000,""))</f>
        <v>0.21</v>
      </c>
      <c r="L617" s="247">
        <f>IF(OR(B617="",C617=""),"",IFERROR(IFERROR(INDEX(Vöruskrá!O:O,MATCH(B617,Vöruskrá!B:B,0)),0)*C617/100000,""))</f>
        <v>5.5E-2</v>
      </c>
      <c r="M617" s="247">
        <f>IF(OR(B617="",C617=""),"",IFERROR(IFERROR(INDEX(Vöruskrá!P:P,MATCH(B617,Vöruskrá!B:B,0)),0)*C617/100000,""))</f>
        <v>0</v>
      </c>
      <c r="N617" s="247">
        <f>IF(OR(B617="",C617=""),"",IFERROR(IFERROR(INDEX(Vöruskrá!Q:Q,MATCH(B617,Vöruskrá!B:B,0)),0)*C617/100000,""))</f>
        <v>8.5000000000000006E-2</v>
      </c>
      <c r="O617" s="248">
        <f>IF(OR(B617="",C617=""),"",IFERROR(C617/1000*IFERROR(INDEX(Vöruskrá!R:R,MATCH(B617,Vöruskrá!B:B,0)),0)/1000,""))</f>
        <v>1.25</v>
      </c>
      <c r="P617" s="249"/>
      <c r="Q617" s="98"/>
      <c r="R617" s="5"/>
      <c r="S617" s="152" t="str">
        <f t="shared" si="9"/>
        <v>Laukur (ferskur)</v>
      </c>
      <c r="T617" s="150">
        <f>IF($B617="","",$C617/1000*IFERROR(INDEX(Vöruskrá!$R:$R,MATCH($B617,Vöruskrá!$B:$B,0)),0))</f>
        <v>1250</v>
      </c>
      <c r="U617" s="151" t="str">
        <f>IF($A617="","",IFERROR(SUMIFS($T:$T,$W:$W,$A617)/(SUMIFS($C:$C,$W:$W,$A617)/1000),""))</f>
        <v/>
      </c>
      <c r="W617" t="str">
        <f>IF($A617="",W616,$A617)</f>
        <v>Íslensk kjötsúpa með lambakjöti og rótargrænmeti</v>
      </c>
    </row>
    <row r="618" spans="1:23" ht="15">
      <c r="A618" s="244"/>
      <c r="B618" s="244" t="s">
        <v>892</v>
      </c>
      <c r="C618" s="245">
        <v>22500</v>
      </c>
      <c r="D618" s="246" t="s">
        <v>892</v>
      </c>
      <c r="E618" s="246" t="s">
        <v>121</v>
      </c>
      <c r="F618" s="246"/>
      <c r="G618" s="247">
        <f>IF(OR(B618="",C618=""),"",IFERROR(IFERROR(INDEX(Vöruskrá!J:J,MATCH(B618,Vöruskrá!B:B,0)),0)*C618/100000,""))</f>
        <v>0</v>
      </c>
      <c r="H618" s="247">
        <f>IF(OR(B618="",C618=""),"",IFERROR(IFERROR(INDEX(Vöruskrá!K:K,MATCH(B618,Vöruskrá!B:B,0)),0)*C618/100000,""))</f>
        <v>0</v>
      </c>
      <c r="I618" s="247">
        <f>IF(OR(B618="",C618=""),"",IFERROR(IFERROR(INDEX(Vöruskrá!L:L,MATCH(B618,Vöruskrá!B:B,0)),0)*C618/100000,""))</f>
        <v>0</v>
      </c>
      <c r="J618" s="247">
        <f>IF(OR(B618="",C618=""),"",IFERROR(IFERROR(INDEX(Vöruskrá!M:M,MATCH(B618,Vöruskrá!B:B,0)),0)*C618/100000,""))</f>
        <v>0</v>
      </c>
      <c r="K618" s="247">
        <f>IF(OR(B618="",C618=""),"",IFERROR(IFERROR(INDEX(Vöruskrá!N:N,MATCH(B618,Vöruskrá!B:B,0)),0)*C618/100000,""))</f>
        <v>0</v>
      </c>
      <c r="L618" s="247">
        <f>IF(OR(B618="",C618=""),"",IFERROR(IFERROR(INDEX(Vöruskrá!O:O,MATCH(B618,Vöruskrá!B:B,0)),0)*C618/100000,""))</f>
        <v>0</v>
      </c>
      <c r="M618" s="247">
        <f>IF(OR(B618="",C618=""),"",IFERROR(IFERROR(INDEX(Vöruskrá!P:P,MATCH(B618,Vöruskrá!B:B,0)),0)*C618/100000,""))</f>
        <v>0</v>
      </c>
      <c r="N618" s="247">
        <f>IF(OR(B618="",C618=""),"",IFERROR(IFERROR(INDEX(Vöruskrá!Q:Q,MATCH(B618,Vöruskrá!B:B,0)),0)*C618/100000,""))</f>
        <v>0</v>
      </c>
      <c r="O618" s="248">
        <f>IF(OR(B618="",C618=""),"",IFERROR(C618/1000*IFERROR(INDEX(Vöruskrá!R:R,MATCH(B618,Vöruskrá!B:B,0)),0)/1000,""))</f>
        <v>2.25</v>
      </c>
      <c r="P618" s="244"/>
      <c r="Q618" s="97"/>
      <c r="R618" s="25"/>
      <c r="S618" s="152" t="str">
        <f t="shared" si="9"/>
        <v>Vatn</v>
      </c>
      <c r="T618" s="150">
        <f>IF($B618="","",$C618/1000*IFERROR(INDEX(Vöruskrá!$R:$R,MATCH($B618,Vöruskrá!$B:$B,0)),0))</f>
        <v>2250</v>
      </c>
      <c r="U618" s="151" t="str">
        <f>IF($A618="","",IFERROR(SUMIFS($T:$T,$W:$W,$A618)/(SUMIFS($C:$C,$W:$W,$A618)/1000),""))</f>
        <v/>
      </c>
      <c r="W618" t="str">
        <f>IF($A618="",W617,$A618)</f>
        <v>Íslensk kjötsúpa með lambakjöti og rótargrænmeti</v>
      </c>
    </row>
    <row r="619" spans="1:23" ht="15">
      <c r="A619" s="249"/>
      <c r="B619" s="249" t="s">
        <v>934</v>
      </c>
      <c r="C619" s="250">
        <v>3000</v>
      </c>
      <c r="D619" s="246" t="s">
        <v>937</v>
      </c>
      <c r="E619" s="246" t="s">
        <v>230</v>
      </c>
      <c r="F619" s="246"/>
      <c r="G619" s="247">
        <f>IF(OR(B619="",C619=""),"",IFERROR(IFERROR(INDEX(Vöruskrá!J:J,MATCH(B619,Vöruskrá!B:B,0)),0)*C619/100000,""))</f>
        <v>7.11</v>
      </c>
      <c r="H619" s="247">
        <f>IF(OR(B619="",C619=""),"",IFERROR(IFERROR(INDEX(Vöruskrá!K:K,MATCH(B619,Vöruskrá!B:B,0)),0)*C619/100000,""))</f>
        <v>3.5999999999999997E-2</v>
      </c>
      <c r="I619" s="247">
        <f>IF(OR(B619="",C619=""),"",IFERROR(IFERROR(INDEX(Vöruskrá!L:L,MATCH(B619,Vöruskrá!B:B,0)),0)*C619/100000,""))</f>
        <v>3.0000000000000001E-3</v>
      </c>
      <c r="J619" s="247">
        <f>IF(OR(B619="",C619=""),"",IFERROR(IFERROR(INDEX(Vöruskrá!M:M,MATCH(B619,Vöruskrá!B:B,0)),0)*C619/100000,""))</f>
        <v>1.23</v>
      </c>
      <c r="K619" s="247">
        <f>IF(OR(B619="",C619=""),"",IFERROR(IFERROR(INDEX(Vöruskrá!N:N,MATCH(B619,Vöruskrá!B:B,0)),0)*C619/100000,""))</f>
        <v>0.86399999999999999</v>
      </c>
      <c r="L619" s="247">
        <f>IF(OR(B619="",C619=""),"",IFERROR(IFERROR(INDEX(Vöruskrá!O:O,MATCH(B619,Vöruskrá!B:B,0)),0)*C619/100000,""))</f>
        <v>0.46800000000000003</v>
      </c>
      <c r="M619" s="247">
        <f>IF(OR(B619="",C619=""),"",IFERROR(IFERROR(INDEX(Vöruskrá!P:P,MATCH(B619,Vöruskrá!B:B,0)),0)*C619/100000,""))</f>
        <v>1.05</v>
      </c>
      <c r="N619" s="247">
        <f>IF(OR(B619="",C619=""),"",IFERROR(IFERROR(INDEX(Vöruskrá!Q:Q,MATCH(B619,Vöruskrá!B:B,0)),0)*C619/100000,""))</f>
        <v>3.0000000000000001E-3</v>
      </c>
      <c r="O619" s="248">
        <f>IF(OR(B619="",C619=""),"",IFERROR(C619/1000*IFERROR(INDEX(Vöruskrá!R:R,MATCH(B619,Vöruskrá!B:B,0)),0)/1000,""))</f>
        <v>1.8</v>
      </c>
      <c r="P619" s="249"/>
      <c r="Q619" s="98"/>
      <c r="R619" s="5"/>
      <c r="S619" s="152" t="str">
        <f t="shared" si="9"/>
        <v>Nautakraftur Vegan</v>
      </c>
      <c r="T619" s="150">
        <f>IF($B619="","",$C619/1000*IFERROR(INDEX(Vöruskrá!$R:$R,MATCH($B619,Vöruskrá!$B:$B,0)),0))</f>
        <v>1800</v>
      </c>
      <c r="U619" s="151" t="str">
        <f>IF($A619="","",IFERROR(SUMIFS($T:$T,$W:$W,$A619)/(SUMIFS($C:$C,$W:$W,$A619)/1000),""))</f>
        <v/>
      </c>
      <c r="W619" t="str">
        <f>IF($A619="",W618,$A619)</f>
        <v>Íslensk kjötsúpa með lambakjöti og rótargrænmeti</v>
      </c>
    </row>
    <row r="620" spans="1:23" ht="15">
      <c r="A620" s="244"/>
      <c r="B620" s="244" t="s">
        <v>269</v>
      </c>
      <c r="C620" s="245">
        <v>700</v>
      </c>
      <c r="D620" s="246" t="s">
        <v>272</v>
      </c>
      <c r="E620" s="246" t="s">
        <v>121</v>
      </c>
      <c r="F620" s="246" t="s">
        <v>273</v>
      </c>
      <c r="G620" s="247">
        <f>IF(OR(B620="",C620=""),"",IFERROR(IFERROR(INDEX(Vöruskrá!J:J,MATCH(B620,Vöruskrá!B:B,0)),0)*C620/100000,""))</f>
        <v>0</v>
      </c>
      <c r="H620" s="247">
        <f>IF(OR(B620="",C620=""),"",IFERROR(IFERROR(INDEX(Vöruskrá!K:K,MATCH(B620,Vöruskrá!B:B,0)),0)*C620/100000,""))</f>
        <v>0</v>
      </c>
      <c r="I620" s="247">
        <f>IF(OR(B620="",C620=""),"",IFERROR(IFERROR(INDEX(Vöruskrá!L:L,MATCH(B620,Vöruskrá!B:B,0)),0)*C620/100000,""))</f>
        <v>0</v>
      </c>
      <c r="J620" s="247">
        <f>IF(OR(B620="",C620=""),"",IFERROR(IFERROR(INDEX(Vöruskrá!M:M,MATCH(B620,Vöruskrá!B:B,0)),0)*C620/100000,""))</f>
        <v>0</v>
      </c>
      <c r="K620" s="247">
        <f>IF(OR(B620="",C620=""),"",IFERROR(IFERROR(INDEX(Vöruskrá!N:N,MATCH(B620,Vöruskrá!B:B,0)),0)*C620/100000,""))</f>
        <v>0</v>
      </c>
      <c r="L620" s="247">
        <f>IF(OR(B620="",C620=""),"",IFERROR(IFERROR(INDEX(Vöruskrá!O:O,MATCH(B620,Vöruskrá!B:B,0)),0)*C620/100000,""))</f>
        <v>0</v>
      </c>
      <c r="M620" s="247">
        <f>IF(OR(B620="",C620=""),"",IFERROR(IFERROR(INDEX(Vöruskrá!P:P,MATCH(B620,Vöruskrá!B:B,0)),0)*C620/100000,""))</f>
        <v>0.7</v>
      </c>
      <c r="N620" s="247">
        <f>IF(OR(B620="",C620=""),"",IFERROR(IFERROR(INDEX(Vöruskrá!Q:Q,MATCH(B620,Vöruskrá!B:B,0)),0)*C620/100000,""))</f>
        <v>0</v>
      </c>
      <c r="O620" s="248">
        <f>IF(OR(B620="",C620=""),"",IFERROR(C620/1000*IFERROR(INDEX(Vöruskrá!R:R,MATCH(B620,Vöruskrá!B:B,0)),0)/1000,""))</f>
        <v>8.4000000000000005E-2</v>
      </c>
      <c r="P620" s="244"/>
      <c r="Q620" s="97"/>
      <c r="R620" s="25"/>
      <c r="S620" s="152" t="str">
        <f t="shared" si="9"/>
        <v>Borðsalt</v>
      </c>
      <c r="T620" s="150">
        <f>IF($B620="","",$C620/1000*IFERROR(INDEX(Vöruskrá!$R:$R,MATCH($B620,Vöruskrá!$B:$B,0)),0))</f>
        <v>84</v>
      </c>
      <c r="U620" s="151" t="str">
        <f>IF($A620="","",IFERROR(SUMIFS($T:$T,$W:$W,$A620)/(SUMIFS($C:$C,$W:$W,$A620)/1000),""))</f>
        <v/>
      </c>
      <c r="W620" t="str">
        <f>IF($A620="",W619,$A620)</f>
        <v>Íslensk kjötsúpa með lambakjöti og rótargrænmeti</v>
      </c>
    </row>
    <row r="621" spans="1:23" ht="15">
      <c r="A621" s="249"/>
      <c r="B621" s="249" t="s">
        <v>720</v>
      </c>
      <c r="C621" s="250">
        <v>300</v>
      </c>
      <c r="D621" s="246" t="s">
        <v>721</v>
      </c>
      <c r="E621" s="246"/>
      <c r="F621" s="246" t="s">
        <v>280</v>
      </c>
      <c r="G621" s="247">
        <f>IF(OR(B621="",C621=""),"",IFERROR(IFERROR(INDEX(Vöruskrá!J:J,MATCH(B621,Vöruskrá!B:B,0)),0)*C621/100000,""))</f>
        <v>1.1579999999999999</v>
      </c>
      <c r="H621" s="247">
        <f>IF(OR(B621="",C621=""),"",IFERROR(IFERROR(INDEX(Vöruskrá!K:K,MATCH(B621,Vöruskrá!B:B,0)),0)*C621/100000,""))</f>
        <v>9.9000000000000008E-3</v>
      </c>
      <c r="I621" s="247">
        <f>IF(OR(B621="",C621=""),"",IFERROR(IFERROR(INDEX(Vöruskrá!L:L,MATCH(B621,Vöruskrá!B:B,0)),0)*C621/100000,""))</f>
        <v>3.0000000000000001E-3</v>
      </c>
      <c r="J621" s="247">
        <f>IF(OR(B621="",C621=""),"",IFERROR(IFERROR(INDEX(Vöruskrá!M:M,MATCH(B621,Vöruskrá!B:B,0)),0)*C621/100000,""))</f>
        <v>0.19500000000000001</v>
      </c>
      <c r="K621" s="247">
        <f>IF(OR(B621="",C621=""),"",IFERROR(IFERROR(INDEX(Vöruskrá!N:N,MATCH(B621,Vöruskrá!B:B,0)),0)*C621/100000,""))</f>
        <v>1.8E-3</v>
      </c>
      <c r="L621" s="247">
        <f>IF(OR(B621="",C621=""),"",IFERROR(IFERROR(INDEX(Vöruskrá!O:O,MATCH(B621,Vöruskrá!B:B,0)),0)*C621/100000,""))</f>
        <v>3.3000000000000002E-2</v>
      </c>
      <c r="M621" s="247">
        <f>IF(OR(B621="",C621=""),"",IFERROR(IFERROR(INDEX(Vöruskrá!P:P,MATCH(B621,Vöruskrá!B:B,0)),0)*C621/100000,""))</f>
        <v>2.9999999999999997E-4</v>
      </c>
      <c r="N621" s="247">
        <f>IF(OR(B621="",C621=""),"",IFERROR(IFERROR(INDEX(Vöruskrá!Q:Q,MATCH(B621,Vöruskrá!B:B,0)),0)*C621/100000,""))</f>
        <v>0</v>
      </c>
      <c r="O621" s="248">
        <f>IF(OR(B621="",C621=""),"",IFERROR(C621/1000*IFERROR(INDEX(Vöruskrá!R:R,MATCH(B621,Vöruskrá!B:B,0)),0)/1000,""))</f>
        <v>2.1</v>
      </c>
      <c r="P621" s="249"/>
      <c r="Q621" s="98"/>
      <c r="R621" s="5"/>
      <c r="S621" s="152" t="str">
        <f t="shared" si="9"/>
        <v>Svartur pipar, malaður</v>
      </c>
      <c r="T621" s="150">
        <f>IF($B621="","",$C621/1000*IFERROR(INDEX(Vöruskrá!$R:$R,MATCH($B621,Vöruskrá!$B:$B,0)),0))</f>
        <v>2100</v>
      </c>
      <c r="U621" s="151" t="str">
        <f>IF($A621="","",IFERROR(SUMIFS($T:$T,$W:$W,$A621)/(SUMIFS($C:$C,$W:$W,$A621)/1000),""))</f>
        <v/>
      </c>
      <c r="W621" t="str">
        <f>IF($A621="",W620,$A621)</f>
        <v>Íslensk kjötsúpa með lambakjöti og rótargrænmeti</v>
      </c>
    </row>
    <row r="622" spans="1:23" ht="15">
      <c r="A622" s="244"/>
      <c r="B622" s="244" t="s">
        <v>711</v>
      </c>
      <c r="C622" s="245">
        <v>100</v>
      </c>
      <c r="D622" s="246" t="s">
        <v>712</v>
      </c>
      <c r="E622" s="246"/>
      <c r="F622" s="246" t="s">
        <v>280</v>
      </c>
      <c r="G622" s="247">
        <f>IF(OR(B622="",C622=""),"",IFERROR(IFERROR(INDEX(Vöruskrá!J:J,MATCH(B622,Vöruskrá!B:B,0)),0)*C622/100000,""))</f>
        <v>0.35299999999999998</v>
      </c>
      <c r="H622" s="247">
        <f>IF(OR(B622="",C622=""),"",IFERROR(IFERROR(INDEX(Vöruskrá!K:K,MATCH(B622,Vöruskrá!B:B,0)),0)*C622/100000,""))</f>
        <v>8.3999999999999995E-3</v>
      </c>
      <c r="I622" s="247">
        <f>IF(OR(B622="",C622=""),"",IFERROR(IFERROR(INDEX(Vöruskrá!L:L,MATCH(B622,Vöruskrá!B:B,0)),0)*C622/100000,""))</f>
        <v>2.2999999999999995E-3</v>
      </c>
      <c r="J622" s="247">
        <f>IF(OR(B622="",C622=""),"",IFERROR(IFERROR(INDEX(Vöruskrá!M:M,MATCH(B622,Vöruskrá!B:B,0)),0)*C622/100000,""))</f>
        <v>4.9000000000000002E-2</v>
      </c>
      <c r="K622" s="247">
        <f>IF(OR(B622="",C622=""),"",IFERROR(IFERROR(INDEX(Vöruskrá!N:N,MATCH(B622,Vöruskrá!B:B,0)),0)*C622/100000,""))</f>
        <v>0</v>
      </c>
      <c r="L622" s="247">
        <f>IF(OR(B622="",C622=""),"",IFERROR(IFERROR(INDEX(Vöruskrá!O:O,MATCH(B622,Vöruskrá!B:B,0)),0)*C622/100000,""))</f>
        <v>7.6E-3</v>
      </c>
      <c r="M622" s="247">
        <f>IF(OR(B622="",C622=""),"",IFERROR(IFERROR(INDEX(Vöruskrá!P:P,MATCH(B622,Vöruskrá!B:B,0)),0)*C622/100000,""))</f>
        <v>1E-4</v>
      </c>
      <c r="N622" s="247">
        <f>IF(OR(B622="",C622=""),"",IFERROR(IFERROR(INDEX(Vöruskrá!Q:Q,MATCH(B622,Vöruskrá!B:B,0)),0)*C622/100000,""))</f>
        <v>0</v>
      </c>
      <c r="O622" s="248">
        <f>IF(OR(B622="",C622=""),"",IFERROR(C622/1000*IFERROR(INDEX(Vöruskrá!R:R,MATCH(B622,Vöruskrá!B:B,0)),0)/1000,""))</f>
        <v>1.7095</v>
      </c>
      <c r="P622" s="244"/>
      <c r="Q622" s="97"/>
      <c r="R622" s="25"/>
      <c r="S622" s="152" t="str">
        <f t="shared" si="9"/>
        <v>Lárviðarlauf, heil</v>
      </c>
      <c r="T622" s="150">
        <f>IF($B622="","",$C622/1000*IFERROR(INDEX(Vöruskrá!$R:$R,MATCH($B622,Vöruskrá!$B:$B,0)),0))</f>
        <v>1709.5</v>
      </c>
      <c r="U622" s="151" t="str">
        <f>IF($A622="","",IFERROR(SUMIFS($T:$T,$W:$W,$A622)/(SUMIFS($C:$C,$W:$W,$A622)/1000),""))</f>
        <v/>
      </c>
      <c r="W622" t="str">
        <f>IF($A622="",W621,$A622)</f>
        <v>Íslensk kjötsúpa með lambakjöti og rótargrænmeti</v>
      </c>
    </row>
    <row r="623" spans="1:23" ht="24">
      <c r="A623" s="249"/>
      <c r="B623" s="249" t="s">
        <v>1477</v>
      </c>
      <c r="C623" s="250">
        <v>400</v>
      </c>
      <c r="D623" s="246" t="s">
        <v>1470</v>
      </c>
      <c r="E623" s="246" t="s">
        <v>1475</v>
      </c>
      <c r="F623" s="246"/>
      <c r="G623" s="247">
        <f>IF(OR(B623="",C623=""),"",IFERROR(IFERROR(INDEX(Vöruskrá!J:J,MATCH(B623,Vöruskrá!B:B,0)),0)*C623/100000,""))</f>
        <v>0</v>
      </c>
      <c r="H623" s="247">
        <f>IF(OR(B623="",C623=""),"",IFERROR(IFERROR(INDEX(Vöruskrá!K:K,MATCH(B623,Vöruskrá!B:B,0)),0)*C623/100000,""))</f>
        <v>0</v>
      </c>
      <c r="I623" s="247">
        <f>IF(OR(B623="",C623=""),"",IFERROR(IFERROR(INDEX(Vöruskrá!L:L,MATCH(B623,Vöruskrá!B:B,0)),0)*C623/100000,""))</f>
        <v>0</v>
      </c>
      <c r="J623" s="247">
        <f>IF(OR(B623="",C623=""),"",IFERROR(IFERROR(INDEX(Vöruskrá!M:M,MATCH(B623,Vöruskrá!B:B,0)),0)*C623/100000,""))</f>
        <v>0</v>
      </c>
      <c r="K623" s="247">
        <f>IF(OR(B623="",C623=""),"",IFERROR(IFERROR(INDEX(Vöruskrá!N:N,MATCH(B623,Vöruskrá!B:B,0)),0)*C623/100000,""))</f>
        <v>0</v>
      </c>
      <c r="L623" s="247">
        <f>IF(OR(B623="",C623=""),"",IFERROR(IFERROR(INDEX(Vöruskrá!O:O,MATCH(B623,Vöruskrá!B:B,0)),0)*C623/100000,""))</f>
        <v>0</v>
      </c>
      <c r="M623" s="247">
        <f>IF(OR(B623="",C623=""),"",IFERROR(IFERROR(INDEX(Vöruskrá!P:P,MATCH(B623,Vöruskrá!B:B,0)),0)*C623/100000,""))</f>
        <v>0</v>
      </c>
      <c r="N623" s="247">
        <f>IF(OR(B623="",C623=""),"",IFERROR(IFERROR(INDEX(Vöruskrá!Q:Q,MATCH(B623,Vöruskrá!B:B,0)),0)*C623/100000,""))</f>
        <v>0</v>
      </c>
      <c r="O623" s="248">
        <f>IF(OR(B623="",C623=""),"",IFERROR(C623/1000*IFERROR(INDEX(Vöruskrá!R:R,MATCH(B623,Vöruskrá!B:B,0)),0)/1000,""))</f>
        <v>2.7408000000000001</v>
      </c>
      <c r="P623" s="249"/>
      <c r="Q623" s="110"/>
      <c r="R623" s="99"/>
      <c r="S623" s="152" t="str">
        <f t="shared" si="9"/>
        <v>Timían</v>
      </c>
      <c r="T623" s="150">
        <f>IF($B623="","",$C623/1000*IFERROR(INDEX(Vöruskrá!$R:$R,MATCH($B623,Vöruskrá!$B:$B,0)),0))</f>
        <v>2740.8</v>
      </c>
      <c r="U623" s="151" t="str">
        <f>IF($A623="","",IFERROR(SUMIFS($T:$T,$W:$W,$A623)/(SUMIFS($C:$C,$W:$W,$A623)/1000),""))</f>
        <v/>
      </c>
      <c r="W623" t="str">
        <f>IF($A623="",W622,$A623)</f>
        <v>Íslensk kjötsúpa með lambakjöti og rótargrænmeti</v>
      </c>
    </row>
    <row r="624" spans="1:23" ht="60">
      <c r="A624" s="237" t="s">
        <v>1823</v>
      </c>
      <c r="B624" s="237"/>
      <c r="C624" s="238"/>
      <c r="D624" s="101" t="s">
        <v>1824</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1" t="s">
        <v>1825</v>
      </c>
      <c r="Q624" s="242" t="s">
        <v>1826</v>
      </c>
      <c r="R624" s="243" t="s">
        <v>1827</v>
      </c>
      <c r="S624" s="152" t="str">
        <f t="shared" si="9"/>
        <v>Krydduð rauðlinsubaunasúpa með nan-brauði</v>
      </c>
      <c r="T624" s="150" t="str">
        <f>IF($B624="","",$C624/1000*IFERROR(INDEX(Vöruskrá!$R:$R,MATCH($B624,Vöruskrá!$B:$B,0)),0))</f>
        <v/>
      </c>
      <c r="U624" s="151">
        <f>IF($A624="","",IFERROR(SUMIFS($T:$T,$W:$W,$A624)/(SUMIFS($C:$C,$W:$W,$A624)/1000),""))</f>
        <v>473.44949494949498</v>
      </c>
      <c r="W624" t="str">
        <f>IF($A624="",W623,$A624)</f>
        <v>Krydduð rauðlinsubaunasúpa með nan-brauði</v>
      </c>
    </row>
    <row r="625" spans="1:23" ht="15">
      <c r="A625" s="244"/>
      <c r="B625" s="244" t="s">
        <v>1324</v>
      </c>
      <c r="C625" s="245">
        <v>20000</v>
      </c>
      <c r="D625" s="246" t="s">
        <v>1325</v>
      </c>
      <c r="E625" s="246"/>
      <c r="F625" s="246"/>
      <c r="G625" s="247">
        <f>IF(OR(B625="",C625=""),"",IFERROR(IFERROR(INDEX(Vöruskrá!J:J,MATCH(B625,Vöruskrá!B:B,0)),0)*C625/100000,""))</f>
        <v>72.2</v>
      </c>
      <c r="H625" s="247" t="str">
        <f>IF(OR(B625="",C625=""),"",IFERROR(IFERROR(INDEX(Vöruskrá!K:K,MATCH(B625,Vöruskrá!B:B,0)),0)*C625/100000,""))</f>
        <v/>
      </c>
      <c r="I625" s="247" t="str">
        <f>IF(OR(B625="",C625=""),"",IFERROR(IFERROR(INDEX(Vöruskrá!L:L,MATCH(B625,Vöruskrá!B:B,0)),0)*C625/100000,""))</f>
        <v/>
      </c>
      <c r="J625" s="247">
        <f>IF(OR(B625="",C625=""),"",IFERROR(IFERROR(INDEX(Vöruskrá!M:M,MATCH(B625,Vöruskrá!B:B,0)),0)*C625/100000,""))</f>
        <v>11.8</v>
      </c>
      <c r="K625" s="247" t="str">
        <f>IF(OR(B625="",C625=""),"",IFERROR(IFERROR(INDEX(Vöruskrá!N:N,MATCH(B625,Vöruskrá!B:B,0)),0)*C625/100000,""))</f>
        <v/>
      </c>
      <c r="L625" s="247">
        <f>IF(OR(B625="",C625=""),"",IFERROR(IFERROR(INDEX(Vöruskrá!O:O,MATCH(B625,Vöruskrá!B:B,0)),0)*C625/100000,""))</f>
        <v>5.4</v>
      </c>
      <c r="M625" s="247">
        <f>IF(OR(B625="",C625=""),"",IFERROR(IFERROR(INDEX(Vöruskrá!P:P,MATCH(B625,Vöruskrá!B:B,0)),0)*C625/100000,""))</f>
        <v>0</v>
      </c>
      <c r="N625" s="247" t="str">
        <f>IF(OR(B625="",C625=""),"",IFERROR(IFERROR(INDEX(Vöruskrá!Q:Q,MATCH(B625,Vöruskrá!B:B,0)),0)*C625/100000,""))</f>
        <v/>
      </c>
      <c r="O625" s="248">
        <f>IF(OR(B625="",C625=""),"",IFERROR(C625/1000*IFERROR(INDEX(Vöruskrá!R:R,MATCH(B625,Vöruskrá!B:B,0)),0)/1000,""))</f>
        <v>8</v>
      </c>
      <c r="P625" s="244"/>
      <c r="Q625" s="109"/>
      <c r="R625" s="100"/>
      <c r="S625" s="152" t="str">
        <f t="shared" si="9"/>
        <v>Rauðar linsur</v>
      </c>
      <c r="T625" s="150">
        <f>IF($B625="","",$C625/1000*IFERROR(INDEX(Vöruskrá!$R:$R,MATCH($B625,Vöruskrá!$B:$B,0)),0))</f>
        <v>8000</v>
      </c>
      <c r="U625" s="151" t="str">
        <f>IF($A625="","",IFERROR(SUMIFS($T:$T,$W:$W,$A625)/(SUMIFS($C:$C,$W:$W,$A625)/1000),""))</f>
        <v/>
      </c>
      <c r="W625" t="str">
        <f>IF($A625="",W624,$A625)</f>
        <v>Krydduð rauðlinsubaunasúpa með nan-brauði</v>
      </c>
    </row>
    <row r="626" spans="1:23" ht="15">
      <c r="A626" s="249"/>
      <c r="B626" s="249" t="s">
        <v>658</v>
      </c>
      <c r="C626" s="250">
        <v>15000</v>
      </c>
      <c r="D626" s="246" t="s">
        <v>660</v>
      </c>
      <c r="E626" s="246"/>
      <c r="F626" s="246"/>
      <c r="G626" s="247">
        <f>IF(OR(B626="",C626=""),"",IFERROR(IFERROR(INDEX(Vöruskrá!J:J,MATCH(B626,Vöruskrá!B:B,0)),0)*C626/100000,""))</f>
        <v>4.2</v>
      </c>
      <c r="H626" s="247">
        <f>IF(OR(B626="",C626=""),"",IFERROR(IFERROR(INDEX(Vöruskrá!K:K,MATCH(B626,Vöruskrá!B:B,0)),0)*C626/100000,""))</f>
        <v>1.4999999999999999E-2</v>
      </c>
      <c r="I626" s="247">
        <f>IF(OR(B626="",C626=""),"",IFERROR(IFERROR(INDEX(Vöruskrá!L:L,MATCH(B626,Vöruskrá!B:B,0)),0)*C626/100000,""))</f>
        <v>0</v>
      </c>
      <c r="J626" s="247">
        <f>IF(OR(B626="",C626=""),"",IFERROR(IFERROR(INDEX(Vöruskrá!M:M,MATCH(B626,Vöruskrá!B:B,0)),0)*C626/100000,""))</f>
        <v>0.75</v>
      </c>
      <c r="K626" s="247">
        <f>IF(OR(B626="",C626=""),"",IFERROR(IFERROR(INDEX(Vöruskrá!N:N,MATCH(B626,Vöruskrá!B:B,0)),0)*C626/100000,""))</f>
        <v>0.51</v>
      </c>
      <c r="L626" s="247">
        <f>IF(OR(B626="",C626=""),"",IFERROR(IFERROR(INDEX(Vöruskrá!O:O,MATCH(B626,Vöruskrá!B:B,0)),0)*C626/100000,""))</f>
        <v>0.22500000000000001</v>
      </c>
      <c r="M626" s="247">
        <f>IF(OR(B626="",C626=""),"",IFERROR(IFERROR(INDEX(Vöruskrá!P:P,MATCH(B626,Vöruskrá!B:B,0)),0)*C626/100000,""))</f>
        <v>0</v>
      </c>
      <c r="N626" s="247">
        <f>IF(OR(B626="",C626=""),"",IFERROR(IFERROR(INDEX(Vöruskrá!Q:Q,MATCH(B626,Vöruskrá!B:B,0)),0)*C626/100000,""))</f>
        <v>0</v>
      </c>
      <c r="O626" s="248">
        <f>IF(OR(B626="",C626=""),"",IFERROR(C626/1000*IFERROR(INDEX(Vöruskrá!R:R,MATCH(B626,Vöruskrá!B:B,0)),0)/1000,""))</f>
        <v>8.0399999999999991</v>
      </c>
      <c r="P626" s="249"/>
      <c r="Q626" s="97"/>
      <c r="R626" s="25"/>
      <c r="S626" s="152" t="str">
        <f t="shared" si="9"/>
        <v>Maukaðir tómatar</v>
      </c>
      <c r="T626" s="150">
        <f>IF($B626="","",$C626/1000*IFERROR(INDEX(Vöruskrá!$R:$R,MATCH($B626,Vöruskrá!$B:$B,0)),0))</f>
        <v>8040</v>
      </c>
      <c r="U626" s="151" t="str">
        <f>IF($A626="","",IFERROR(SUMIFS($T:$T,$W:$W,$A626)/(SUMIFS($C:$C,$W:$W,$A626)/1000),""))</f>
        <v/>
      </c>
      <c r="W626" t="str">
        <f>IF($A626="",W625,$A626)</f>
        <v>Krydduð rauðlinsubaunasúpa með nan-brauði</v>
      </c>
    </row>
    <row r="627" spans="1:23" ht="15">
      <c r="A627" s="244"/>
      <c r="B627" s="244" t="s">
        <v>299</v>
      </c>
      <c r="C627" s="245">
        <v>10000</v>
      </c>
      <c r="D627" s="246" t="s">
        <v>301</v>
      </c>
      <c r="E627" s="246" t="s">
        <v>121</v>
      </c>
      <c r="F627" s="246"/>
      <c r="G627" s="247">
        <f>IF(OR(B627="",C627=""),"",IFERROR(IFERROR(INDEX(Vöruskrá!J:J,MATCH(B627,Vöruskrá!B:B,0)),0)*C627/100000,""))</f>
        <v>18.100000000000001</v>
      </c>
      <c r="H627" s="247">
        <f>IF(OR(B627="",C627=""),"",IFERROR(IFERROR(INDEX(Vöruskrá!K:K,MATCH(B627,Vöruskrá!B:B,0)),0)*C627/100000,""))</f>
        <v>1.8</v>
      </c>
      <c r="I627" s="247">
        <f>IF(OR(B627="",C627=""),"",IFERROR(IFERROR(INDEX(Vöruskrá!L:L,MATCH(B627,Vöruskrá!B:B,0)),0)*C627/100000,""))</f>
        <v>1.53</v>
      </c>
      <c r="J627" s="247">
        <f>IF(OR(B627="",C627=""),"",IFERROR(IFERROR(INDEX(Vöruskrá!M:M,MATCH(B627,Vöruskrá!B:B,0)),0)*C627/100000,""))</f>
        <v>0.28000000000000003</v>
      </c>
      <c r="K627" s="247">
        <f>IF(OR(B627="",C627=""),"",IFERROR(IFERROR(INDEX(Vöruskrá!N:N,MATCH(B627,Vöruskrá!B:B,0)),0)*C627/100000,""))</f>
        <v>0.1</v>
      </c>
      <c r="L627" s="247">
        <f>IF(OR(B627="",C627=""),"",IFERROR(IFERROR(INDEX(Vöruskrá!O:O,MATCH(B627,Vöruskrá!B:B,0)),0)*C627/100000,""))</f>
        <v>0.2</v>
      </c>
      <c r="M627" s="247">
        <f>IF(OR(B627="",C627=""),"",IFERROR(IFERROR(INDEX(Vöruskrá!P:P,MATCH(B627,Vöruskrá!B:B,0)),0)*C627/100000,""))</f>
        <v>0</v>
      </c>
      <c r="N627" s="247">
        <f>IF(OR(B627="",C627=""),"",IFERROR(IFERROR(INDEX(Vöruskrá!Q:Q,MATCH(B627,Vöruskrá!B:B,0)),0)*C627/100000,""))</f>
        <v>0</v>
      </c>
      <c r="O627" s="248">
        <f>IF(OR(B627="",C627=""),"",IFERROR(C627/1000*IFERROR(INDEX(Vöruskrá!R:R,MATCH(B627,Vöruskrá!B:B,0)),0)/1000,""))</f>
        <v>4.5</v>
      </c>
      <c r="P627" s="244"/>
      <c r="Q627" s="98"/>
      <c r="R627" s="5"/>
      <c r="S627" s="152" t="str">
        <f t="shared" si="9"/>
        <v>Kókosmjólk Roland Coconut Milk</v>
      </c>
      <c r="T627" s="150">
        <f>IF($B627="","",$C627/1000*IFERROR(INDEX(Vöruskrá!$R:$R,MATCH($B627,Vöruskrá!$B:$B,0)),0))</f>
        <v>4500</v>
      </c>
      <c r="U627" s="151" t="str">
        <f>IF($A627="","",IFERROR(SUMIFS($T:$T,$W:$W,$A627)/(SUMIFS($C:$C,$W:$W,$A627)/1000),""))</f>
        <v/>
      </c>
      <c r="W627" t="str">
        <f>IF($A627="",W626,$A627)</f>
        <v>Krydduð rauðlinsubaunasúpa með nan-brauði</v>
      </c>
    </row>
    <row r="628" spans="1:23" ht="15">
      <c r="A628" s="249"/>
      <c r="B628" s="249" t="s">
        <v>295</v>
      </c>
      <c r="C628" s="250">
        <v>38000</v>
      </c>
      <c r="D628" s="246" t="s">
        <v>296</v>
      </c>
      <c r="E628" s="246" t="s">
        <v>121</v>
      </c>
      <c r="F628" s="246"/>
      <c r="G628" s="247">
        <f>IF(OR(B628="",C628=""),"",IFERROR(IFERROR(INDEX(Vöruskrá!J:J,MATCH(B628,Vöruskrá!B:B,0)),0)*C628/100000,""))</f>
        <v>76</v>
      </c>
      <c r="H628" s="247">
        <f>IF(OR(B628="",C628=""),"",IFERROR(IFERROR(INDEX(Vöruskrá!K:K,MATCH(B628,Vöruskrá!B:B,0)),0)*C628/100000,""))</f>
        <v>0.76</v>
      </c>
      <c r="I628" s="247">
        <f>IF(OR(B628="",C628=""),"",IFERROR(IFERROR(INDEX(Vöruskrá!L:L,MATCH(B628,Vöruskrá!B:B,0)),0)*C628/100000,""))</f>
        <v>0.38</v>
      </c>
      <c r="J628" s="247">
        <f>IF(OR(B628="",C628=""),"",IFERROR(IFERROR(INDEX(Vöruskrá!M:M,MATCH(B628,Vöruskrá!B:B,0)),0)*C628/100000,""))</f>
        <v>15.2</v>
      </c>
      <c r="K628" s="247">
        <f>IF(OR(B628="",C628=""),"",IFERROR(IFERROR(INDEX(Vöruskrá!N:N,MATCH(B628,Vöruskrá!B:B,0)),0)*C628/100000,""))</f>
        <v>4.5599999999999996</v>
      </c>
      <c r="L628" s="247">
        <f>IF(OR(B628="",C628=""),"",IFERROR(IFERROR(INDEX(Vöruskrá!O:O,MATCH(B628,Vöruskrá!B:B,0)),0)*C628/100000,""))</f>
        <v>2.2799999999999998</v>
      </c>
      <c r="M628" s="247">
        <f>IF(OR(B628="",C628=""),"",IFERROR(IFERROR(INDEX(Vöruskrá!P:P,MATCH(B628,Vöruskrá!B:B,0)),0)*C628/100000,""))</f>
        <v>17.100000000000001</v>
      </c>
      <c r="N628" s="247">
        <f>IF(OR(B628="",C628=""),"",IFERROR(IFERROR(INDEX(Vöruskrá!Q:Q,MATCH(B628,Vöruskrá!B:B,0)),0)*C628/100000,""))</f>
        <v>0</v>
      </c>
      <c r="O628" s="248">
        <f>IF(OR(B628="",C628=""),"",IFERROR(C628/1000*IFERROR(INDEX(Vöruskrá!R:R,MATCH(B628,Vöruskrá!B:B,0)),0)/1000,""))</f>
        <v>13.3</v>
      </c>
      <c r="P628" s="249"/>
      <c r="Q628" s="97"/>
      <c r="R628" s="25"/>
      <c r="S628" s="152" t="str">
        <f t="shared" si="9"/>
        <v>Knorr grænmetiskraftur þurr</v>
      </c>
      <c r="T628" s="150">
        <f>IF($B628="","",$C628/1000*IFERROR(INDEX(Vöruskrá!$R:$R,MATCH($B628,Vöruskrá!$B:$B,0)),0))</f>
        <v>13300</v>
      </c>
      <c r="U628" s="151" t="str">
        <f>IF($A628="","",IFERROR(SUMIFS($T:$T,$W:$W,$A628)/(SUMIFS($C:$C,$W:$W,$A628)/1000),""))</f>
        <v/>
      </c>
      <c r="W628" t="str">
        <f>IF($A628="",W627,$A628)</f>
        <v>Krydduð rauðlinsubaunasúpa með nan-brauði</v>
      </c>
    </row>
    <row r="629" spans="1:23" ht="15">
      <c r="A629" s="244"/>
      <c r="B629" s="244" t="s">
        <v>882</v>
      </c>
      <c r="C629" s="245">
        <v>7000</v>
      </c>
      <c r="D629" s="246" t="s">
        <v>883</v>
      </c>
      <c r="E629" s="246" t="s">
        <v>121</v>
      </c>
      <c r="F629" s="246"/>
      <c r="G629" s="247">
        <f>IF(OR(B629="",C629=""),"",IFERROR(IFERROR(INDEX(Vöruskrá!J:J,MATCH(B629,Vöruskrá!B:B,0)),0)*C629/100000,""))</f>
        <v>2.8</v>
      </c>
      <c r="H629" s="247">
        <f>IF(OR(B629="",C629=""),"",IFERROR(IFERROR(INDEX(Vöruskrá!K:K,MATCH(B629,Vöruskrá!B:B,0)),0)*C629/100000,""))</f>
        <v>7.0000000000000001E-3</v>
      </c>
      <c r="I629" s="247">
        <f>IF(OR(B629="",C629=""),"",IFERROR(IFERROR(INDEX(Vöruskrá!L:L,MATCH(B629,Vöruskrá!B:B,0)),0)*C629/100000,""))</f>
        <v>0</v>
      </c>
      <c r="J629" s="247">
        <f>IF(OR(B629="",C629=""),"",IFERROR(IFERROR(INDEX(Vöruskrá!M:M,MATCH(B629,Vöruskrá!B:B,0)),0)*C629/100000,""))</f>
        <v>0.65100000000000002</v>
      </c>
      <c r="K629" s="247">
        <f>IF(OR(B629="",C629=""),"",IFERROR(IFERROR(INDEX(Vöruskrá!N:N,MATCH(B629,Vöruskrá!B:B,0)),0)*C629/100000,""))</f>
        <v>0.29399999999999998</v>
      </c>
      <c r="L629" s="247">
        <f>IF(OR(B629="",C629=""),"",IFERROR(IFERROR(INDEX(Vöruskrá!O:O,MATCH(B629,Vöruskrá!B:B,0)),0)*C629/100000,""))</f>
        <v>7.7000000000000013E-2</v>
      </c>
      <c r="M629" s="247">
        <f>IF(OR(B629="",C629=""),"",IFERROR(IFERROR(INDEX(Vöruskrá!P:P,MATCH(B629,Vöruskrá!B:B,0)),0)*C629/100000,""))</f>
        <v>0</v>
      </c>
      <c r="N629" s="247">
        <f>IF(OR(B629="",C629=""),"",IFERROR(IFERROR(INDEX(Vöruskrá!Q:Q,MATCH(B629,Vöruskrá!B:B,0)),0)*C629/100000,""))</f>
        <v>0.11899999999999999</v>
      </c>
      <c r="O629" s="248">
        <f>IF(OR(B629="",C629=""),"",IFERROR(C629/1000*IFERROR(INDEX(Vöruskrá!R:R,MATCH(B629,Vöruskrá!B:B,0)),0)/1000,""))</f>
        <v>1.75</v>
      </c>
      <c r="P629" s="244"/>
      <c r="Q629" s="98"/>
      <c r="R629" s="5"/>
      <c r="S629" s="152" t="str">
        <f t="shared" si="9"/>
        <v>Laukur (ferskur)</v>
      </c>
      <c r="T629" s="150">
        <f>IF($B629="","",$C629/1000*IFERROR(INDEX(Vöruskrá!$R:$R,MATCH($B629,Vöruskrá!$B:$B,0)),0))</f>
        <v>1750</v>
      </c>
      <c r="U629" s="151" t="str">
        <f>IF($A629="","",IFERROR(SUMIFS($T:$T,$W:$W,$A629)/(SUMIFS($C:$C,$W:$W,$A629)/1000),""))</f>
        <v/>
      </c>
      <c r="W629" t="str">
        <f>IF($A629="",W628,$A629)</f>
        <v>Krydduð rauðlinsubaunasúpa með nan-brauði</v>
      </c>
    </row>
    <row r="630" spans="1:23" ht="15">
      <c r="A630" s="249"/>
      <c r="B630" s="249" t="s">
        <v>889</v>
      </c>
      <c r="C630" s="250">
        <v>1000</v>
      </c>
      <c r="D630" s="246" t="s">
        <v>890</v>
      </c>
      <c r="E630" s="246" t="s">
        <v>121</v>
      </c>
      <c r="F630" s="246"/>
      <c r="G630" s="247">
        <f>IF(OR(B630="",C630=""),"",IFERROR(IFERROR(INDEX(Vöruskrá!J:J,MATCH(B630,Vöruskrá!B:B,0)),0)*C630/100000,""))</f>
        <v>1.49</v>
      </c>
      <c r="H630" s="247">
        <f>IF(OR(B630="",C630=""),"",IFERROR(IFERROR(INDEX(Vöruskrá!K:K,MATCH(B630,Vöruskrá!B:B,0)),0)*C630/100000,""))</f>
        <v>5.0000000000000001E-3</v>
      </c>
      <c r="I630" s="247">
        <f>IF(OR(B630="",C630=""),"",IFERROR(IFERROR(INDEX(Vöruskrá!L:L,MATCH(B630,Vöruskrá!B:B,0)),0)*C630/100000,""))</f>
        <v>1E-3</v>
      </c>
      <c r="J630" s="247">
        <f>IF(OR(B630="",C630=""),"",IFERROR(IFERROR(INDEX(Vöruskrá!M:M,MATCH(B630,Vöruskrá!B:B,0)),0)*C630/100000,""))</f>
        <v>0.33100000000000002</v>
      </c>
      <c r="K630" s="247">
        <f>IF(OR(B630="",C630=""),"",IFERROR(IFERROR(INDEX(Vöruskrá!N:N,MATCH(B630,Vöruskrá!B:B,0)),0)*C630/100000,""))</f>
        <v>0.01</v>
      </c>
      <c r="L630" s="247">
        <f>IF(OR(B630="",C630=""),"",IFERROR(IFERROR(INDEX(Vöruskrá!O:O,MATCH(B630,Vöruskrá!B:B,0)),0)*C630/100000,""))</f>
        <v>6.4000000000000001E-2</v>
      </c>
      <c r="M630" s="247">
        <f>IF(OR(B630="",C630=""),"",IFERROR(IFERROR(INDEX(Vöruskrá!P:P,MATCH(B630,Vöruskrá!B:B,0)),0)*C630/100000,""))</f>
        <v>0</v>
      </c>
      <c r="N630" s="247">
        <f>IF(OR(B630="",C630=""),"",IFERROR(IFERROR(INDEX(Vöruskrá!Q:Q,MATCH(B630,Vöruskrá!B:B,0)),0)*C630/100000,""))</f>
        <v>2.1000000000000001E-2</v>
      </c>
      <c r="O630" s="248">
        <f>IF(OR(B630="",C630=""),"",IFERROR(C630/1000*IFERROR(INDEX(Vöruskrá!R:R,MATCH(B630,Vöruskrá!B:B,0)),0)/1000,""))</f>
        <v>1.5</v>
      </c>
      <c r="P630" s="249"/>
      <c r="Q630" s="97"/>
      <c r="R630" s="25"/>
      <c r="S630" s="152" t="str">
        <f t="shared" si="9"/>
        <v>Hvítlaukur (ferskur)</v>
      </c>
      <c r="T630" s="150">
        <f>IF($B630="","",$C630/1000*IFERROR(INDEX(Vöruskrá!$R:$R,MATCH($B630,Vöruskrá!$B:$B,0)),0))</f>
        <v>1500</v>
      </c>
      <c r="U630" s="151" t="str">
        <f>IF($A630="","",IFERROR(SUMIFS($T:$T,$W:$W,$A630)/(SUMIFS($C:$C,$W:$W,$A630)/1000),""))</f>
        <v/>
      </c>
      <c r="W630" t="str">
        <f>IF($A630="",W629,$A630)</f>
        <v>Krydduð rauðlinsubaunasúpa með nan-brauði</v>
      </c>
    </row>
    <row r="631" spans="1:23" ht="15">
      <c r="A631" s="244"/>
      <c r="B631" s="244" t="s">
        <v>893</v>
      </c>
      <c r="C631" s="245">
        <v>2000</v>
      </c>
      <c r="D631" s="246" t="s">
        <v>894</v>
      </c>
      <c r="E631" s="246" t="s">
        <v>121</v>
      </c>
      <c r="F631" s="246" t="s">
        <v>895</v>
      </c>
      <c r="G631" s="247">
        <f>IF(OR(B631="",C631=""),"",IFERROR(IFERROR(INDEX(Vöruskrá!J:J,MATCH(B631,Vöruskrá!B:B,0)),0)*C631/100000,""))</f>
        <v>6.5</v>
      </c>
      <c r="H631" s="247">
        <f>IF(OR(B631="",C631=""),"",IFERROR(IFERROR(INDEX(Vöruskrá!K:K,MATCH(B631,Vöruskrá!B:B,0)),0)*C631/100000,""))</f>
        <v>0.28000000000000003</v>
      </c>
      <c r="I631" s="247">
        <f>IF(OR(B631="",C631=""),"",IFERROR(IFERROR(INDEX(Vöruskrá!L:L,MATCH(B631,Vöruskrá!B:B,0)),0)*C631/100000,""))</f>
        <v>0.04</v>
      </c>
      <c r="J631" s="247">
        <f>IF(OR(B631="",C631=""),"",IFERROR(IFERROR(INDEX(Vöruskrá!M:M,MATCH(B631,Vöruskrá!B:B,0)),0)*C631/100000,""))</f>
        <v>1.1000000000000001</v>
      </c>
      <c r="K631" s="247">
        <f>IF(OR(B631="",C631=""),"",IFERROR(IFERROR(INDEX(Vöruskrá!N:N,MATCH(B631,Vöruskrá!B:B,0)),0)*C631/100000,""))</f>
        <v>5.6000000000000001E-2</v>
      </c>
      <c r="L631" s="247">
        <f>IF(OR(B631="",C631=""),"",IFERROR(IFERROR(INDEX(Vöruskrá!O:O,MATCH(B631,Vöruskrá!B:B,0)),0)*C631/100000,""))</f>
        <v>0.28000000000000003</v>
      </c>
      <c r="M631" s="247">
        <f>IF(OR(B631="",C631=""),"",IFERROR(IFERROR(INDEX(Vöruskrá!P:P,MATCH(B631,Vöruskrá!B:B,0)),0)*C631/100000,""))</f>
        <v>2E-3</v>
      </c>
      <c r="N631" s="247">
        <f>IF(OR(B631="",C631=""),"",IFERROR(IFERROR(INDEX(Vöruskrá!Q:Q,MATCH(B631,Vöruskrá!B:B,0)),0)*C631/100000,""))</f>
        <v>0.66</v>
      </c>
      <c r="O631" s="248">
        <f>IF(OR(B631="",C631=""),"",IFERROR(C631/1000*IFERROR(INDEX(Vöruskrá!R:R,MATCH(B631,Vöruskrá!B:B,0)),0)/1000,""))</f>
        <v>6</v>
      </c>
      <c r="P631" s="244"/>
      <c r="Q631" s="98"/>
      <c r="R631" s="5"/>
      <c r="S631" s="152" t="str">
        <f t="shared" si="9"/>
        <v>Karríduft (Curry powder)</v>
      </c>
      <c r="T631" s="150">
        <f>IF($B631="","",$C631/1000*IFERROR(INDEX(Vöruskrá!$R:$R,MATCH($B631,Vöruskrá!$B:$B,0)),0))</f>
        <v>6000</v>
      </c>
      <c r="U631" s="151" t="str">
        <f>IF($A631="","",IFERROR(SUMIFS($T:$T,$W:$W,$A631)/(SUMIFS($C:$C,$W:$W,$A631)/1000),""))</f>
        <v/>
      </c>
      <c r="W631" t="str">
        <f>IF($A631="",W630,$A631)</f>
        <v>Krydduð rauðlinsubaunasúpa með nan-brauði</v>
      </c>
    </row>
    <row r="632" spans="1:23" ht="15">
      <c r="A632" s="249"/>
      <c r="B632" s="249" t="s">
        <v>926</v>
      </c>
      <c r="C632" s="250">
        <v>500</v>
      </c>
      <c r="D632" s="246" t="s">
        <v>927</v>
      </c>
      <c r="E632" s="246" t="s">
        <v>121</v>
      </c>
      <c r="F632" s="246" t="s">
        <v>895</v>
      </c>
      <c r="G632" s="247">
        <f>IF(OR(B632="",C632=""),"",IFERROR(IFERROR(INDEX(Vöruskrá!J:J,MATCH(B632,Vöruskrá!B:B,0)),0)*C632/100000,""))</f>
        <v>1.875</v>
      </c>
      <c r="H632" s="247">
        <f>IF(OR(B632="",C632=""),"",IFERROR(IFERROR(INDEX(Vöruskrá!K:K,MATCH(B632,Vöruskrá!B:B,0)),0)*C632/100000,""))</f>
        <v>0.1115</v>
      </c>
      <c r="I632" s="247">
        <f>IF(OR(B632="",C632=""),"",IFERROR(IFERROR(INDEX(Vöruskrá!L:L,MATCH(B632,Vöruskrá!B:B,0)),0)*C632/100000,""))</f>
        <v>6.4999999999999997E-3</v>
      </c>
      <c r="J632" s="247">
        <f>IF(OR(B632="",C632=""),"",IFERROR(IFERROR(INDEX(Vöruskrá!M:M,MATCH(B632,Vöruskrá!B:B,0)),0)*C632/100000,""))</f>
        <v>0.221</v>
      </c>
      <c r="K632" s="247">
        <f>IF(OR(B632="",C632=""),"",IFERROR(IFERROR(INDEX(Vöruskrá!N:N,MATCH(B632,Vöruskrá!B:B,0)),0)*C632/100000,""))</f>
        <v>1.15E-2</v>
      </c>
      <c r="L632" s="247">
        <f>IF(OR(B632="",C632=""),"",IFERROR(IFERROR(INDEX(Vöruskrá!O:O,MATCH(B632,Vöruskrá!B:B,0)),0)*C632/100000,""))</f>
        <v>8.8999999999999996E-2</v>
      </c>
      <c r="M632" s="247">
        <f>IF(OR(B632="",C632=""),"",IFERROR(IFERROR(INDEX(Vöruskrá!P:P,MATCH(B632,Vöruskrá!B:B,0)),0)*C632/100000,""))</f>
        <v>1E-3</v>
      </c>
      <c r="N632" s="247">
        <f>IF(OR(B632="",C632=""),"",IFERROR(IFERROR(INDEX(Vöruskrá!Q:Q,MATCH(B632,Vöruskrá!B:B,0)),0)*C632/100000,""))</f>
        <v>5.2499999999999998E-2</v>
      </c>
      <c r="O632" s="248">
        <f>IF(OR(B632="",C632=""),"",IFERROR(C632/1000*IFERROR(INDEX(Vöruskrá!R:R,MATCH(B632,Vöruskrá!B:B,0)),0)/1000,""))</f>
        <v>1.5</v>
      </c>
      <c r="P632" s="249"/>
      <c r="Q632" s="97"/>
      <c r="R632" s="25"/>
      <c r="S632" s="152" t="str">
        <f t="shared" si="9"/>
        <v>Kúmen (cumin)</v>
      </c>
      <c r="T632" s="150">
        <f>IF($B632="","",$C632/1000*IFERROR(INDEX(Vöruskrá!$R:$R,MATCH($B632,Vöruskrá!$B:$B,0)),0))</f>
        <v>1500</v>
      </c>
      <c r="U632" s="151" t="str">
        <f>IF($A632="","",IFERROR(SUMIFS($T:$T,$W:$W,$A632)/(SUMIFS($C:$C,$W:$W,$A632)/1000),""))</f>
        <v/>
      </c>
      <c r="W632" t="str">
        <f>IF($A632="",W631,$A632)</f>
        <v>Krydduð rauðlinsubaunasúpa með nan-brauði</v>
      </c>
    </row>
    <row r="633" spans="1:23" ht="15">
      <c r="A633" s="244"/>
      <c r="B633" s="244" t="s">
        <v>1307</v>
      </c>
      <c r="C633" s="245">
        <v>500</v>
      </c>
      <c r="D633" s="246" t="s">
        <v>1308</v>
      </c>
      <c r="E633" s="246"/>
      <c r="F633" s="246"/>
      <c r="G633" s="247">
        <f>IF(OR(B633="",C633=""),"",IFERROR(IFERROR(INDEX(Vöruskrá!J:J,MATCH(B633,Vöruskrá!B:B,0)),0)*C633/100000,""))</f>
        <v>0.41499999999999998</v>
      </c>
      <c r="H633" s="247" t="str">
        <f>IF(OR(B633="",C633=""),"",IFERROR(IFERROR(INDEX(Vöruskrá!K:K,MATCH(B633,Vöruskrá!B:B,0)),0)*C633/100000,""))</f>
        <v/>
      </c>
      <c r="I633" s="247" t="str">
        <f>IF(OR(B633="",C633=""),"",IFERROR(IFERROR(INDEX(Vöruskrá!L:L,MATCH(B633,Vöruskrá!B:B,0)),0)*C633/100000,""))</f>
        <v/>
      </c>
      <c r="J633" s="247" t="str">
        <f>IF(OR(B633="",C633=""),"",IFERROR(IFERROR(INDEX(Vöruskrá!M:M,MATCH(B633,Vöruskrá!B:B,0)),0)*C633/100000,""))</f>
        <v/>
      </c>
      <c r="K633" s="247">
        <f>IF(OR(B633="",C633=""),"",IFERROR(IFERROR(INDEX(Vöruskrá!N:N,MATCH(B633,Vöruskrá!B:B,0)),0)*C633/100000,""))</f>
        <v>0</v>
      </c>
      <c r="L633" s="247" t="str">
        <f>IF(OR(B633="",C633=""),"",IFERROR(IFERROR(INDEX(Vöruskrá!O:O,MATCH(B633,Vöruskrá!B:B,0)),0)*C633/100000,""))</f>
        <v/>
      </c>
      <c r="M633" s="247">
        <f>IF(OR(B633="",C633=""),"",IFERROR(IFERROR(INDEX(Vöruskrá!P:P,MATCH(B633,Vöruskrá!B:B,0)),0)*C633/100000,""))</f>
        <v>0</v>
      </c>
      <c r="N633" s="247">
        <f>IF(OR(B633="",C633=""),"",IFERROR(IFERROR(INDEX(Vöruskrá!Q:Q,MATCH(B633,Vöruskrá!B:B,0)),0)*C633/100000,""))</f>
        <v>0.01</v>
      </c>
      <c r="O633" s="248">
        <f>IF(OR(B633="",C633=""),"",IFERROR(C633/1000*IFERROR(INDEX(Vöruskrá!R:R,MATCH(B633,Vöruskrá!B:B,0)),0)/1000,""))</f>
        <v>0.3</v>
      </c>
      <c r="P633" s="244"/>
      <c r="Q633" s="98"/>
      <c r="R633" s="5"/>
      <c r="S633" s="152" t="str">
        <f t="shared" si="9"/>
        <v>Engifer (ferskur)</v>
      </c>
      <c r="T633" s="150">
        <f>IF($B633="","",$C633/1000*IFERROR(INDEX(Vöruskrá!$R:$R,MATCH($B633,Vöruskrá!$B:$B,0)),0))</f>
        <v>300</v>
      </c>
      <c r="U633" s="151" t="str">
        <f>IF($A633="","",IFERROR(SUMIFS($T:$T,$W:$W,$A633)/(SUMIFS($C:$C,$W:$W,$A633)/1000),""))</f>
        <v/>
      </c>
      <c r="W633" t="str">
        <f>IF($A633="",W632,$A633)</f>
        <v>Krydduð rauðlinsubaunasúpa með nan-brauði</v>
      </c>
    </row>
    <row r="634" spans="1:23" ht="15">
      <c r="A634" s="249"/>
      <c r="B634" s="249" t="s">
        <v>441</v>
      </c>
      <c r="C634" s="250">
        <v>2500</v>
      </c>
      <c r="D634" s="246" t="s">
        <v>438</v>
      </c>
      <c r="E634" s="246" t="s">
        <v>121</v>
      </c>
      <c r="F634" s="246"/>
      <c r="G634" s="247">
        <f>IF(OR(B634="",C634=""),"",IFERROR(IFERROR(INDEX(Vöruskrá!J:J,MATCH(B634,Vöruskrá!B:B,0)),0)*C634/100000,""))</f>
        <v>2.8250000000000002</v>
      </c>
      <c r="H634" s="247">
        <f>IF(OR(B634="",C634=""),"",IFERROR(IFERROR(INDEX(Vöruskrá!K:K,MATCH(B634,Vöruskrá!B:B,0)),0)*C634/100000,""))</f>
        <v>0.01</v>
      </c>
      <c r="I634" s="247">
        <f>IF(OR(B634="",C634=""),"",IFERROR(IFERROR(INDEX(Vöruskrá!L:L,MATCH(B634,Vöruskrá!B:B,0)),0)*C634/100000,""))</f>
        <v>0</v>
      </c>
      <c r="J634" s="247">
        <f>IF(OR(B634="",C634=""),"",IFERROR(IFERROR(INDEX(Vöruskrá!M:M,MATCH(B634,Vöruskrá!B:B,0)),0)*C634/100000,""))</f>
        <v>0.47499999999999998</v>
      </c>
      <c r="K634" s="247">
        <f>IF(OR(B634="",C634=""),"",IFERROR(IFERROR(INDEX(Vöruskrá!N:N,MATCH(B634,Vöruskrá!B:B,0)),0)*C634/100000,""))</f>
        <v>0.35</v>
      </c>
      <c r="L634" s="247">
        <f>IF(OR(B634="",C634=""),"",IFERROR(IFERROR(INDEX(Vöruskrá!O:O,MATCH(B634,Vöruskrá!B:B,0)),0)*C634/100000,""))</f>
        <v>0.15</v>
      </c>
      <c r="M634" s="247">
        <f>IF(OR(B634="",C634=""),"",IFERROR(IFERROR(INDEX(Vöruskrá!P:P,MATCH(B634,Vöruskrá!B:B,0)),0)*C634/100000,""))</f>
        <v>2.5000000000000001E-3</v>
      </c>
      <c r="N634" s="247">
        <f>IF(OR(B634="",C634=""),"",IFERROR(IFERROR(INDEX(Vöruskrá!Q:Q,MATCH(B634,Vöruskrá!B:B,0)),0)*C634/100000,""))</f>
        <v>0</v>
      </c>
      <c r="O634" s="248">
        <f>IF(OR(B634="",C634=""),"",IFERROR(C634/1000*IFERROR(INDEX(Vöruskrá!R:R,MATCH(B634,Vöruskrá!B:B,0)),0)/1000,""))</f>
        <v>1.125</v>
      </c>
      <c r="P634" s="249"/>
      <c r="Q634" s="97"/>
      <c r="R634" s="25"/>
      <c r="S634" s="152" t="str">
        <f t="shared" si="9"/>
        <v>Tómatpuré Doppio Concentrato 800 g (Menu)</v>
      </c>
      <c r="T634" s="150">
        <f>IF($B634="","",$C634/1000*IFERROR(INDEX(Vöruskrá!$R:$R,MATCH($B634,Vöruskrá!$B:$B,0)),0))</f>
        <v>1125</v>
      </c>
      <c r="U634" s="151" t="str">
        <f>IF($A634="","",IFERROR(SUMIFS($T:$T,$W:$W,$A634)/(SUMIFS($C:$C,$W:$W,$A634)/1000),""))</f>
        <v/>
      </c>
      <c r="W634" t="str">
        <f>IF($A634="",W633,$A634)</f>
        <v>Krydduð rauðlinsubaunasúpa með nan-brauði</v>
      </c>
    </row>
    <row r="635" spans="1:23" ht="15">
      <c r="A635" s="244"/>
      <c r="B635" s="244" t="s">
        <v>269</v>
      </c>
      <c r="C635" s="245">
        <v>700</v>
      </c>
      <c r="D635" s="246" t="s">
        <v>272</v>
      </c>
      <c r="E635" s="246" t="s">
        <v>121</v>
      </c>
      <c r="F635" s="246" t="s">
        <v>273</v>
      </c>
      <c r="G635" s="247">
        <f>IF(OR(B635="",C635=""),"",IFERROR(IFERROR(INDEX(Vöruskrá!J:J,MATCH(B635,Vöruskrá!B:B,0)),0)*C635/100000,""))</f>
        <v>0</v>
      </c>
      <c r="H635" s="247">
        <f>IF(OR(B635="",C635=""),"",IFERROR(IFERROR(INDEX(Vöruskrá!K:K,MATCH(B635,Vöruskrá!B:B,0)),0)*C635/100000,""))</f>
        <v>0</v>
      </c>
      <c r="I635" s="247">
        <f>IF(OR(B635="",C635=""),"",IFERROR(IFERROR(INDEX(Vöruskrá!L:L,MATCH(B635,Vöruskrá!B:B,0)),0)*C635/100000,""))</f>
        <v>0</v>
      </c>
      <c r="J635" s="247">
        <f>IF(OR(B635="",C635=""),"",IFERROR(IFERROR(INDEX(Vöruskrá!M:M,MATCH(B635,Vöruskrá!B:B,0)),0)*C635/100000,""))</f>
        <v>0</v>
      </c>
      <c r="K635" s="247">
        <f>IF(OR(B635="",C635=""),"",IFERROR(IFERROR(INDEX(Vöruskrá!N:N,MATCH(B635,Vöruskrá!B:B,0)),0)*C635/100000,""))</f>
        <v>0</v>
      </c>
      <c r="L635" s="247">
        <f>IF(OR(B635="",C635=""),"",IFERROR(IFERROR(INDEX(Vöruskrá!O:O,MATCH(B635,Vöruskrá!B:B,0)),0)*C635/100000,""))</f>
        <v>0</v>
      </c>
      <c r="M635" s="247">
        <f>IF(OR(B635="",C635=""),"",IFERROR(IFERROR(INDEX(Vöruskrá!P:P,MATCH(B635,Vöruskrá!B:B,0)),0)*C635/100000,""))</f>
        <v>0.7</v>
      </c>
      <c r="N635" s="247">
        <f>IF(OR(B635="",C635=""),"",IFERROR(IFERROR(INDEX(Vöruskrá!Q:Q,MATCH(B635,Vöruskrá!B:B,0)),0)*C635/100000,""))</f>
        <v>0</v>
      </c>
      <c r="O635" s="248">
        <f>IF(OR(B635="",C635=""),"",IFERROR(C635/1000*IFERROR(INDEX(Vöruskrá!R:R,MATCH(B635,Vöruskrá!B:B,0)),0)/1000,""))</f>
        <v>8.4000000000000005E-2</v>
      </c>
      <c r="P635" s="244"/>
      <c r="Q635" s="98"/>
      <c r="R635" s="5"/>
      <c r="S635" s="152" t="str">
        <f t="shared" si="9"/>
        <v>Borðsalt</v>
      </c>
      <c r="T635" s="150">
        <f>IF($B635="","",$C635/1000*IFERROR(INDEX(Vöruskrá!$R:$R,MATCH($B635,Vöruskrá!$B:$B,0)),0))</f>
        <v>84</v>
      </c>
      <c r="U635" s="151" t="str">
        <f>IF($A635="","",IFERROR(SUMIFS($T:$T,$W:$W,$A635)/(SUMIFS($C:$C,$W:$W,$A635)/1000),""))</f>
        <v/>
      </c>
      <c r="W635" t="str">
        <f>IF($A635="",W634,$A635)</f>
        <v>Krydduð rauðlinsubaunasúpa með nan-brauði</v>
      </c>
    </row>
    <row r="636" spans="1:23" ht="15">
      <c r="A636" s="249"/>
      <c r="B636" s="249" t="s">
        <v>1105</v>
      </c>
      <c r="C636" s="250">
        <v>1500</v>
      </c>
      <c r="D636" s="246" t="s">
        <v>1105</v>
      </c>
      <c r="E636" s="246" t="s">
        <v>121</v>
      </c>
      <c r="F636" s="246"/>
      <c r="G636" s="247">
        <f>IF(OR(B636="",C636=""),"",IFERROR(IFERROR(INDEX(Vöruskrá!J:J,MATCH(B636,Vöruskrá!B:B,0)),0)*C636/100000,""))</f>
        <v>13.5</v>
      </c>
      <c r="H636" s="247">
        <f>IF(OR(B636="",C636=""),"",IFERROR(IFERROR(INDEX(Vöruskrá!K:K,MATCH(B636,Vöruskrá!B:B,0)),0)*C636/100000,""))</f>
        <v>1.5</v>
      </c>
      <c r="I636" s="247">
        <f>IF(OR(B636="",C636=""),"",IFERROR(IFERROR(INDEX(Vöruskrá!L:L,MATCH(B636,Vöruskrá!B:B,0)),0)*C636/100000,""))</f>
        <v>0.105</v>
      </c>
      <c r="J636" s="247">
        <f>IF(OR(B636="",C636=""),"",IFERROR(IFERROR(INDEX(Vöruskrá!M:M,MATCH(B636,Vöruskrá!B:B,0)),0)*C636/100000,""))</f>
        <v>0.97499999999999998</v>
      </c>
      <c r="K636" s="247">
        <f>IF(OR(B636="",C636=""),"",IFERROR(IFERROR(INDEX(Vöruskrá!N:N,MATCH(B636,Vöruskrá!B:B,0)),0)*C636/100000,""))</f>
        <v>0.41249999999999998</v>
      </c>
      <c r="L636" s="247">
        <f>IF(OR(B636="",C636=""),"",IFERROR(IFERROR(INDEX(Vöruskrá!O:O,MATCH(B636,Vöruskrá!B:B,0)),0)*C636/100000,""))</f>
        <v>0</v>
      </c>
      <c r="M636" s="247">
        <f>IF(OR(B636="",C636=""),"",IFERROR(IFERROR(INDEX(Vöruskrá!P:P,MATCH(B636,Vöruskrá!B:B,0)),0)*C636/100000,""))</f>
        <v>0</v>
      </c>
      <c r="N636" s="247">
        <f>IF(OR(B636="",C636=""),"",IFERROR(IFERROR(INDEX(Vöruskrá!Q:Q,MATCH(B636,Vöruskrá!B:B,0)),0)*C636/100000,""))</f>
        <v>0</v>
      </c>
      <c r="O636" s="248">
        <f>IF(OR(B636="",C636=""),"",IFERROR(C636/1000*IFERROR(INDEX(Vöruskrá!R:R,MATCH(B636,Vöruskrá!B:B,0)),0)/1000,""))</f>
        <v>0.59250000000000003</v>
      </c>
      <c r="P636" s="249"/>
      <c r="Q636" s="97"/>
      <c r="R636" s="25"/>
      <c r="S636" s="152" t="str">
        <f t="shared" si="9"/>
        <v>Repjuolía</v>
      </c>
      <c r="T636" s="150">
        <f>IF($B636="","",$C636/1000*IFERROR(INDEX(Vöruskrá!$R:$R,MATCH($B636,Vöruskrá!$B:$B,0)),0))</f>
        <v>592.5</v>
      </c>
      <c r="U636" s="151" t="str">
        <f>IF($A636="","",IFERROR(SUMIFS($T:$T,$W:$W,$A636)/(SUMIFS($C:$C,$W:$W,$A636)/1000),""))</f>
        <v/>
      </c>
      <c r="W636" t="str">
        <f>IF($A636="",W635,$A636)</f>
        <v>Krydduð rauðlinsubaunasúpa með nan-brauði</v>
      </c>
    </row>
    <row r="637" spans="1:23" ht="15">
      <c r="A637" s="244"/>
      <c r="B637" s="244" t="s">
        <v>1298</v>
      </c>
      <c r="C637" s="245">
        <v>300</v>
      </c>
      <c r="D637" s="246" t="s">
        <v>1299</v>
      </c>
      <c r="E637" s="246"/>
      <c r="F637" s="246"/>
      <c r="G637" s="247">
        <f>IF(OR(B637="",C637=""),"",IFERROR(IFERROR(INDEX(Vöruskrá!J:J,MATCH(B637,Vöruskrá!B:B,0)),0)*C637/100000,""))</f>
        <v>9.9000000000000005E-2</v>
      </c>
      <c r="H637" s="247" t="str">
        <f>IF(OR(B637="",C637=""),"",IFERROR(IFERROR(INDEX(Vöruskrá!K:K,MATCH(B637,Vöruskrá!B:B,0)),0)*C637/100000,""))</f>
        <v/>
      </c>
      <c r="I637" s="247">
        <f>IF(OR(B637="",C637=""),"",IFERROR(IFERROR(INDEX(Vöruskrá!L:L,MATCH(B637,Vöruskrá!B:B,0)),0)*C637/100000,""))</f>
        <v>0</v>
      </c>
      <c r="J637" s="247" t="str">
        <f>IF(OR(B637="",C637=""),"",IFERROR(IFERROR(INDEX(Vöruskrá!M:M,MATCH(B637,Vöruskrá!B:B,0)),0)*C637/100000,""))</f>
        <v/>
      </c>
      <c r="K637" s="247" t="str">
        <f>IF(OR(B637="",C637=""),"",IFERROR(IFERROR(INDEX(Vöruskrá!N:N,MATCH(B637,Vöruskrá!B:B,0)),0)*C637/100000,""))</f>
        <v/>
      </c>
      <c r="L637" s="247" t="str">
        <f>IF(OR(B637="",C637=""),"",IFERROR(IFERROR(INDEX(Vöruskrá!O:O,MATCH(B637,Vöruskrá!B:B,0)),0)*C637/100000,""))</f>
        <v/>
      </c>
      <c r="M637" s="247" t="str">
        <f>IF(OR(B637="",C637=""),"",IFERROR(IFERROR(INDEX(Vöruskrá!P:P,MATCH(B637,Vöruskrá!B:B,0)),0)*C637/100000,""))</f>
        <v/>
      </c>
      <c r="N637" s="247">
        <f>IF(OR(B637="",C637=""),"",IFERROR(IFERROR(INDEX(Vöruskrá!Q:Q,MATCH(B637,Vöruskrá!B:B,0)),0)*C637/100000,""))</f>
        <v>0</v>
      </c>
      <c r="O637" s="248">
        <f>IF(OR(B637="",C637=""),"",IFERROR(C637/1000*IFERROR(INDEX(Vöruskrá!R:R,MATCH(B637,Vöruskrá!B:B,0)),0)/1000,""))</f>
        <v>0.18</v>
      </c>
      <c r="P637" s="244"/>
      <c r="Q637" s="110"/>
      <c r="R637" s="99"/>
      <c r="S637" s="152" t="str">
        <f t="shared" si="9"/>
        <v>Kóríander (ferskur)</v>
      </c>
      <c r="T637" s="150">
        <f>IF($B637="","",$C637/1000*IFERROR(INDEX(Vöruskrá!$R:$R,MATCH($B637,Vöruskrá!$B:$B,0)),0))</f>
        <v>180</v>
      </c>
      <c r="U637" s="151" t="str">
        <f>IF($A637="","",IFERROR(SUMIFS($T:$T,$W:$W,$A637)/(SUMIFS($C:$C,$W:$W,$A637)/1000),""))</f>
        <v/>
      </c>
      <c r="W637" t="str">
        <f>IF($A637="",W636,$A637)</f>
        <v>Krydduð rauðlinsubaunasúpa með nan-brauði</v>
      </c>
    </row>
    <row r="638" spans="1:23" ht="60">
      <c r="A638" s="237" t="s">
        <v>1828</v>
      </c>
      <c r="B638" s="237"/>
      <c r="C638" s="238"/>
      <c r="D638" s="101" t="s">
        <v>1829</v>
      </c>
      <c r="E638" s="101" t="s">
        <v>1653</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1" t="s">
        <v>1830</v>
      </c>
      <c r="Q638" s="251" t="s">
        <v>1831</v>
      </c>
      <c r="R638" s="252" t="s">
        <v>1832</v>
      </c>
      <c r="S638" s="152" t="str">
        <f t="shared" si="9"/>
        <v>Aspassúpa með rjóma og brauði</v>
      </c>
      <c r="T638" s="150" t="str">
        <f>IF($B638="","",$C638/1000*IFERROR(INDEX(Vöruskrá!$R:$R,MATCH($B638,Vöruskrá!$B:$B,0)),0))</f>
        <v/>
      </c>
      <c r="U638" s="151">
        <f>IF($A638="","",IFERROR(SUMIFS($T:$T,$W:$W,$A638)/(SUMIFS($C:$C,$W:$W,$A638)/1000),""))</f>
        <v>499.66</v>
      </c>
      <c r="W638" t="str">
        <f>IF($A638="",W637,$A638)</f>
        <v>Aspassúpa með rjóma og brauði</v>
      </c>
    </row>
    <row r="639" spans="1:23" ht="15">
      <c r="A639" s="244"/>
      <c r="B639" s="244" t="s">
        <v>1360</v>
      </c>
      <c r="C639" s="245">
        <v>35000</v>
      </c>
      <c r="D639" s="246"/>
      <c r="E639" s="246"/>
      <c r="F639" s="246"/>
      <c r="G639" s="247">
        <f>IF(OR(B639="",C639=""),"",IFERROR(IFERROR(INDEX(Vöruskrá!J:J,MATCH(B639,Vöruskrá!B:B,0)),0)*C639/100000,""))</f>
        <v>0</v>
      </c>
      <c r="H639" s="247">
        <f>IF(OR(B639="",C639=""),"",IFERROR(IFERROR(INDEX(Vöruskrá!K:K,MATCH(B639,Vöruskrá!B:B,0)),0)*C639/100000,""))</f>
        <v>0</v>
      </c>
      <c r="I639" s="247">
        <f>IF(OR(B639="",C639=""),"",IFERROR(IFERROR(INDEX(Vöruskrá!L:L,MATCH(B639,Vöruskrá!B:B,0)),0)*C639/100000,""))</f>
        <v>0</v>
      </c>
      <c r="J639" s="247">
        <f>IF(OR(B639="",C639=""),"",IFERROR(IFERROR(INDEX(Vöruskrá!M:M,MATCH(B639,Vöruskrá!B:B,0)),0)*C639/100000,""))</f>
        <v>0</v>
      </c>
      <c r="K639" s="247">
        <f>IF(OR(B639="",C639=""),"",IFERROR(IFERROR(INDEX(Vöruskrá!N:N,MATCH(B639,Vöruskrá!B:B,0)),0)*C639/100000,""))</f>
        <v>0</v>
      </c>
      <c r="L639" s="247">
        <f>IF(OR(B639="",C639=""),"",IFERROR(IFERROR(INDEX(Vöruskrá!O:O,MATCH(B639,Vöruskrá!B:B,0)),0)*C639/100000,""))</f>
        <v>0</v>
      </c>
      <c r="M639" s="247">
        <f>IF(OR(B639="",C639=""),"",IFERROR(IFERROR(INDEX(Vöruskrá!P:P,MATCH(B639,Vöruskrá!B:B,0)),0)*C639/100000,""))</f>
        <v>0</v>
      </c>
      <c r="N639" s="247">
        <f>IF(OR(B639="",C639=""),"",IFERROR(IFERROR(INDEX(Vöruskrá!Q:Q,MATCH(B639,Vöruskrá!B:B,0)),0)*C639/100000,""))</f>
        <v>0</v>
      </c>
      <c r="O639" s="248">
        <f>IF(OR(B639="",C639=""),"",IFERROR(C639/1000*IFERROR(INDEX(Vöruskrá!R:R,MATCH(B639,Vöruskrá!B:B,0)),0)/1000,""))</f>
        <v>12.25</v>
      </c>
      <c r="P639" s="244"/>
      <c r="Q639" s="109"/>
      <c r="R639" s="100"/>
      <c r="S639" s="152" t="str">
        <f t="shared" si="9"/>
        <v>Aspas</v>
      </c>
      <c r="T639" s="150">
        <f>IF($B639="","",$C639/1000*IFERROR(INDEX(Vöruskrá!$R:$R,MATCH($B639,Vöruskrá!$B:$B,0)),0))</f>
        <v>12250</v>
      </c>
      <c r="U639" s="151" t="str">
        <f>IF($A639="","",IFERROR(SUMIFS($T:$T,$W:$W,$A639)/(SUMIFS($C:$C,$W:$W,$A639)/1000),""))</f>
        <v/>
      </c>
      <c r="W639" t="str">
        <f>IF($A639="",W638,$A639)</f>
        <v>Aspassúpa með rjóma og brauði</v>
      </c>
    </row>
    <row r="640" spans="1:23" ht="15">
      <c r="A640" s="249"/>
      <c r="B640" s="249" t="s">
        <v>295</v>
      </c>
      <c r="C640" s="250">
        <v>40000</v>
      </c>
      <c r="D640" s="246" t="s">
        <v>296</v>
      </c>
      <c r="E640" s="246" t="s">
        <v>121</v>
      </c>
      <c r="F640" s="246"/>
      <c r="G640" s="247">
        <f>IF(OR(B640="",C640=""),"",IFERROR(IFERROR(INDEX(Vöruskrá!J:J,MATCH(B640,Vöruskrá!B:B,0)),0)*C640/100000,""))</f>
        <v>80</v>
      </c>
      <c r="H640" s="247">
        <f>IF(OR(B640="",C640=""),"",IFERROR(IFERROR(INDEX(Vöruskrá!K:K,MATCH(B640,Vöruskrá!B:B,0)),0)*C640/100000,""))</f>
        <v>0.8</v>
      </c>
      <c r="I640" s="247">
        <f>IF(OR(B640="",C640=""),"",IFERROR(IFERROR(INDEX(Vöruskrá!L:L,MATCH(B640,Vöruskrá!B:B,0)),0)*C640/100000,""))</f>
        <v>0.4</v>
      </c>
      <c r="J640" s="247">
        <f>IF(OR(B640="",C640=""),"",IFERROR(IFERROR(INDEX(Vöruskrá!M:M,MATCH(B640,Vöruskrá!B:B,0)),0)*C640/100000,""))</f>
        <v>16</v>
      </c>
      <c r="K640" s="247">
        <f>IF(OR(B640="",C640=""),"",IFERROR(IFERROR(INDEX(Vöruskrá!N:N,MATCH(B640,Vöruskrá!B:B,0)),0)*C640/100000,""))</f>
        <v>4.8</v>
      </c>
      <c r="L640" s="247">
        <f>IF(OR(B640="",C640=""),"",IFERROR(IFERROR(INDEX(Vöruskrá!O:O,MATCH(B640,Vöruskrá!B:B,0)),0)*C640/100000,""))</f>
        <v>2.4</v>
      </c>
      <c r="M640" s="247">
        <f>IF(OR(B640="",C640=""),"",IFERROR(IFERROR(INDEX(Vöruskrá!P:P,MATCH(B640,Vöruskrá!B:B,0)),0)*C640/100000,""))</f>
        <v>18</v>
      </c>
      <c r="N640" s="247">
        <f>IF(OR(B640="",C640=""),"",IFERROR(IFERROR(INDEX(Vöruskrá!Q:Q,MATCH(B640,Vöruskrá!B:B,0)),0)*C640/100000,""))</f>
        <v>0</v>
      </c>
      <c r="O640" s="248">
        <f>IF(OR(B640="",C640=""),"",IFERROR(C640/1000*IFERROR(INDEX(Vöruskrá!R:R,MATCH(B640,Vöruskrá!B:B,0)),0)/1000,""))</f>
        <v>14</v>
      </c>
      <c r="P640" s="249"/>
      <c r="Q640" s="97"/>
      <c r="R640" s="25"/>
      <c r="S640" s="152" t="str">
        <f t="shared" si="9"/>
        <v>Knorr grænmetiskraftur þurr</v>
      </c>
      <c r="T640" s="150">
        <f>IF($B640="","",$C640/1000*IFERROR(INDEX(Vöruskrá!$R:$R,MATCH($B640,Vöruskrá!$B:$B,0)),0))</f>
        <v>14000</v>
      </c>
      <c r="U640" s="151" t="str">
        <f>IF($A640="","",IFERROR(SUMIFS($T:$T,$W:$W,$A640)/(SUMIFS($C:$C,$W:$W,$A640)/1000),""))</f>
        <v/>
      </c>
      <c r="W640" t="str">
        <f>IF($A640="",W639,$A640)</f>
        <v>Aspassúpa með rjóma og brauði</v>
      </c>
    </row>
    <row r="641" spans="1:23" ht="15">
      <c r="A641" s="244"/>
      <c r="B641" s="244" t="s">
        <v>922</v>
      </c>
      <c r="C641" s="245">
        <v>15000</v>
      </c>
      <c r="D641" s="246" t="s">
        <v>924</v>
      </c>
      <c r="E641" s="246" t="s">
        <v>108</v>
      </c>
      <c r="F641" s="246"/>
      <c r="G641" s="247">
        <f>IF(OR(B641="",C641=""),"",IFERROR(IFERROR(INDEX(Vöruskrá!J:J,MATCH(B641,Vöruskrá!B:B,0)),0)*C641/100000,""))</f>
        <v>51</v>
      </c>
      <c r="H641" s="247">
        <f>IF(OR(B641="",C641=""),"",IFERROR(IFERROR(INDEX(Vöruskrá!K:K,MATCH(B641,Vöruskrá!B:B,0)),0)*C641/100000,""))</f>
        <v>5.25</v>
      </c>
      <c r="I641" s="247">
        <f>IF(OR(B641="",C641=""),"",IFERROR(IFERROR(INDEX(Vöruskrá!L:L,MATCH(B641,Vöruskrá!B:B,0)),0)*C641/100000,""))</f>
        <v>3.3</v>
      </c>
      <c r="J641" s="247">
        <f>IF(OR(B641="",C641=""),"",IFERROR(IFERROR(INDEX(Vöruskrá!M:M,MATCH(B641,Vöruskrá!B:B,0)),0)*C641/100000,""))</f>
        <v>0.45</v>
      </c>
      <c r="K641" s="247">
        <f>IF(OR(B641="",C641=""),"",IFERROR(IFERROR(INDEX(Vöruskrá!N:N,MATCH(B641,Vöruskrá!B:B,0)),0)*C641/100000,""))</f>
        <v>0.45</v>
      </c>
      <c r="L641" s="247">
        <f>IF(OR(B641="",C641=""),"",IFERROR(IFERROR(INDEX(Vöruskrá!O:O,MATCH(B641,Vöruskrá!B:B,0)),0)*C641/100000,""))</f>
        <v>0.375</v>
      </c>
      <c r="M641" s="247">
        <f>IF(OR(B641="",C641=""),"",IFERROR(IFERROR(INDEX(Vöruskrá!P:P,MATCH(B641,Vöruskrá!B:B,0)),0)*C641/100000,""))</f>
        <v>0</v>
      </c>
      <c r="N641" s="247">
        <f>IF(OR(B641="",C641=""),"",IFERROR(IFERROR(INDEX(Vöruskrá!Q:Q,MATCH(B641,Vöruskrá!B:B,0)),0)*C641/100000,""))</f>
        <v>0</v>
      </c>
      <c r="O641" s="248">
        <f>IF(OR(B641="",C641=""),"",IFERROR(C641/1000*IFERROR(INDEX(Vöruskrá!R:R,MATCH(B641,Vöruskrá!B:B,0)),0)/1000,""))</f>
        <v>13.5</v>
      </c>
      <c r="P641" s="244"/>
      <c r="Q641" s="98"/>
      <c r="R641" s="5"/>
      <c r="S641" s="152" t="str">
        <f t="shared" si="9"/>
        <v>Matreiðslurjómi (MS)</v>
      </c>
      <c r="T641" s="150">
        <f>IF($B641="","",$C641/1000*IFERROR(INDEX(Vöruskrá!$R:$R,MATCH($B641,Vöruskrá!$B:$B,0)),0))</f>
        <v>13500</v>
      </c>
      <c r="U641" s="151" t="str">
        <f>IF($A641="","",IFERROR(SUMIFS($T:$T,$W:$W,$A641)/(SUMIFS($C:$C,$W:$W,$A641)/1000),""))</f>
        <v/>
      </c>
      <c r="W641" t="str">
        <f>IF($A641="",W640,$A641)</f>
        <v>Aspassúpa með rjóma og brauði</v>
      </c>
    </row>
    <row r="642" spans="1:23" ht="15">
      <c r="A642" s="249"/>
      <c r="B642" s="249" t="s">
        <v>392</v>
      </c>
      <c r="C642" s="250">
        <v>3000</v>
      </c>
      <c r="D642" s="246" t="s">
        <v>394</v>
      </c>
      <c r="E642" s="246" t="s">
        <v>108</v>
      </c>
      <c r="F642" s="246"/>
      <c r="G642" s="247">
        <f>IF(OR(B642="",C642=""),"",IFERROR(IFERROR(INDEX(Vöruskrá!J:J,MATCH(B642,Vöruskrá!B:B,0)),0)*C642/100000,""))</f>
        <v>22.14</v>
      </c>
      <c r="H642" s="247">
        <f>IF(OR(B642="",C642=""),"",IFERROR(IFERROR(INDEX(Vöruskrá!K:K,MATCH(B642,Vöruskrá!B:B,0)),0)*C642/100000,""))</f>
        <v>2.46</v>
      </c>
      <c r="I642" s="247">
        <f>IF(OR(B642="",C642=""),"",IFERROR(IFERROR(INDEX(Vöruskrá!L:L,MATCH(B642,Vöruskrá!B:B,0)),0)*C642/100000,""))</f>
        <v>1.47</v>
      </c>
      <c r="J642" s="247">
        <f>IF(OR(B642="",C642=""),"",IFERROR(IFERROR(INDEX(Vöruskrá!M:M,MATCH(B642,Vöruskrá!B:B,0)),0)*C642/100000,""))</f>
        <v>1.2E-2</v>
      </c>
      <c r="K642" s="247">
        <f>IF(OR(B642="",C642=""),"",IFERROR(IFERROR(INDEX(Vöruskrá!N:N,MATCH(B642,Vöruskrá!B:B,0)),0)*C642/100000,""))</f>
        <v>1.2E-2</v>
      </c>
      <c r="L642" s="247">
        <f>IF(OR(B642="",C642=""),"",IFERROR(IFERROR(INDEX(Vöruskrá!O:O,MATCH(B642,Vöruskrá!B:B,0)),0)*C642/100000,""))</f>
        <v>1.7999999999999999E-2</v>
      </c>
      <c r="M642" s="247">
        <f>IF(OR(B642="",C642=""),"",IFERROR(IFERROR(INDEX(Vöruskrá!P:P,MATCH(B642,Vöruskrá!B:B,0)),0)*C642/100000,""))</f>
        <v>3.5999999999999997E-2</v>
      </c>
      <c r="N642" s="247">
        <f>IF(OR(B642="",C642=""),"",IFERROR(IFERROR(INDEX(Vöruskrá!Q:Q,MATCH(B642,Vöruskrá!B:B,0)),0)*C642/100000,""))</f>
        <v>0</v>
      </c>
      <c r="O642" s="248">
        <f>IF(OR(B642="",C642=""),"",IFERROR(C642/1000*IFERROR(INDEX(Vöruskrá!R:R,MATCH(B642,Vöruskrá!B:B,0)),0)/1000,""))</f>
        <v>6.9</v>
      </c>
      <c r="P642" s="249"/>
      <c r="Q642" s="97"/>
      <c r="R642" s="25"/>
      <c r="S642" s="152" t="str">
        <f t="shared" si="9"/>
        <v>Smjör 500 g</v>
      </c>
      <c r="T642" s="150">
        <f>IF($B642="","",$C642/1000*IFERROR(INDEX(Vöruskrá!$R:$R,MATCH($B642,Vöruskrá!$B:$B,0)),0))</f>
        <v>6900</v>
      </c>
      <c r="U642" s="151" t="str">
        <f>IF($A642="","",IFERROR(SUMIFS($T:$T,$W:$W,$A642)/(SUMIFS($C:$C,$W:$W,$A642)/1000),""))</f>
        <v/>
      </c>
      <c r="W642" t="str">
        <f>IF($A642="",W641,$A642)</f>
        <v>Aspassúpa með rjóma og brauði</v>
      </c>
    </row>
    <row r="643" spans="1:23" ht="15">
      <c r="A643" s="244"/>
      <c r="B643" s="244" t="s">
        <v>882</v>
      </c>
      <c r="C643" s="245">
        <v>4000</v>
      </c>
      <c r="D643" s="246" t="s">
        <v>883</v>
      </c>
      <c r="E643" s="246" t="s">
        <v>121</v>
      </c>
      <c r="F643" s="246"/>
      <c r="G643" s="247">
        <f>IF(OR(B643="",C643=""),"",IFERROR(IFERROR(INDEX(Vöruskrá!J:J,MATCH(B643,Vöruskrá!B:B,0)),0)*C643/100000,""))</f>
        <v>1.6</v>
      </c>
      <c r="H643" s="247">
        <f>IF(OR(B643="",C643=""),"",IFERROR(IFERROR(INDEX(Vöruskrá!K:K,MATCH(B643,Vöruskrá!B:B,0)),0)*C643/100000,""))</f>
        <v>4.0000000000000001E-3</v>
      </c>
      <c r="I643" s="247">
        <f>IF(OR(B643="",C643=""),"",IFERROR(IFERROR(INDEX(Vöruskrá!L:L,MATCH(B643,Vöruskrá!B:B,0)),0)*C643/100000,""))</f>
        <v>0</v>
      </c>
      <c r="J643" s="247">
        <f>IF(OR(B643="",C643=""),"",IFERROR(IFERROR(INDEX(Vöruskrá!M:M,MATCH(B643,Vöruskrá!B:B,0)),0)*C643/100000,""))</f>
        <v>0.372</v>
      </c>
      <c r="K643" s="247">
        <f>IF(OR(B643="",C643=""),"",IFERROR(IFERROR(INDEX(Vöruskrá!N:N,MATCH(B643,Vöruskrá!B:B,0)),0)*C643/100000,""))</f>
        <v>0.16800000000000001</v>
      </c>
      <c r="L643" s="247">
        <f>IF(OR(B643="",C643=""),"",IFERROR(IFERROR(INDEX(Vöruskrá!O:O,MATCH(B643,Vöruskrá!B:B,0)),0)*C643/100000,""))</f>
        <v>4.3999999999999997E-2</v>
      </c>
      <c r="M643" s="247">
        <f>IF(OR(B643="",C643=""),"",IFERROR(IFERROR(INDEX(Vöruskrá!P:P,MATCH(B643,Vöruskrá!B:B,0)),0)*C643/100000,""))</f>
        <v>0</v>
      </c>
      <c r="N643" s="247">
        <f>IF(OR(B643="",C643=""),"",IFERROR(IFERROR(INDEX(Vöruskrá!Q:Q,MATCH(B643,Vöruskrá!B:B,0)),0)*C643/100000,""))</f>
        <v>6.8000000000000005E-2</v>
      </c>
      <c r="O643" s="248">
        <f>IF(OR(B643="",C643=""),"",IFERROR(C643/1000*IFERROR(INDEX(Vöruskrá!R:R,MATCH(B643,Vöruskrá!B:B,0)),0)/1000,""))</f>
        <v>1</v>
      </c>
      <c r="P643" s="244"/>
      <c r="Q643" s="98"/>
      <c r="R643" s="5"/>
      <c r="S643" s="152" t="str">
        <f t="shared" si="9"/>
        <v>Laukur (ferskur)</v>
      </c>
      <c r="T643" s="150">
        <f>IF($B643="","",$C643/1000*IFERROR(INDEX(Vöruskrá!$R:$R,MATCH($B643,Vöruskrá!$B:$B,0)),0))</f>
        <v>1000</v>
      </c>
      <c r="U643" s="151" t="str">
        <f>IF($A643="","",IFERROR(SUMIFS($T:$T,$W:$W,$A643)/(SUMIFS($C:$C,$W:$W,$A643)/1000),""))</f>
        <v/>
      </c>
      <c r="W643" t="str">
        <f>IF($A643="",W642,$A643)</f>
        <v>Aspassúpa með rjóma og brauði</v>
      </c>
    </row>
    <row r="644" spans="1:23" ht="15">
      <c r="A644" s="249"/>
      <c r="B644" s="249" t="s">
        <v>889</v>
      </c>
      <c r="C644" s="250">
        <v>1000</v>
      </c>
      <c r="D644" s="246" t="s">
        <v>890</v>
      </c>
      <c r="E644" s="246" t="s">
        <v>121</v>
      </c>
      <c r="F644" s="246"/>
      <c r="G644" s="247">
        <f>IF(OR(B644="",C644=""),"",IFERROR(IFERROR(INDEX(Vöruskrá!J:J,MATCH(B644,Vöruskrá!B:B,0)),0)*C644/100000,""))</f>
        <v>1.49</v>
      </c>
      <c r="H644" s="247">
        <f>IF(OR(B644="",C644=""),"",IFERROR(IFERROR(INDEX(Vöruskrá!K:K,MATCH(B644,Vöruskrá!B:B,0)),0)*C644/100000,""))</f>
        <v>5.0000000000000001E-3</v>
      </c>
      <c r="I644" s="247">
        <f>IF(OR(B644="",C644=""),"",IFERROR(IFERROR(INDEX(Vöruskrá!L:L,MATCH(B644,Vöruskrá!B:B,0)),0)*C644/100000,""))</f>
        <v>1E-3</v>
      </c>
      <c r="J644" s="247">
        <f>IF(OR(B644="",C644=""),"",IFERROR(IFERROR(INDEX(Vöruskrá!M:M,MATCH(B644,Vöruskrá!B:B,0)),0)*C644/100000,""))</f>
        <v>0.33100000000000002</v>
      </c>
      <c r="K644" s="247">
        <f>IF(OR(B644="",C644=""),"",IFERROR(IFERROR(INDEX(Vöruskrá!N:N,MATCH(B644,Vöruskrá!B:B,0)),0)*C644/100000,""))</f>
        <v>0.01</v>
      </c>
      <c r="L644" s="247">
        <f>IF(OR(B644="",C644=""),"",IFERROR(IFERROR(INDEX(Vöruskrá!O:O,MATCH(B644,Vöruskrá!B:B,0)),0)*C644/100000,""))</f>
        <v>6.4000000000000001E-2</v>
      </c>
      <c r="M644" s="247">
        <f>IF(OR(B644="",C644=""),"",IFERROR(IFERROR(INDEX(Vöruskrá!P:P,MATCH(B644,Vöruskrá!B:B,0)),0)*C644/100000,""))</f>
        <v>0</v>
      </c>
      <c r="N644" s="247">
        <f>IF(OR(B644="",C644=""),"",IFERROR(IFERROR(INDEX(Vöruskrá!Q:Q,MATCH(B644,Vöruskrá!B:B,0)),0)*C644/100000,""))</f>
        <v>2.1000000000000001E-2</v>
      </c>
      <c r="O644" s="248">
        <f>IF(OR(B644="",C644=""),"",IFERROR(C644/1000*IFERROR(INDEX(Vöruskrá!R:R,MATCH(B644,Vöruskrá!B:B,0)),0)/1000,""))</f>
        <v>1.5</v>
      </c>
      <c r="P644" s="249"/>
      <c r="Q644" s="97"/>
      <c r="R644" s="25"/>
      <c r="S644" s="152" t="str">
        <f t="shared" si="9"/>
        <v>Hvítlaukur (ferskur)</v>
      </c>
      <c r="T644" s="150">
        <f>IF($B644="","",$C644/1000*IFERROR(INDEX(Vöruskrá!$R:$R,MATCH($B644,Vöruskrá!$B:$B,0)),0))</f>
        <v>1500</v>
      </c>
      <c r="U644" s="151" t="str">
        <f>IF($A644="","",IFERROR(SUMIFS($T:$T,$W:$W,$A644)/(SUMIFS($C:$C,$W:$W,$A644)/1000),""))</f>
        <v/>
      </c>
      <c r="W644" t="str">
        <f>IF($A644="",W643,$A644)</f>
        <v>Aspassúpa með rjóma og brauði</v>
      </c>
    </row>
    <row r="645" spans="1:23" ht="15">
      <c r="A645" s="244"/>
      <c r="B645" s="244" t="s">
        <v>269</v>
      </c>
      <c r="C645" s="245">
        <v>800</v>
      </c>
      <c r="D645" s="246" t="s">
        <v>272</v>
      </c>
      <c r="E645" s="246" t="s">
        <v>121</v>
      </c>
      <c r="F645" s="246" t="s">
        <v>273</v>
      </c>
      <c r="G645" s="247">
        <f>IF(OR(B645="",C645=""),"",IFERROR(IFERROR(INDEX(Vöruskrá!J:J,MATCH(B645,Vöruskrá!B:B,0)),0)*C645/100000,""))</f>
        <v>0</v>
      </c>
      <c r="H645" s="247">
        <f>IF(OR(B645="",C645=""),"",IFERROR(IFERROR(INDEX(Vöruskrá!K:K,MATCH(B645,Vöruskrá!B:B,0)),0)*C645/100000,""))</f>
        <v>0</v>
      </c>
      <c r="I645" s="247">
        <f>IF(OR(B645="",C645=""),"",IFERROR(IFERROR(INDEX(Vöruskrá!L:L,MATCH(B645,Vöruskrá!B:B,0)),0)*C645/100000,""))</f>
        <v>0</v>
      </c>
      <c r="J645" s="247">
        <f>IF(OR(B645="",C645=""),"",IFERROR(IFERROR(INDEX(Vöruskrá!M:M,MATCH(B645,Vöruskrá!B:B,0)),0)*C645/100000,""))</f>
        <v>0</v>
      </c>
      <c r="K645" s="247">
        <f>IF(OR(B645="",C645=""),"",IFERROR(IFERROR(INDEX(Vöruskrá!N:N,MATCH(B645,Vöruskrá!B:B,0)),0)*C645/100000,""))</f>
        <v>0</v>
      </c>
      <c r="L645" s="247">
        <f>IF(OR(B645="",C645=""),"",IFERROR(IFERROR(INDEX(Vöruskrá!O:O,MATCH(B645,Vöruskrá!B:B,0)),0)*C645/100000,""))</f>
        <v>0</v>
      </c>
      <c r="M645" s="247">
        <f>IF(OR(B645="",C645=""),"",IFERROR(IFERROR(INDEX(Vöruskrá!P:P,MATCH(B645,Vöruskrá!B:B,0)),0)*C645/100000,""))</f>
        <v>0.8</v>
      </c>
      <c r="N645" s="247">
        <f>IF(OR(B645="",C645=""),"",IFERROR(IFERROR(INDEX(Vöruskrá!Q:Q,MATCH(B645,Vöruskrá!B:B,0)),0)*C645/100000,""))</f>
        <v>0</v>
      </c>
      <c r="O645" s="248">
        <f>IF(OR(B645="",C645=""),"",IFERROR(C645/1000*IFERROR(INDEX(Vöruskrá!R:R,MATCH(B645,Vöruskrá!B:B,0)),0)/1000,""))</f>
        <v>9.6000000000000002E-2</v>
      </c>
      <c r="P645" s="244"/>
      <c r="Q645" s="98"/>
      <c r="R645" s="5"/>
      <c r="S645" s="152" t="str">
        <f t="shared" si="9"/>
        <v>Borðsalt</v>
      </c>
      <c r="T645" s="150">
        <f>IF($B645="","",$C645/1000*IFERROR(INDEX(Vöruskrá!$R:$R,MATCH($B645,Vöruskrá!$B:$B,0)),0))</f>
        <v>96</v>
      </c>
      <c r="U645" s="151" t="str">
        <f>IF($A645="","",IFERROR(SUMIFS($T:$T,$W:$W,$A645)/(SUMIFS($C:$C,$W:$W,$A645)/1000),""))</f>
        <v/>
      </c>
      <c r="W645" t="str">
        <f>IF($A645="",W644,$A645)</f>
        <v>Aspassúpa með rjóma og brauði</v>
      </c>
    </row>
    <row r="646" spans="1:23" ht="15">
      <c r="A646" s="249"/>
      <c r="B646" s="249" t="s">
        <v>1361</v>
      </c>
      <c r="C646" s="250">
        <v>500</v>
      </c>
      <c r="D646" s="246" t="s">
        <v>1363</v>
      </c>
      <c r="E646" s="246"/>
      <c r="F646" s="246" t="s">
        <v>895</v>
      </c>
      <c r="G646" s="247">
        <f>IF(OR(B646="",C646=""),"",IFERROR(IFERROR(INDEX(Vöruskrá!J:J,MATCH(B646,Vöruskrá!B:B,0)),0)*C646/100000,""))</f>
        <v>1.48</v>
      </c>
      <c r="H646" s="247" t="str">
        <f>IF(OR(B646="",C646=""),"",IFERROR(IFERROR(INDEX(Vöruskrá!K:K,MATCH(B646,Vöruskrá!B:B,0)),0)*C646/100000,""))</f>
        <v/>
      </c>
      <c r="I646" s="247" t="str">
        <f>IF(OR(B646="",C646=""),"",IFERROR(IFERROR(INDEX(Vöruskrá!L:L,MATCH(B646,Vöruskrá!B:B,0)),0)*C646/100000,""))</f>
        <v/>
      </c>
      <c r="J646" s="247">
        <f>IF(OR(B646="",C646=""),"",IFERROR(IFERROR(INDEX(Vöruskrá!M:M,MATCH(B646,Vöruskrá!B:B,0)),0)*C646/100000,""))</f>
        <v>0.34499999999999997</v>
      </c>
      <c r="K646" s="247">
        <f>IF(OR(B646="",C646=""),"",IFERROR(IFERROR(INDEX(Vöruskrá!N:N,MATCH(B646,Vöruskrá!B:B,0)),0)*C646/100000,""))</f>
        <v>0</v>
      </c>
      <c r="L646" s="247">
        <f>IF(OR(B646="",C646=""),"",IFERROR(IFERROR(INDEX(Vöruskrá!O:O,MATCH(B646,Vöruskrá!B:B,0)),0)*C646/100000,""))</f>
        <v>0.05</v>
      </c>
      <c r="M646" s="247" t="str">
        <f>IF(OR(B646="",C646=""),"",IFERROR(IFERROR(INDEX(Vöruskrá!P:P,MATCH(B646,Vöruskrá!B:B,0)),0)*C646/100000,""))</f>
        <v/>
      </c>
      <c r="N646" s="247">
        <f>IF(OR(B646="",C646=""),"",IFERROR(IFERROR(INDEX(Vöruskrá!Q:Q,MATCH(B646,Vöruskrá!B:B,0)),0)*C646/100000,""))</f>
        <v>0</v>
      </c>
      <c r="O646" s="248">
        <f>IF(OR(B646="",C646=""),"",IFERROR(C646/1000*IFERROR(INDEX(Vöruskrá!R:R,MATCH(B646,Vöruskrá!B:B,0)),0)/1000,""))</f>
        <v>0.3</v>
      </c>
      <c r="P646" s="249"/>
      <c r="Q646" s="97"/>
      <c r="R646" s="25"/>
      <c r="S646" s="152" t="str">
        <f t="shared" ref="S646:S709" si="10">IF($A646&lt;&gt;"",$A646,$B646)</f>
        <v>Hvítur pipar</v>
      </c>
      <c r="T646" s="150">
        <f>IF($B646="","",$C646/1000*IFERROR(INDEX(Vöruskrá!$R:$R,MATCH($B646,Vöruskrá!$B:$B,0)),0))</f>
        <v>300</v>
      </c>
      <c r="U646" s="151" t="str">
        <f>IF($A646="","",IFERROR(SUMIFS($T:$T,$W:$W,$A646)/(SUMIFS($C:$C,$W:$W,$A646)/1000),""))</f>
        <v/>
      </c>
      <c r="W646" t="str">
        <f>IF($A646="",W645,$A646)</f>
        <v>Aspassúpa með rjóma og brauði</v>
      </c>
    </row>
    <row r="647" spans="1:23" ht="24">
      <c r="A647" s="244"/>
      <c r="B647" s="244" t="s">
        <v>1478</v>
      </c>
      <c r="C647" s="245">
        <v>700</v>
      </c>
      <c r="D647" s="246" t="s">
        <v>1470</v>
      </c>
      <c r="E647" s="246" t="s">
        <v>1475</v>
      </c>
      <c r="F647" s="246"/>
      <c r="G647" s="247">
        <f>IF(OR(B647="",C647=""),"",IFERROR(IFERROR(INDEX(Vöruskrá!J:J,MATCH(B647,Vöruskrá!B:B,0)),0)*C647/100000,""))</f>
        <v>0</v>
      </c>
      <c r="H647" s="247">
        <f>IF(OR(B647="",C647=""),"",IFERROR(IFERROR(INDEX(Vöruskrá!K:K,MATCH(B647,Vöruskrá!B:B,0)),0)*C647/100000,""))</f>
        <v>0</v>
      </c>
      <c r="I647" s="247">
        <f>IF(OR(B647="",C647=""),"",IFERROR(IFERROR(INDEX(Vöruskrá!L:L,MATCH(B647,Vöruskrá!B:B,0)),0)*C647/100000,""))</f>
        <v>0</v>
      </c>
      <c r="J647" s="247">
        <f>IF(OR(B647="",C647=""),"",IFERROR(IFERROR(INDEX(Vöruskrá!M:M,MATCH(B647,Vöruskrá!B:B,0)),0)*C647/100000,""))</f>
        <v>0</v>
      </c>
      <c r="K647" s="247">
        <f>IF(OR(B647="",C647=""),"",IFERROR(IFERROR(INDEX(Vöruskrá!N:N,MATCH(B647,Vöruskrá!B:B,0)),0)*C647/100000,""))</f>
        <v>0</v>
      </c>
      <c r="L647" s="247">
        <f>IF(OR(B647="",C647=""),"",IFERROR(IFERROR(INDEX(Vöruskrá!O:O,MATCH(B647,Vöruskrá!B:B,0)),0)*C647/100000,""))</f>
        <v>0</v>
      </c>
      <c r="M647" s="247">
        <f>IF(OR(B647="",C647=""),"",IFERROR(IFERROR(INDEX(Vöruskrá!P:P,MATCH(B647,Vöruskrá!B:B,0)),0)*C647/100000,""))</f>
        <v>0</v>
      </c>
      <c r="N647" s="247">
        <f>IF(OR(B647="",C647=""),"",IFERROR(IFERROR(INDEX(Vöruskrá!Q:Q,MATCH(B647,Vöruskrá!B:B,0)),0)*C647/100000,""))</f>
        <v>0</v>
      </c>
      <c r="O647" s="248">
        <f>IF(OR(B647="",C647=""),"",IFERROR(C647/1000*IFERROR(INDEX(Vöruskrá!R:R,MATCH(B647,Vöruskrá!B:B,0)),0)/1000,""))</f>
        <v>0.42</v>
      </c>
      <c r="P647" s="244"/>
      <c r="Q647" s="110"/>
      <c r="R647" s="99"/>
      <c r="S647" s="152" t="str">
        <f t="shared" si="10"/>
        <v>Sítrónusafi</v>
      </c>
      <c r="T647" s="150">
        <f>IF($B647="","",$C647/1000*IFERROR(INDEX(Vöruskrá!$R:$R,MATCH($B647,Vöruskrá!$B:$B,0)),0))</f>
        <v>420</v>
      </c>
      <c r="U647" s="151" t="str">
        <f>IF($A647="","",IFERROR(SUMIFS($T:$T,$W:$W,$A647)/(SUMIFS($C:$C,$W:$W,$A647)/1000),""))</f>
        <v/>
      </c>
      <c r="W647" t="str">
        <f>IF($A647="",W646,$A647)</f>
        <v>Aspassúpa með rjóma og brauði</v>
      </c>
    </row>
    <row r="648" spans="1:23" ht="48">
      <c r="A648" s="237" t="s">
        <v>1833</v>
      </c>
      <c r="B648" s="237"/>
      <c r="C648" s="238"/>
      <c r="D648" s="101" t="s">
        <v>1834</v>
      </c>
      <c r="E648" s="101" t="s">
        <v>1835</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1" t="s">
        <v>1836</v>
      </c>
      <c r="Q648" s="242" t="s">
        <v>1837</v>
      </c>
      <c r="R648" s="243" t="s">
        <v>1838</v>
      </c>
      <c r="S648" s="152" t="str">
        <f t="shared" si="10"/>
        <v>Sveppasúpa með rjóma og kryddjurtum</v>
      </c>
      <c r="T648" s="150" t="str">
        <f>IF($B648="","",$C648/1000*IFERROR(INDEX(Vöruskrá!$R:$R,MATCH($B648,Vöruskrá!$B:$B,0)),0))</f>
        <v/>
      </c>
      <c r="U648" s="151">
        <f>IF($A648="","",IFERROR(SUMIFS($T:$T,$W:$W,$A648)/(SUMIFS($C:$C,$W:$W,$A648)/1000),""))</f>
        <v>678.67326732673268</v>
      </c>
      <c r="W648" t="str">
        <f>IF($A648="",W647,$A648)</f>
        <v>Sveppasúpa með rjóma og kryddjurtum</v>
      </c>
    </row>
    <row r="649" spans="1:23" ht="15">
      <c r="A649" s="244"/>
      <c r="B649" s="244" t="s">
        <v>1366</v>
      </c>
      <c r="C649" s="245">
        <v>35000</v>
      </c>
      <c r="D649" s="246" t="s">
        <v>1367</v>
      </c>
      <c r="E649" s="246"/>
      <c r="F649" s="246"/>
      <c r="G649" s="247">
        <f>IF(OR(B649="",C649=""),"",IFERROR(IFERROR(INDEX(Vöruskrá!J:J,MATCH(B649,Vöruskrá!B:B,0)),0)*C649/100000,""))</f>
        <v>7.7</v>
      </c>
      <c r="H649" s="247" t="str">
        <f>IF(OR(B649="",C649=""),"",IFERROR(IFERROR(INDEX(Vöruskrá!K:K,MATCH(B649,Vöruskrá!B:B,0)),0)*C649/100000,""))</f>
        <v/>
      </c>
      <c r="I649" s="247" t="str">
        <f>IF(OR(B649="",C649=""),"",IFERROR(IFERROR(INDEX(Vöruskrá!L:L,MATCH(B649,Vöruskrá!B:B,0)),0)*C649/100000,""))</f>
        <v/>
      </c>
      <c r="J649" s="247" t="str">
        <f>IF(OR(B649="",C649=""),"",IFERROR(IFERROR(INDEX(Vöruskrá!M:M,MATCH(B649,Vöruskrá!B:B,0)),0)*C649/100000,""))</f>
        <v/>
      </c>
      <c r="K649" s="247" t="str">
        <f>IF(OR(B649="",C649=""),"",IFERROR(IFERROR(INDEX(Vöruskrá!N:N,MATCH(B649,Vöruskrá!B:B,0)),0)*C649/100000,""))</f>
        <v/>
      </c>
      <c r="L649" s="247" t="str">
        <f>IF(OR(B649="",C649=""),"",IFERROR(IFERROR(INDEX(Vöruskrá!O:O,MATCH(B649,Vöruskrá!B:B,0)),0)*C649/100000,""))</f>
        <v/>
      </c>
      <c r="M649" s="247" t="str">
        <f>IF(OR(B649="",C649=""),"",IFERROR(IFERROR(INDEX(Vöruskrá!P:P,MATCH(B649,Vöruskrá!B:B,0)),0)*C649/100000,""))</f>
        <v/>
      </c>
      <c r="N649" s="247" t="str">
        <f>IF(OR(B649="",C649=""),"",IFERROR(IFERROR(INDEX(Vöruskrá!Q:Q,MATCH(B649,Vöruskrá!B:B,0)),0)*C649/100000,""))</f>
        <v/>
      </c>
      <c r="O649" s="248">
        <f>IF(OR(B649="",C649=""),"",IFERROR(C649/1000*IFERROR(INDEX(Vöruskrá!R:R,MATCH(B649,Vöruskrá!B:B,0)),0)/1000,""))</f>
        <v>21</v>
      </c>
      <c r="P649" s="244"/>
      <c r="Q649" s="109"/>
      <c r="R649" s="100"/>
      <c r="S649" s="152" t="str">
        <f t="shared" si="10"/>
        <v>Sveppir (ferskir)</v>
      </c>
      <c r="T649" s="150">
        <f>IF($B649="","",$C649/1000*IFERROR(INDEX(Vöruskrá!$R:$R,MATCH($B649,Vöruskrá!$B:$B,0)),0))</f>
        <v>21000</v>
      </c>
      <c r="U649" s="151" t="str">
        <f>IF($A649="","",IFERROR(SUMIFS($T:$T,$W:$W,$A649)/(SUMIFS($C:$C,$W:$W,$A649)/1000),""))</f>
        <v/>
      </c>
      <c r="W649" t="str">
        <f>IF($A649="",W648,$A649)</f>
        <v>Sveppasúpa með rjóma og kryddjurtum</v>
      </c>
    </row>
    <row r="650" spans="1:23" ht="15">
      <c r="A650" s="249"/>
      <c r="B650" s="249" t="s">
        <v>295</v>
      </c>
      <c r="C650" s="250">
        <v>35000</v>
      </c>
      <c r="D650" s="246" t="s">
        <v>296</v>
      </c>
      <c r="E650" s="246" t="s">
        <v>121</v>
      </c>
      <c r="F650" s="246"/>
      <c r="G650" s="247">
        <f>IF(OR(B650="",C650=""),"",IFERROR(IFERROR(INDEX(Vöruskrá!J:J,MATCH(B650,Vöruskrá!B:B,0)),0)*C650/100000,""))</f>
        <v>70</v>
      </c>
      <c r="H650" s="247">
        <f>IF(OR(B650="",C650=""),"",IFERROR(IFERROR(INDEX(Vöruskrá!K:K,MATCH(B650,Vöruskrá!B:B,0)),0)*C650/100000,""))</f>
        <v>0.7</v>
      </c>
      <c r="I650" s="247">
        <f>IF(OR(B650="",C650=""),"",IFERROR(IFERROR(INDEX(Vöruskrá!L:L,MATCH(B650,Vöruskrá!B:B,0)),0)*C650/100000,""))</f>
        <v>0.35</v>
      </c>
      <c r="J650" s="247">
        <f>IF(OR(B650="",C650=""),"",IFERROR(IFERROR(INDEX(Vöruskrá!M:M,MATCH(B650,Vöruskrá!B:B,0)),0)*C650/100000,""))</f>
        <v>14</v>
      </c>
      <c r="K650" s="247">
        <f>IF(OR(B650="",C650=""),"",IFERROR(IFERROR(INDEX(Vöruskrá!N:N,MATCH(B650,Vöruskrá!B:B,0)),0)*C650/100000,""))</f>
        <v>4.2</v>
      </c>
      <c r="L650" s="247">
        <f>IF(OR(B650="",C650=""),"",IFERROR(IFERROR(INDEX(Vöruskrá!O:O,MATCH(B650,Vöruskrá!B:B,0)),0)*C650/100000,""))</f>
        <v>2.1</v>
      </c>
      <c r="M650" s="247">
        <f>IF(OR(B650="",C650=""),"",IFERROR(IFERROR(INDEX(Vöruskrá!P:P,MATCH(B650,Vöruskrá!B:B,0)),0)*C650/100000,""))</f>
        <v>15.75</v>
      </c>
      <c r="N650" s="247">
        <f>IF(OR(B650="",C650=""),"",IFERROR(IFERROR(INDEX(Vöruskrá!Q:Q,MATCH(B650,Vöruskrá!B:B,0)),0)*C650/100000,""))</f>
        <v>0</v>
      </c>
      <c r="O650" s="248">
        <f>IF(OR(B650="",C650=""),"",IFERROR(C650/1000*IFERROR(INDEX(Vöruskrá!R:R,MATCH(B650,Vöruskrá!B:B,0)),0)/1000,""))</f>
        <v>12.25</v>
      </c>
      <c r="P650" s="249"/>
      <c r="Q650" s="97"/>
      <c r="R650" s="25"/>
      <c r="S650" s="152" t="str">
        <f t="shared" si="10"/>
        <v>Knorr grænmetiskraftur þurr</v>
      </c>
      <c r="T650" s="150">
        <f>IF($B650="","",$C650/1000*IFERROR(INDEX(Vöruskrá!$R:$R,MATCH($B650,Vöruskrá!$B:$B,0)),0))</f>
        <v>12250</v>
      </c>
      <c r="U650" s="151" t="str">
        <f>IF($A650="","",IFERROR(SUMIFS($T:$T,$W:$W,$A650)/(SUMIFS($C:$C,$W:$W,$A650)/1000),""))</f>
        <v/>
      </c>
      <c r="W650" t="str">
        <f>IF($A650="",W649,$A650)</f>
        <v>Sveppasúpa með rjóma og kryddjurtum</v>
      </c>
    </row>
    <row r="651" spans="1:23" ht="15">
      <c r="A651" s="244"/>
      <c r="B651" s="244" t="s">
        <v>922</v>
      </c>
      <c r="C651" s="245">
        <v>15000</v>
      </c>
      <c r="D651" s="246" t="s">
        <v>924</v>
      </c>
      <c r="E651" s="246" t="s">
        <v>108</v>
      </c>
      <c r="F651" s="246"/>
      <c r="G651" s="247">
        <f>IF(OR(B651="",C651=""),"",IFERROR(IFERROR(INDEX(Vöruskrá!J:J,MATCH(B651,Vöruskrá!B:B,0)),0)*C651/100000,""))</f>
        <v>51</v>
      </c>
      <c r="H651" s="247">
        <f>IF(OR(B651="",C651=""),"",IFERROR(IFERROR(INDEX(Vöruskrá!K:K,MATCH(B651,Vöruskrá!B:B,0)),0)*C651/100000,""))</f>
        <v>5.25</v>
      </c>
      <c r="I651" s="247">
        <f>IF(OR(B651="",C651=""),"",IFERROR(IFERROR(INDEX(Vöruskrá!L:L,MATCH(B651,Vöruskrá!B:B,0)),0)*C651/100000,""))</f>
        <v>3.3</v>
      </c>
      <c r="J651" s="247">
        <f>IF(OR(B651="",C651=""),"",IFERROR(IFERROR(INDEX(Vöruskrá!M:M,MATCH(B651,Vöruskrá!B:B,0)),0)*C651/100000,""))</f>
        <v>0.45</v>
      </c>
      <c r="K651" s="247">
        <f>IF(OR(B651="",C651=""),"",IFERROR(IFERROR(INDEX(Vöruskrá!N:N,MATCH(B651,Vöruskrá!B:B,0)),0)*C651/100000,""))</f>
        <v>0.45</v>
      </c>
      <c r="L651" s="247">
        <f>IF(OR(B651="",C651=""),"",IFERROR(IFERROR(INDEX(Vöruskrá!O:O,MATCH(B651,Vöruskrá!B:B,0)),0)*C651/100000,""))</f>
        <v>0.375</v>
      </c>
      <c r="M651" s="247">
        <f>IF(OR(B651="",C651=""),"",IFERROR(IFERROR(INDEX(Vöruskrá!P:P,MATCH(B651,Vöruskrá!B:B,0)),0)*C651/100000,""))</f>
        <v>0</v>
      </c>
      <c r="N651" s="247">
        <f>IF(OR(B651="",C651=""),"",IFERROR(IFERROR(INDEX(Vöruskrá!Q:Q,MATCH(B651,Vöruskrá!B:B,0)),0)*C651/100000,""))</f>
        <v>0</v>
      </c>
      <c r="O651" s="248">
        <f>IF(OR(B651="",C651=""),"",IFERROR(C651/1000*IFERROR(INDEX(Vöruskrá!R:R,MATCH(B651,Vöruskrá!B:B,0)),0)/1000,""))</f>
        <v>13.5</v>
      </c>
      <c r="P651" s="244"/>
      <c r="Q651" s="98"/>
      <c r="R651" s="5"/>
      <c r="S651" s="152" t="str">
        <f t="shared" si="10"/>
        <v>Matreiðslurjómi (MS)</v>
      </c>
      <c r="T651" s="150">
        <f>IF($B651="","",$C651/1000*IFERROR(INDEX(Vöruskrá!$R:$R,MATCH($B651,Vöruskrá!$B:$B,0)),0))</f>
        <v>13500</v>
      </c>
      <c r="U651" s="151" t="str">
        <f>IF($A651="","",IFERROR(SUMIFS($T:$T,$W:$W,$A651)/(SUMIFS($C:$C,$W:$W,$A651)/1000),""))</f>
        <v/>
      </c>
      <c r="W651" t="str">
        <f>IF($A651="",W650,$A651)</f>
        <v>Sveppasúpa með rjóma og kryddjurtum</v>
      </c>
    </row>
    <row r="652" spans="1:23" ht="15">
      <c r="A652" s="249"/>
      <c r="B652" s="249" t="s">
        <v>392</v>
      </c>
      <c r="C652" s="250">
        <v>4000</v>
      </c>
      <c r="D652" s="246" t="s">
        <v>394</v>
      </c>
      <c r="E652" s="246" t="s">
        <v>108</v>
      </c>
      <c r="F652" s="246"/>
      <c r="G652" s="247">
        <f>IF(OR(B652="",C652=""),"",IFERROR(IFERROR(INDEX(Vöruskrá!J:J,MATCH(B652,Vöruskrá!B:B,0)),0)*C652/100000,""))</f>
        <v>29.52</v>
      </c>
      <c r="H652" s="247">
        <f>IF(OR(B652="",C652=""),"",IFERROR(IFERROR(INDEX(Vöruskrá!K:K,MATCH(B652,Vöruskrá!B:B,0)),0)*C652/100000,""))</f>
        <v>3.28</v>
      </c>
      <c r="I652" s="247">
        <f>IF(OR(B652="",C652=""),"",IFERROR(IFERROR(INDEX(Vöruskrá!L:L,MATCH(B652,Vöruskrá!B:B,0)),0)*C652/100000,""))</f>
        <v>1.96</v>
      </c>
      <c r="J652" s="247">
        <f>IF(OR(B652="",C652=""),"",IFERROR(IFERROR(INDEX(Vöruskrá!M:M,MATCH(B652,Vöruskrá!B:B,0)),0)*C652/100000,""))</f>
        <v>1.6E-2</v>
      </c>
      <c r="K652" s="247">
        <f>IF(OR(B652="",C652=""),"",IFERROR(IFERROR(INDEX(Vöruskrá!N:N,MATCH(B652,Vöruskrá!B:B,0)),0)*C652/100000,""))</f>
        <v>1.6E-2</v>
      </c>
      <c r="L652" s="247">
        <f>IF(OR(B652="",C652=""),"",IFERROR(IFERROR(INDEX(Vöruskrá!O:O,MATCH(B652,Vöruskrá!B:B,0)),0)*C652/100000,""))</f>
        <v>2.4E-2</v>
      </c>
      <c r="M652" s="247">
        <f>IF(OR(B652="",C652=""),"",IFERROR(IFERROR(INDEX(Vöruskrá!P:P,MATCH(B652,Vöruskrá!B:B,0)),0)*C652/100000,""))</f>
        <v>4.8000000000000001E-2</v>
      </c>
      <c r="N652" s="247">
        <f>IF(OR(B652="",C652=""),"",IFERROR(IFERROR(INDEX(Vöruskrá!Q:Q,MATCH(B652,Vöruskrá!B:B,0)),0)*C652/100000,""))</f>
        <v>0</v>
      </c>
      <c r="O652" s="248">
        <f>IF(OR(B652="",C652=""),"",IFERROR(C652/1000*IFERROR(INDEX(Vöruskrá!R:R,MATCH(B652,Vöruskrá!B:B,0)),0)/1000,""))</f>
        <v>9.1999999999999993</v>
      </c>
      <c r="P652" s="249"/>
      <c r="Q652" s="97"/>
      <c r="R652" s="25"/>
      <c r="S652" s="152" t="str">
        <f t="shared" si="10"/>
        <v>Smjör 500 g</v>
      </c>
      <c r="T652" s="150">
        <f>IF($B652="","",$C652/1000*IFERROR(INDEX(Vöruskrá!$R:$R,MATCH($B652,Vöruskrá!$B:$B,0)),0))</f>
        <v>9200</v>
      </c>
      <c r="U652" s="151" t="str">
        <f>IF($A652="","",IFERROR(SUMIFS($T:$T,$W:$W,$A652)/(SUMIFS($C:$C,$W:$W,$A652)/1000),""))</f>
        <v/>
      </c>
      <c r="W652" t="str">
        <f>IF($A652="",W651,$A652)</f>
        <v>Sveppasúpa með rjóma og kryddjurtum</v>
      </c>
    </row>
    <row r="653" spans="1:23" ht="15">
      <c r="A653" s="244"/>
      <c r="B653" s="244" t="s">
        <v>882</v>
      </c>
      <c r="C653" s="245">
        <v>5000</v>
      </c>
      <c r="D653" s="246" t="s">
        <v>883</v>
      </c>
      <c r="E653" s="246" t="s">
        <v>121</v>
      </c>
      <c r="F653" s="246"/>
      <c r="G653" s="247">
        <f>IF(OR(B653="",C653=""),"",IFERROR(IFERROR(INDEX(Vöruskrá!J:J,MATCH(B653,Vöruskrá!B:B,0)),0)*C653/100000,""))</f>
        <v>2</v>
      </c>
      <c r="H653" s="247">
        <f>IF(OR(B653="",C653=""),"",IFERROR(IFERROR(INDEX(Vöruskrá!K:K,MATCH(B653,Vöruskrá!B:B,0)),0)*C653/100000,""))</f>
        <v>5.0000000000000001E-3</v>
      </c>
      <c r="I653" s="247">
        <f>IF(OR(B653="",C653=""),"",IFERROR(IFERROR(INDEX(Vöruskrá!L:L,MATCH(B653,Vöruskrá!B:B,0)),0)*C653/100000,""))</f>
        <v>0</v>
      </c>
      <c r="J653" s="247">
        <f>IF(OR(B653="",C653=""),"",IFERROR(IFERROR(INDEX(Vöruskrá!M:M,MATCH(B653,Vöruskrá!B:B,0)),0)*C653/100000,""))</f>
        <v>0.46500000000000002</v>
      </c>
      <c r="K653" s="247">
        <f>IF(OR(B653="",C653=""),"",IFERROR(IFERROR(INDEX(Vöruskrá!N:N,MATCH(B653,Vöruskrá!B:B,0)),0)*C653/100000,""))</f>
        <v>0.21</v>
      </c>
      <c r="L653" s="247">
        <f>IF(OR(B653="",C653=""),"",IFERROR(IFERROR(INDEX(Vöruskrá!O:O,MATCH(B653,Vöruskrá!B:B,0)),0)*C653/100000,""))</f>
        <v>5.5E-2</v>
      </c>
      <c r="M653" s="247">
        <f>IF(OR(B653="",C653=""),"",IFERROR(IFERROR(INDEX(Vöruskrá!P:P,MATCH(B653,Vöruskrá!B:B,0)),0)*C653/100000,""))</f>
        <v>0</v>
      </c>
      <c r="N653" s="247">
        <f>IF(OR(B653="",C653=""),"",IFERROR(IFERROR(INDEX(Vöruskrá!Q:Q,MATCH(B653,Vöruskrá!B:B,0)),0)*C653/100000,""))</f>
        <v>8.5000000000000006E-2</v>
      </c>
      <c r="O653" s="248">
        <f>IF(OR(B653="",C653=""),"",IFERROR(C653/1000*IFERROR(INDEX(Vöruskrá!R:R,MATCH(B653,Vöruskrá!B:B,0)),0)/1000,""))</f>
        <v>1.25</v>
      </c>
      <c r="P653" s="244"/>
      <c r="Q653" s="98"/>
      <c r="R653" s="5"/>
      <c r="S653" s="152" t="str">
        <f t="shared" si="10"/>
        <v>Laukur (ferskur)</v>
      </c>
      <c r="T653" s="150">
        <f>IF($B653="","",$C653/1000*IFERROR(INDEX(Vöruskrá!$R:$R,MATCH($B653,Vöruskrá!$B:$B,0)),0))</f>
        <v>1250</v>
      </c>
      <c r="U653" s="151" t="str">
        <f>IF($A653="","",IFERROR(SUMIFS($T:$T,$W:$W,$A653)/(SUMIFS($C:$C,$W:$W,$A653)/1000),""))</f>
        <v/>
      </c>
      <c r="W653" t="str">
        <f>IF($A653="",W652,$A653)</f>
        <v>Sveppasúpa með rjóma og kryddjurtum</v>
      </c>
    </row>
    <row r="654" spans="1:23" ht="15">
      <c r="A654" s="249"/>
      <c r="B654" s="249" t="s">
        <v>889</v>
      </c>
      <c r="C654" s="250">
        <v>2000</v>
      </c>
      <c r="D654" s="246" t="s">
        <v>890</v>
      </c>
      <c r="E654" s="246" t="s">
        <v>121</v>
      </c>
      <c r="F654" s="246"/>
      <c r="G654" s="247">
        <f>IF(OR(B654="",C654=""),"",IFERROR(IFERROR(INDEX(Vöruskrá!J:J,MATCH(B654,Vöruskrá!B:B,0)),0)*C654/100000,""))</f>
        <v>2.98</v>
      </c>
      <c r="H654" s="247">
        <f>IF(OR(B654="",C654=""),"",IFERROR(IFERROR(INDEX(Vöruskrá!K:K,MATCH(B654,Vöruskrá!B:B,0)),0)*C654/100000,""))</f>
        <v>0.01</v>
      </c>
      <c r="I654" s="247">
        <f>IF(OR(B654="",C654=""),"",IFERROR(IFERROR(INDEX(Vöruskrá!L:L,MATCH(B654,Vöruskrá!B:B,0)),0)*C654/100000,""))</f>
        <v>2E-3</v>
      </c>
      <c r="J654" s="247">
        <f>IF(OR(B654="",C654=""),"",IFERROR(IFERROR(INDEX(Vöruskrá!M:M,MATCH(B654,Vöruskrá!B:B,0)),0)*C654/100000,""))</f>
        <v>0.66200000000000003</v>
      </c>
      <c r="K654" s="247">
        <f>IF(OR(B654="",C654=""),"",IFERROR(IFERROR(INDEX(Vöruskrá!N:N,MATCH(B654,Vöruskrá!B:B,0)),0)*C654/100000,""))</f>
        <v>0.02</v>
      </c>
      <c r="L654" s="247">
        <f>IF(OR(B654="",C654=""),"",IFERROR(IFERROR(INDEX(Vöruskrá!O:O,MATCH(B654,Vöruskrá!B:B,0)),0)*C654/100000,""))</f>
        <v>0.128</v>
      </c>
      <c r="M654" s="247">
        <f>IF(OR(B654="",C654=""),"",IFERROR(IFERROR(INDEX(Vöruskrá!P:P,MATCH(B654,Vöruskrá!B:B,0)),0)*C654/100000,""))</f>
        <v>0</v>
      </c>
      <c r="N654" s="247">
        <f>IF(OR(B654="",C654=""),"",IFERROR(IFERROR(INDEX(Vöruskrá!Q:Q,MATCH(B654,Vöruskrá!B:B,0)),0)*C654/100000,""))</f>
        <v>4.2000000000000003E-2</v>
      </c>
      <c r="O654" s="248">
        <f>IF(OR(B654="",C654=""),"",IFERROR(C654/1000*IFERROR(INDEX(Vöruskrá!R:R,MATCH(B654,Vöruskrá!B:B,0)),0)/1000,""))</f>
        <v>3</v>
      </c>
      <c r="P654" s="249"/>
      <c r="Q654" s="97"/>
      <c r="R654" s="25"/>
      <c r="S654" s="152" t="str">
        <f t="shared" si="10"/>
        <v>Hvítlaukur (ferskur)</v>
      </c>
      <c r="T654" s="150">
        <f>IF($B654="","",$C654/1000*IFERROR(INDEX(Vöruskrá!$R:$R,MATCH($B654,Vöruskrá!$B:$B,0)),0))</f>
        <v>3000</v>
      </c>
      <c r="U654" s="151" t="str">
        <f>IF($A654="","",IFERROR(SUMIFS($T:$T,$W:$W,$A654)/(SUMIFS($C:$C,$W:$W,$A654)/1000),""))</f>
        <v/>
      </c>
      <c r="W654" t="str">
        <f>IF($A654="",W653,$A654)</f>
        <v>Sveppasúpa með rjóma og kryddjurtum</v>
      </c>
    </row>
    <row r="655" spans="1:23" ht="24">
      <c r="A655" s="244"/>
      <c r="B655" s="244" t="s">
        <v>1477</v>
      </c>
      <c r="C655" s="245">
        <v>500</v>
      </c>
      <c r="D655" s="246" t="s">
        <v>1470</v>
      </c>
      <c r="E655" s="246" t="s">
        <v>1475</v>
      </c>
      <c r="F655" s="246"/>
      <c r="G655" s="247">
        <f>IF(OR(B655="",C655=""),"",IFERROR(IFERROR(INDEX(Vöruskrá!J:J,MATCH(B655,Vöruskrá!B:B,0)),0)*C655/100000,""))</f>
        <v>0</v>
      </c>
      <c r="H655" s="247">
        <f>IF(OR(B655="",C655=""),"",IFERROR(IFERROR(INDEX(Vöruskrá!K:K,MATCH(B655,Vöruskrá!B:B,0)),0)*C655/100000,""))</f>
        <v>0</v>
      </c>
      <c r="I655" s="247">
        <f>IF(OR(B655="",C655=""),"",IFERROR(IFERROR(INDEX(Vöruskrá!L:L,MATCH(B655,Vöruskrá!B:B,0)),0)*C655/100000,""))</f>
        <v>0</v>
      </c>
      <c r="J655" s="247">
        <f>IF(OR(B655="",C655=""),"",IFERROR(IFERROR(INDEX(Vöruskrá!M:M,MATCH(B655,Vöruskrá!B:B,0)),0)*C655/100000,""))</f>
        <v>0</v>
      </c>
      <c r="K655" s="247">
        <f>IF(OR(B655="",C655=""),"",IFERROR(IFERROR(INDEX(Vöruskrá!N:N,MATCH(B655,Vöruskrá!B:B,0)),0)*C655/100000,""))</f>
        <v>0</v>
      </c>
      <c r="L655" s="247">
        <f>IF(OR(B655="",C655=""),"",IFERROR(IFERROR(INDEX(Vöruskrá!O:O,MATCH(B655,Vöruskrá!B:B,0)),0)*C655/100000,""))</f>
        <v>0</v>
      </c>
      <c r="M655" s="247">
        <f>IF(OR(B655="",C655=""),"",IFERROR(IFERROR(INDEX(Vöruskrá!P:P,MATCH(B655,Vöruskrá!B:B,0)),0)*C655/100000,""))</f>
        <v>0</v>
      </c>
      <c r="N655" s="247">
        <f>IF(OR(B655="",C655=""),"",IFERROR(IFERROR(INDEX(Vöruskrá!Q:Q,MATCH(B655,Vöruskrá!B:B,0)),0)*C655/100000,""))</f>
        <v>0</v>
      </c>
      <c r="O655" s="248">
        <f>IF(OR(B655="",C655=""),"",IFERROR(C655/1000*IFERROR(INDEX(Vöruskrá!R:R,MATCH(B655,Vöruskrá!B:B,0)),0)/1000,""))</f>
        <v>3.4260000000000002</v>
      </c>
      <c r="P655" s="244"/>
      <c r="Q655" s="98"/>
      <c r="R655" s="5"/>
      <c r="S655" s="152" t="str">
        <f t="shared" si="10"/>
        <v>Timían</v>
      </c>
      <c r="T655" s="150">
        <f>IF($B655="","",$C655/1000*IFERROR(INDEX(Vöruskrá!$R:$R,MATCH($B655,Vöruskrá!$B:$B,0)),0))</f>
        <v>3426</v>
      </c>
      <c r="U655" s="151" t="str">
        <f>IF($A655="","",IFERROR(SUMIFS($T:$T,$W:$W,$A655)/(SUMIFS($C:$C,$W:$W,$A655)/1000),""))</f>
        <v/>
      </c>
      <c r="W655" t="str">
        <f>IF($A655="",W654,$A655)</f>
        <v>Sveppasúpa með rjóma og kryddjurtum</v>
      </c>
    </row>
    <row r="656" spans="1:23" ht="15">
      <c r="A656" s="249"/>
      <c r="B656" s="249" t="s">
        <v>269</v>
      </c>
      <c r="C656" s="250">
        <v>1000</v>
      </c>
      <c r="D656" s="246" t="s">
        <v>272</v>
      </c>
      <c r="E656" s="246" t="s">
        <v>121</v>
      </c>
      <c r="F656" s="246" t="s">
        <v>273</v>
      </c>
      <c r="G656" s="247">
        <f>IF(OR(B656="",C656=""),"",IFERROR(IFERROR(INDEX(Vöruskrá!J:J,MATCH(B656,Vöruskrá!B:B,0)),0)*C656/100000,""))</f>
        <v>0</v>
      </c>
      <c r="H656" s="247">
        <f>IF(OR(B656="",C656=""),"",IFERROR(IFERROR(INDEX(Vöruskrá!K:K,MATCH(B656,Vöruskrá!B:B,0)),0)*C656/100000,""))</f>
        <v>0</v>
      </c>
      <c r="I656" s="247">
        <f>IF(OR(B656="",C656=""),"",IFERROR(IFERROR(INDEX(Vöruskrá!L:L,MATCH(B656,Vöruskrá!B:B,0)),0)*C656/100000,""))</f>
        <v>0</v>
      </c>
      <c r="J656" s="247">
        <f>IF(OR(B656="",C656=""),"",IFERROR(IFERROR(INDEX(Vöruskrá!M:M,MATCH(B656,Vöruskrá!B:B,0)),0)*C656/100000,""))</f>
        <v>0</v>
      </c>
      <c r="K656" s="247">
        <f>IF(OR(B656="",C656=""),"",IFERROR(IFERROR(INDEX(Vöruskrá!N:N,MATCH(B656,Vöruskrá!B:B,0)),0)*C656/100000,""))</f>
        <v>0</v>
      </c>
      <c r="L656" s="247">
        <f>IF(OR(B656="",C656=""),"",IFERROR(IFERROR(INDEX(Vöruskrá!O:O,MATCH(B656,Vöruskrá!B:B,0)),0)*C656/100000,""))</f>
        <v>0</v>
      </c>
      <c r="M656" s="247">
        <f>IF(OR(B656="",C656=""),"",IFERROR(IFERROR(INDEX(Vöruskrá!P:P,MATCH(B656,Vöruskrá!B:B,0)),0)*C656/100000,""))</f>
        <v>1</v>
      </c>
      <c r="N656" s="247">
        <f>IF(OR(B656="",C656=""),"",IFERROR(IFERROR(INDEX(Vöruskrá!Q:Q,MATCH(B656,Vöruskrá!B:B,0)),0)*C656/100000,""))</f>
        <v>0</v>
      </c>
      <c r="O656" s="248">
        <f>IF(OR(B656="",C656=""),"",IFERROR(C656/1000*IFERROR(INDEX(Vöruskrá!R:R,MATCH(B656,Vöruskrá!B:B,0)),0)/1000,""))</f>
        <v>0.12</v>
      </c>
      <c r="P656" s="249"/>
      <c r="Q656" s="97"/>
      <c r="R656" s="25"/>
      <c r="S656" s="152" t="str">
        <f t="shared" si="10"/>
        <v>Borðsalt</v>
      </c>
      <c r="T656" s="150">
        <f>IF($B656="","",$C656/1000*IFERROR(INDEX(Vöruskrá!$R:$R,MATCH($B656,Vöruskrá!$B:$B,0)),0))</f>
        <v>120</v>
      </c>
      <c r="U656" s="151" t="str">
        <f>IF($A656="","",IFERROR(SUMIFS($T:$T,$W:$W,$A656)/(SUMIFS($C:$C,$W:$W,$A656)/1000),""))</f>
        <v/>
      </c>
      <c r="W656" t="str">
        <f>IF($A656="",W655,$A656)</f>
        <v>Sveppasúpa með rjóma og kryddjurtum</v>
      </c>
    </row>
    <row r="657" spans="1:23" ht="15">
      <c r="A657" s="244"/>
      <c r="B657" s="244" t="s">
        <v>720</v>
      </c>
      <c r="C657" s="245">
        <v>500</v>
      </c>
      <c r="D657" s="246" t="s">
        <v>721</v>
      </c>
      <c r="E657" s="246"/>
      <c r="F657" s="246" t="s">
        <v>280</v>
      </c>
      <c r="G657" s="247">
        <f>IF(OR(B657="",C657=""),"",IFERROR(IFERROR(INDEX(Vöruskrá!J:J,MATCH(B657,Vöruskrá!B:B,0)),0)*C657/100000,""))</f>
        <v>1.93</v>
      </c>
      <c r="H657" s="247">
        <f>IF(OR(B657="",C657=""),"",IFERROR(IFERROR(INDEX(Vöruskrá!K:K,MATCH(B657,Vöruskrá!B:B,0)),0)*C657/100000,""))</f>
        <v>1.6500000000000001E-2</v>
      </c>
      <c r="I657" s="247">
        <f>IF(OR(B657="",C657=""),"",IFERROR(IFERROR(INDEX(Vöruskrá!L:L,MATCH(B657,Vöruskrá!B:B,0)),0)*C657/100000,""))</f>
        <v>5.0000000000000001E-3</v>
      </c>
      <c r="J657" s="247">
        <f>IF(OR(B657="",C657=""),"",IFERROR(IFERROR(INDEX(Vöruskrá!M:M,MATCH(B657,Vöruskrá!B:B,0)),0)*C657/100000,""))</f>
        <v>0.32500000000000001</v>
      </c>
      <c r="K657" s="247">
        <f>IF(OR(B657="",C657=""),"",IFERROR(IFERROR(INDEX(Vöruskrá!N:N,MATCH(B657,Vöruskrá!B:B,0)),0)*C657/100000,""))</f>
        <v>3.0000000000000001E-3</v>
      </c>
      <c r="L657" s="247">
        <f>IF(OR(B657="",C657=""),"",IFERROR(IFERROR(INDEX(Vöruskrá!O:O,MATCH(B657,Vöruskrá!B:B,0)),0)*C657/100000,""))</f>
        <v>5.5E-2</v>
      </c>
      <c r="M657" s="247">
        <f>IF(OR(B657="",C657=""),"",IFERROR(IFERROR(INDEX(Vöruskrá!P:P,MATCH(B657,Vöruskrá!B:B,0)),0)*C657/100000,""))</f>
        <v>5.0000000000000001E-4</v>
      </c>
      <c r="N657" s="247">
        <f>IF(OR(B657="",C657=""),"",IFERROR(IFERROR(INDEX(Vöruskrá!Q:Q,MATCH(B657,Vöruskrá!B:B,0)),0)*C657/100000,""))</f>
        <v>0</v>
      </c>
      <c r="O657" s="248">
        <f>IF(OR(B657="",C657=""),"",IFERROR(C657/1000*IFERROR(INDEX(Vöruskrá!R:R,MATCH(B657,Vöruskrá!B:B,0)),0)/1000,""))</f>
        <v>3.5</v>
      </c>
      <c r="P657" s="244"/>
      <c r="Q657" s="98"/>
      <c r="R657" s="5"/>
      <c r="S657" s="152" t="str">
        <f t="shared" si="10"/>
        <v>Svartur pipar, malaður</v>
      </c>
      <c r="T657" s="150">
        <f>IF($B657="","",$C657/1000*IFERROR(INDEX(Vöruskrá!$R:$R,MATCH($B657,Vöruskrá!$B:$B,0)),0))</f>
        <v>3500</v>
      </c>
      <c r="U657" s="151" t="str">
        <f>IF($A657="","",IFERROR(SUMIFS($T:$T,$W:$W,$A657)/(SUMIFS($C:$C,$W:$W,$A657)/1000),""))</f>
        <v/>
      </c>
      <c r="W657" t="str">
        <f>IF($A657="",W656,$A657)</f>
        <v>Sveppasúpa með rjóma og kryddjurtum</v>
      </c>
    </row>
    <row r="658" spans="1:23" ht="15">
      <c r="A658" s="249"/>
      <c r="B658" s="249" t="s">
        <v>1275</v>
      </c>
      <c r="C658" s="250">
        <v>2000</v>
      </c>
      <c r="D658" s="246" t="s">
        <v>1278</v>
      </c>
      <c r="E658" s="246" t="s">
        <v>30</v>
      </c>
      <c r="F658" s="246"/>
      <c r="G658" s="247">
        <f>IF(OR(B658="",C658=""),"",IFERROR(IFERROR(INDEX(Vöruskrá!J:J,MATCH(B658,Vöruskrá!B:B,0)),0)*C658/100000,""))</f>
        <v>6.94</v>
      </c>
      <c r="H658" s="247">
        <f>IF(OR(B658="",C658=""),"",IFERROR(IFERROR(INDEX(Vöruskrá!K:K,MATCH(B658,Vöruskrá!B:B,0)),0)*C658/100000,""))</f>
        <v>0.02</v>
      </c>
      <c r="I658" s="247" t="str">
        <f>IF(OR(B658="",C658=""),"",IFERROR(IFERROR(INDEX(Vöruskrá!L:L,MATCH(B658,Vöruskrá!B:B,0)),0)*C658/100000,""))</f>
        <v/>
      </c>
      <c r="J658" s="247">
        <f>IF(OR(B658="",C658=""),"",IFERROR(IFERROR(INDEX(Vöruskrá!M:M,MATCH(B658,Vöruskrá!B:B,0)),0)*C658/100000,""))</f>
        <v>1.44</v>
      </c>
      <c r="K658" s="247" t="str">
        <f>IF(OR(B658="",C658=""),"",IFERROR(IFERROR(INDEX(Vöruskrá!N:N,MATCH(B658,Vöruskrá!B:B,0)),0)*C658/100000,""))</f>
        <v/>
      </c>
      <c r="L658" s="247">
        <f>IF(OR(B658="",C658=""),"",IFERROR(IFERROR(INDEX(Vöruskrá!O:O,MATCH(B658,Vöruskrá!B:B,0)),0)*C658/100000,""))</f>
        <v>0.22</v>
      </c>
      <c r="M658" s="247">
        <f>IF(OR(B658="",C658=""),"",IFERROR(IFERROR(INDEX(Vöruskrá!P:P,MATCH(B658,Vöruskrá!B:B,0)),0)*C658/100000,""))</f>
        <v>0</v>
      </c>
      <c r="N658" s="247">
        <f>IF(OR(B658="",C658=""),"",IFERROR(IFERROR(INDEX(Vöruskrá!Q:Q,MATCH(B658,Vöruskrá!B:B,0)),0)*C658/100000,""))</f>
        <v>0.06</v>
      </c>
      <c r="O658" s="248">
        <f>IF(OR(B658="",C658=""),"",IFERROR(C658/1000*IFERROR(INDEX(Vöruskrá!R:R,MATCH(B658,Vöruskrá!B:B,0)),0)/1000,""))</f>
        <v>1.2</v>
      </c>
      <c r="P658" s="249"/>
      <c r="Q658" s="97"/>
      <c r="R658" s="25"/>
      <c r="S658" s="152" t="str">
        <f t="shared" si="10"/>
        <v>Hveiti 2kg (rauður)</v>
      </c>
      <c r="T658" s="150">
        <f>IF($B658="","",$C658/1000*IFERROR(INDEX(Vöruskrá!$R:$R,MATCH($B658,Vöruskrá!$B:$B,0)),0))</f>
        <v>1200</v>
      </c>
      <c r="U658" s="151" t="str">
        <f>IF($A658="","",IFERROR(SUMIFS($T:$T,$W:$W,$A658)/(SUMIFS($C:$C,$W:$W,$A658)/1000),""))</f>
        <v/>
      </c>
      <c r="W658" t="str">
        <f>IF($A658="",W657,$A658)</f>
        <v>Sveppasúpa með rjóma og kryddjurtum</v>
      </c>
    </row>
    <row r="659" spans="1:23" ht="15">
      <c r="A659" s="244"/>
      <c r="B659" s="244" t="s">
        <v>892</v>
      </c>
      <c r="C659" s="245">
        <v>1000</v>
      </c>
      <c r="D659" s="246" t="s">
        <v>892</v>
      </c>
      <c r="E659" s="246" t="s">
        <v>121</v>
      </c>
      <c r="F659" s="246"/>
      <c r="G659" s="247">
        <f>IF(OR(B659="",C659=""),"",IFERROR(IFERROR(INDEX(Vöruskrá!J:J,MATCH(B659,Vöruskrá!B:B,0)),0)*C659/100000,""))</f>
        <v>0</v>
      </c>
      <c r="H659" s="247">
        <f>IF(OR(B659="",C659=""),"",IFERROR(IFERROR(INDEX(Vöruskrá!K:K,MATCH(B659,Vöruskrá!B:B,0)),0)*C659/100000,""))</f>
        <v>0</v>
      </c>
      <c r="I659" s="247">
        <f>IF(OR(B659="",C659=""),"",IFERROR(IFERROR(INDEX(Vöruskrá!L:L,MATCH(B659,Vöruskrá!B:B,0)),0)*C659/100000,""))</f>
        <v>0</v>
      </c>
      <c r="J659" s="247">
        <f>IF(OR(B659="",C659=""),"",IFERROR(IFERROR(INDEX(Vöruskrá!M:M,MATCH(B659,Vöruskrá!B:B,0)),0)*C659/100000,""))</f>
        <v>0</v>
      </c>
      <c r="K659" s="247">
        <f>IF(OR(B659="",C659=""),"",IFERROR(IFERROR(INDEX(Vöruskrá!N:N,MATCH(B659,Vöruskrá!B:B,0)),0)*C659/100000,""))</f>
        <v>0</v>
      </c>
      <c r="L659" s="247">
        <f>IF(OR(B659="",C659=""),"",IFERROR(IFERROR(INDEX(Vöruskrá!O:O,MATCH(B659,Vöruskrá!B:B,0)),0)*C659/100000,""))</f>
        <v>0</v>
      </c>
      <c r="M659" s="247">
        <f>IF(OR(B659="",C659=""),"",IFERROR(IFERROR(INDEX(Vöruskrá!P:P,MATCH(B659,Vöruskrá!B:B,0)),0)*C659/100000,""))</f>
        <v>0</v>
      </c>
      <c r="N659" s="247">
        <f>IF(OR(B659="",C659=""),"",IFERROR(IFERROR(INDEX(Vöruskrá!Q:Q,MATCH(B659,Vöruskrá!B:B,0)),0)*C659/100000,""))</f>
        <v>0</v>
      </c>
      <c r="O659" s="248">
        <f>IF(OR(B659="",C659=""),"",IFERROR(C659/1000*IFERROR(INDEX(Vöruskrá!R:R,MATCH(B659,Vöruskrá!B:B,0)),0)/1000,""))</f>
        <v>0.1</v>
      </c>
      <c r="P659" s="244"/>
      <c r="Q659" s="110"/>
      <c r="R659" s="99"/>
      <c r="S659" s="152" t="str">
        <f t="shared" si="10"/>
        <v>Vatn</v>
      </c>
      <c r="T659" s="150">
        <f>IF($B659="","",$C659/1000*IFERROR(INDEX(Vöruskrá!$R:$R,MATCH($B659,Vöruskrá!$B:$B,0)),0))</f>
        <v>100</v>
      </c>
      <c r="U659" s="151" t="str">
        <f>IF($A659="","",IFERROR(SUMIFS($T:$T,$W:$W,$A659)/(SUMIFS($C:$C,$W:$W,$A659)/1000),""))</f>
        <v/>
      </c>
      <c r="W659" t="str">
        <f>IF($A659="",W658,$A659)</f>
        <v>Sveppasúpa með rjóma og kryddjurtum</v>
      </c>
    </row>
    <row r="660" spans="1:23" ht="48">
      <c r="A660" s="237" t="s">
        <v>1839</v>
      </c>
      <c r="B660" s="237"/>
      <c r="C660" s="238"/>
      <c r="D660" s="101" t="s">
        <v>1840</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1" t="s">
        <v>1841</v>
      </c>
      <c r="Q660" s="251" t="s">
        <v>1842</v>
      </c>
      <c r="R660" s="252" t="s">
        <v>1843</v>
      </c>
      <c r="S660" s="152" t="str">
        <f t="shared" si="10"/>
        <v>Mild tómatsúpa með rjóma og brauði</v>
      </c>
      <c r="T660" s="150" t="str">
        <f>IF($B660="","",$C660/1000*IFERROR(INDEX(Vöruskrá!$R:$R,MATCH($B660,Vöruskrá!$B:$B,0)),0))</f>
        <v/>
      </c>
      <c r="U660" s="151">
        <f>IF($A660="","",IFERROR(SUMIFS($T:$T,$W:$W,$A660)/(SUMIFS($C:$C,$W:$W,$A660)/1000),""))</f>
        <v>548.255</v>
      </c>
      <c r="W660" t="str">
        <f>IF($A660="",W659,$A660)</f>
        <v>Mild tómatsúpa með rjóma og brauði</v>
      </c>
    </row>
    <row r="661" spans="1:23" ht="15">
      <c r="A661" s="244"/>
      <c r="B661" s="244" t="s">
        <v>658</v>
      </c>
      <c r="C661" s="245">
        <v>55000</v>
      </c>
      <c r="D661" s="246" t="s">
        <v>660</v>
      </c>
      <c r="E661" s="246"/>
      <c r="F661" s="246"/>
      <c r="G661" s="247">
        <f>IF(OR(B661="",C661=""),"",IFERROR(IFERROR(INDEX(Vöruskrá!J:J,MATCH(B661,Vöruskrá!B:B,0)),0)*C661/100000,""))</f>
        <v>15.4</v>
      </c>
      <c r="H661" s="247">
        <f>IF(OR(B661="",C661=""),"",IFERROR(IFERROR(INDEX(Vöruskrá!K:K,MATCH(B661,Vöruskrá!B:B,0)),0)*C661/100000,""))</f>
        <v>5.5E-2</v>
      </c>
      <c r="I661" s="247">
        <f>IF(OR(B661="",C661=""),"",IFERROR(IFERROR(INDEX(Vöruskrá!L:L,MATCH(B661,Vöruskrá!B:B,0)),0)*C661/100000,""))</f>
        <v>0</v>
      </c>
      <c r="J661" s="247">
        <f>IF(OR(B661="",C661=""),"",IFERROR(IFERROR(INDEX(Vöruskrá!M:M,MATCH(B661,Vöruskrá!B:B,0)),0)*C661/100000,""))</f>
        <v>2.75</v>
      </c>
      <c r="K661" s="247">
        <f>IF(OR(B661="",C661=""),"",IFERROR(IFERROR(INDEX(Vöruskrá!N:N,MATCH(B661,Vöruskrá!B:B,0)),0)*C661/100000,""))</f>
        <v>1.87</v>
      </c>
      <c r="L661" s="247">
        <f>IF(OR(B661="",C661=""),"",IFERROR(IFERROR(INDEX(Vöruskrá!O:O,MATCH(B661,Vöruskrá!B:B,0)),0)*C661/100000,""))</f>
        <v>0.82499999999999996</v>
      </c>
      <c r="M661" s="247">
        <f>IF(OR(B661="",C661=""),"",IFERROR(IFERROR(INDEX(Vöruskrá!P:P,MATCH(B661,Vöruskrá!B:B,0)),0)*C661/100000,""))</f>
        <v>0</v>
      </c>
      <c r="N661" s="247">
        <f>IF(OR(B661="",C661=""),"",IFERROR(IFERROR(INDEX(Vöruskrá!Q:Q,MATCH(B661,Vöruskrá!B:B,0)),0)*C661/100000,""))</f>
        <v>0</v>
      </c>
      <c r="O661" s="248">
        <f>IF(OR(B661="",C661=""),"",IFERROR(C661/1000*IFERROR(INDEX(Vöruskrá!R:R,MATCH(B661,Vöruskrá!B:B,0)),0)/1000,""))</f>
        <v>29.48</v>
      </c>
      <c r="P661" s="244"/>
      <c r="Q661" s="109"/>
      <c r="R661" s="100"/>
      <c r="S661" s="152" t="str">
        <f t="shared" si="10"/>
        <v>Maukaðir tómatar</v>
      </c>
      <c r="T661" s="150">
        <f>IF($B661="","",$C661/1000*IFERROR(INDEX(Vöruskrá!$R:$R,MATCH($B661,Vöruskrá!$B:$B,0)),0))</f>
        <v>29480</v>
      </c>
      <c r="U661" s="151" t="str">
        <f>IF($A661="","",IFERROR(SUMIFS($T:$T,$W:$W,$A661)/(SUMIFS($C:$C,$W:$W,$A661)/1000),""))</f>
        <v/>
      </c>
      <c r="W661" t="str">
        <f>IF($A661="",W660,$A661)</f>
        <v>Mild tómatsúpa með rjóma og brauði</v>
      </c>
    </row>
    <row r="662" spans="1:23" ht="15">
      <c r="A662" s="249"/>
      <c r="B662" s="249" t="s">
        <v>295</v>
      </c>
      <c r="C662" s="250">
        <v>25000</v>
      </c>
      <c r="D662" s="246" t="s">
        <v>296</v>
      </c>
      <c r="E662" s="246" t="s">
        <v>121</v>
      </c>
      <c r="F662" s="246"/>
      <c r="G662" s="247">
        <f>IF(OR(B662="",C662=""),"",IFERROR(IFERROR(INDEX(Vöruskrá!J:J,MATCH(B662,Vöruskrá!B:B,0)),0)*C662/100000,""))</f>
        <v>50</v>
      </c>
      <c r="H662" s="247">
        <f>IF(OR(B662="",C662=""),"",IFERROR(IFERROR(INDEX(Vöruskrá!K:K,MATCH(B662,Vöruskrá!B:B,0)),0)*C662/100000,""))</f>
        <v>0.5</v>
      </c>
      <c r="I662" s="247">
        <f>IF(OR(B662="",C662=""),"",IFERROR(IFERROR(INDEX(Vöruskrá!L:L,MATCH(B662,Vöruskrá!B:B,0)),0)*C662/100000,""))</f>
        <v>0.25</v>
      </c>
      <c r="J662" s="247">
        <f>IF(OR(B662="",C662=""),"",IFERROR(IFERROR(INDEX(Vöruskrá!M:M,MATCH(B662,Vöruskrá!B:B,0)),0)*C662/100000,""))</f>
        <v>10</v>
      </c>
      <c r="K662" s="247">
        <f>IF(OR(B662="",C662=""),"",IFERROR(IFERROR(INDEX(Vöruskrá!N:N,MATCH(B662,Vöruskrá!B:B,0)),0)*C662/100000,""))</f>
        <v>3</v>
      </c>
      <c r="L662" s="247">
        <f>IF(OR(B662="",C662=""),"",IFERROR(IFERROR(INDEX(Vöruskrá!O:O,MATCH(B662,Vöruskrá!B:B,0)),0)*C662/100000,""))</f>
        <v>1.5</v>
      </c>
      <c r="M662" s="247">
        <f>IF(OR(B662="",C662=""),"",IFERROR(IFERROR(INDEX(Vöruskrá!P:P,MATCH(B662,Vöruskrá!B:B,0)),0)*C662/100000,""))</f>
        <v>11.25</v>
      </c>
      <c r="N662" s="247">
        <f>IF(OR(B662="",C662=""),"",IFERROR(IFERROR(INDEX(Vöruskrá!Q:Q,MATCH(B662,Vöruskrá!B:B,0)),0)*C662/100000,""))</f>
        <v>0</v>
      </c>
      <c r="O662" s="248">
        <f>IF(OR(B662="",C662=""),"",IFERROR(C662/1000*IFERROR(INDEX(Vöruskrá!R:R,MATCH(B662,Vöruskrá!B:B,0)),0)/1000,""))</f>
        <v>8.75</v>
      </c>
      <c r="P662" s="249"/>
      <c r="Q662" s="97"/>
      <c r="R662" s="25"/>
      <c r="S662" s="152" t="str">
        <f t="shared" si="10"/>
        <v>Knorr grænmetiskraftur þurr</v>
      </c>
      <c r="T662" s="150">
        <f>IF($B662="","",$C662/1000*IFERROR(INDEX(Vöruskrá!$R:$R,MATCH($B662,Vöruskrá!$B:$B,0)),0))</f>
        <v>8750</v>
      </c>
      <c r="U662" s="151" t="str">
        <f>IF($A662="","",IFERROR(SUMIFS($T:$T,$W:$W,$A662)/(SUMIFS($C:$C,$W:$W,$A662)/1000),""))</f>
        <v/>
      </c>
      <c r="W662" t="str">
        <f>IF($A662="",W661,$A662)</f>
        <v>Mild tómatsúpa með rjóma og brauði</v>
      </c>
    </row>
    <row r="663" spans="1:23" ht="15">
      <c r="A663" s="244"/>
      <c r="B663" s="244" t="s">
        <v>922</v>
      </c>
      <c r="C663" s="245">
        <v>12000</v>
      </c>
      <c r="D663" s="246" t="s">
        <v>924</v>
      </c>
      <c r="E663" s="246" t="s">
        <v>108</v>
      </c>
      <c r="F663" s="246"/>
      <c r="G663" s="247">
        <f>IF(OR(B663="",C663=""),"",IFERROR(IFERROR(INDEX(Vöruskrá!J:J,MATCH(B663,Vöruskrá!B:B,0)),0)*C663/100000,""))</f>
        <v>40.799999999999997</v>
      </c>
      <c r="H663" s="247">
        <f>IF(OR(B663="",C663=""),"",IFERROR(IFERROR(INDEX(Vöruskrá!K:K,MATCH(B663,Vöruskrá!B:B,0)),0)*C663/100000,""))</f>
        <v>4.2</v>
      </c>
      <c r="I663" s="247">
        <f>IF(OR(B663="",C663=""),"",IFERROR(IFERROR(INDEX(Vöruskrá!L:L,MATCH(B663,Vöruskrá!B:B,0)),0)*C663/100000,""))</f>
        <v>2.64</v>
      </c>
      <c r="J663" s="247">
        <f>IF(OR(B663="",C663=""),"",IFERROR(IFERROR(INDEX(Vöruskrá!M:M,MATCH(B663,Vöruskrá!B:B,0)),0)*C663/100000,""))</f>
        <v>0.36</v>
      </c>
      <c r="K663" s="247">
        <f>IF(OR(B663="",C663=""),"",IFERROR(IFERROR(INDEX(Vöruskrá!N:N,MATCH(B663,Vöruskrá!B:B,0)),0)*C663/100000,""))</f>
        <v>0.36</v>
      </c>
      <c r="L663" s="247">
        <f>IF(OR(B663="",C663=""),"",IFERROR(IFERROR(INDEX(Vöruskrá!O:O,MATCH(B663,Vöruskrá!B:B,0)),0)*C663/100000,""))</f>
        <v>0.3</v>
      </c>
      <c r="M663" s="247">
        <f>IF(OR(B663="",C663=""),"",IFERROR(IFERROR(INDEX(Vöruskrá!P:P,MATCH(B663,Vöruskrá!B:B,0)),0)*C663/100000,""))</f>
        <v>0</v>
      </c>
      <c r="N663" s="247">
        <f>IF(OR(B663="",C663=""),"",IFERROR(IFERROR(INDEX(Vöruskrá!Q:Q,MATCH(B663,Vöruskrá!B:B,0)),0)*C663/100000,""))</f>
        <v>0</v>
      </c>
      <c r="O663" s="248">
        <f>IF(OR(B663="",C663=""),"",IFERROR(C663/1000*IFERROR(INDEX(Vöruskrá!R:R,MATCH(B663,Vöruskrá!B:B,0)),0)/1000,""))</f>
        <v>10.8</v>
      </c>
      <c r="P663" s="244"/>
      <c r="Q663" s="98"/>
      <c r="R663" s="5"/>
      <c r="S663" s="152" t="str">
        <f t="shared" si="10"/>
        <v>Matreiðslurjómi (MS)</v>
      </c>
      <c r="T663" s="150">
        <f>IF($B663="","",$C663/1000*IFERROR(INDEX(Vöruskrá!$R:$R,MATCH($B663,Vöruskrá!$B:$B,0)),0))</f>
        <v>10800</v>
      </c>
      <c r="U663" s="151" t="str">
        <f>IF($A663="","",IFERROR(SUMIFS($T:$T,$W:$W,$A663)/(SUMIFS($C:$C,$W:$W,$A663)/1000),""))</f>
        <v/>
      </c>
      <c r="W663" t="str">
        <f>IF($A663="",W662,$A663)</f>
        <v>Mild tómatsúpa með rjóma og brauði</v>
      </c>
    </row>
    <row r="664" spans="1:23" ht="15">
      <c r="A664" s="249"/>
      <c r="B664" s="249" t="s">
        <v>882</v>
      </c>
      <c r="C664" s="250">
        <v>5000</v>
      </c>
      <c r="D664" s="246" t="s">
        <v>883</v>
      </c>
      <c r="E664" s="246" t="s">
        <v>121</v>
      </c>
      <c r="F664" s="246"/>
      <c r="G664" s="247">
        <f>IF(OR(B664="",C664=""),"",IFERROR(IFERROR(INDEX(Vöruskrá!J:J,MATCH(B664,Vöruskrá!B:B,0)),0)*C664/100000,""))</f>
        <v>2</v>
      </c>
      <c r="H664" s="247">
        <f>IF(OR(B664="",C664=""),"",IFERROR(IFERROR(INDEX(Vöruskrá!K:K,MATCH(B664,Vöruskrá!B:B,0)),0)*C664/100000,""))</f>
        <v>5.0000000000000001E-3</v>
      </c>
      <c r="I664" s="247">
        <f>IF(OR(B664="",C664=""),"",IFERROR(IFERROR(INDEX(Vöruskrá!L:L,MATCH(B664,Vöruskrá!B:B,0)),0)*C664/100000,""))</f>
        <v>0</v>
      </c>
      <c r="J664" s="247">
        <f>IF(OR(B664="",C664=""),"",IFERROR(IFERROR(INDEX(Vöruskrá!M:M,MATCH(B664,Vöruskrá!B:B,0)),0)*C664/100000,""))</f>
        <v>0.46500000000000002</v>
      </c>
      <c r="K664" s="247">
        <f>IF(OR(B664="",C664=""),"",IFERROR(IFERROR(INDEX(Vöruskrá!N:N,MATCH(B664,Vöruskrá!B:B,0)),0)*C664/100000,""))</f>
        <v>0.21</v>
      </c>
      <c r="L664" s="247">
        <f>IF(OR(B664="",C664=""),"",IFERROR(IFERROR(INDEX(Vöruskrá!O:O,MATCH(B664,Vöruskrá!B:B,0)),0)*C664/100000,""))</f>
        <v>5.5E-2</v>
      </c>
      <c r="M664" s="247">
        <f>IF(OR(B664="",C664=""),"",IFERROR(IFERROR(INDEX(Vöruskrá!P:P,MATCH(B664,Vöruskrá!B:B,0)),0)*C664/100000,""))</f>
        <v>0</v>
      </c>
      <c r="N664" s="247">
        <f>IF(OR(B664="",C664=""),"",IFERROR(IFERROR(INDEX(Vöruskrá!Q:Q,MATCH(B664,Vöruskrá!B:B,0)),0)*C664/100000,""))</f>
        <v>8.5000000000000006E-2</v>
      </c>
      <c r="O664" s="248">
        <f>IF(OR(B664="",C664=""),"",IFERROR(C664/1000*IFERROR(INDEX(Vöruskrá!R:R,MATCH(B664,Vöruskrá!B:B,0)),0)/1000,""))</f>
        <v>1.25</v>
      </c>
      <c r="P664" s="249"/>
      <c r="Q664" s="97"/>
      <c r="R664" s="25"/>
      <c r="S664" s="152" t="str">
        <f t="shared" si="10"/>
        <v>Laukur (ferskur)</v>
      </c>
      <c r="T664" s="150">
        <f>IF($B664="","",$C664/1000*IFERROR(INDEX(Vöruskrá!$R:$R,MATCH($B664,Vöruskrá!$B:$B,0)),0))</f>
        <v>1250</v>
      </c>
      <c r="U664" s="151" t="str">
        <f>IF($A664="","",IFERROR(SUMIFS($T:$T,$W:$W,$A664)/(SUMIFS($C:$C,$W:$W,$A664)/1000),""))</f>
        <v/>
      </c>
      <c r="W664" t="str">
        <f>IF($A664="",W663,$A664)</f>
        <v>Mild tómatsúpa með rjóma og brauði</v>
      </c>
    </row>
    <row r="665" spans="1:23" ht="15">
      <c r="A665" s="244"/>
      <c r="B665" s="244" t="s">
        <v>889</v>
      </c>
      <c r="C665" s="245">
        <v>1000</v>
      </c>
      <c r="D665" s="246" t="s">
        <v>890</v>
      </c>
      <c r="E665" s="246" t="s">
        <v>121</v>
      </c>
      <c r="F665" s="246"/>
      <c r="G665" s="247">
        <f>IF(OR(B665="",C665=""),"",IFERROR(IFERROR(INDEX(Vöruskrá!J:J,MATCH(B665,Vöruskrá!B:B,0)),0)*C665/100000,""))</f>
        <v>1.49</v>
      </c>
      <c r="H665" s="247">
        <f>IF(OR(B665="",C665=""),"",IFERROR(IFERROR(INDEX(Vöruskrá!K:K,MATCH(B665,Vöruskrá!B:B,0)),0)*C665/100000,""))</f>
        <v>5.0000000000000001E-3</v>
      </c>
      <c r="I665" s="247">
        <f>IF(OR(B665="",C665=""),"",IFERROR(IFERROR(INDEX(Vöruskrá!L:L,MATCH(B665,Vöruskrá!B:B,0)),0)*C665/100000,""))</f>
        <v>1E-3</v>
      </c>
      <c r="J665" s="247">
        <f>IF(OR(B665="",C665=""),"",IFERROR(IFERROR(INDEX(Vöruskrá!M:M,MATCH(B665,Vöruskrá!B:B,0)),0)*C665/100000,""))</f>
        <v>0.33100000000000002</v>
      </c>
      <c r="K665" s="247">
        <f>IF(OR(B665="",C665=""),"",IFERROR(IFERROR(INDEX(Vöruskrá!N:N,MATCH(B665,Vöruskrá!B:B,0)),0)*C665/100000,""))</f>
        <v>0.01</v>
      </c>
      <c r="L665" s="247">
        <f>IF(OR(B665="",C665=""),"",IFERROR(IFERROR(INDEX(Vöruskrá!O:O,MATCH(B665,Vöruskrá!B:B,0)),0)*C665/100000,""))</f>
        <v>6.4000000000000001E-2</v>
      </c>
      <c r="M665" s="247">
        <f>IF(OR(B665="",C665=""),"",IFERROR(IFERROR(INDEX(Vöruskrá!P:P,MATCH(B665,Vöruskrá!B:B,0)),0)*C665/100000,""))</f>
        <v>0</v>
      </c>
      <c r="N665" s="247">
        <f>IF(OR(B665="",C665=""),"",IFERROR(IFERROR(INDEX(Vöruskrá!Q:Q,MATCH(B665,Vöruskrá!B:B,0)),0)*C665/100000,""))</f>
        <v>2.1000000000000001E-2</v>
      </c>
      <c r="O665" s="248">
        <f>IF(OR(B665="",C665=""),"",IFERROR(C665/1000*IFERROR(INDEX(Vöruskrá!R:R,MATCH(B665,Vöruskrá!B:B,0)),0)/1000,""))</f>
        <v>1.5</v>
      </c>
      <c r="P665" s="244"/>
      <c r="Q665" s="98"/>
      <c r="R665" s="5"/>
      <c r="S665" s="152" t="str">
        <f t="shared" si="10"/>
        <v>Hvítlaukur (ferskur)</v>
      </c>
      <c r="T665" s="150">
        <f>IF($B665="","",$C665/1000*IFERROR(INDEX(Vöruskrá!$R:$R,MATCH($B665,Vöruskrá!$B:$B,0)),0))</f>
        <v>1500</v>
      </c>
      <c r="U665" s="151" t="str">
        <f>IF($A665="","",IFERROR(SUMIFS($T:$T,$W:$W,$A665)/(SUMIFS($C:$C,$W:$W,$A665)/1000),""))</f>
        <v/>
      </c>
      <c r="W665" t="str">
        <f>IF($A665="",W664,$A665)</f>
        <v>Mild tómatsúpa með rjóma og brauði</v>
      </c>
    </row>
    <row r="666" spans="1:23" ht="15">
      <c r="A666" s="249"/>
      <c r="B666" s="249" t="s">
        <v>418</v>
      </c>
      <c r="C666" s="250">
        <v>1000</v>
      </c>
      <c r="D666" s="246" t="s">
        <v>420</v>
      </c>
      <c r="E666" s="246" t="s">
        <v>121</v>
      </c>
      <c r="F666" s="246"/>
      <c r="G666" s="247">
        <f>IF(OR(B666="",C666=""),"",IFERROR(IFERROR(INDEX(Vöruskrá!J:J,MATCH(B666,Vöruskrá!B:B,0)),0)*C666/100000,""))</f>
        <v>4</v>
      </c>
      <c r="H666" s="247">
        <f>IF(OR(B666="",C666=""),"",IFERROR(IFERROR(INDEX(Vöruskrá!K:K,MATCH(B666,Vöruskrá!B:B,0)),0)*C666/100000,""))</f>
        <v>0</v>
      </c>
      <c r="I666" s="247">
        <f>IF(OR(B666="",C666=""),"",IFERROR(IFERROR(INDEX(Vöruskrá!L:L,MATCH(B666,Vöruskrá!B:B,0)),0)*C666/100000,""))</f>
        <v>0</v>
      </c>
      <c r="J666" s="247">
        <f>IF(OR(B666="",C666=""),"",IFERROR(IFERROR(INDEX(Vöruskrá!M:M,MATCH(B666,Vöruskrá!B:B,0)),0)*C666/100000,""))</f>
        <v>1</v>
      </c>
      <c r="K666" s="247">
        <f>IF(OR(B666="",C666=""),"",IFERROR(IFERROR(INDEX(Vöruskrá!N:N,MATCH(B666,Vöruskrá!B:B,0)),0)*C666/100000,""))</f>
        <v>1</v>
      </c>
      <c r="L666" s="247">
        <f>IF(OR(B666="",C666=""),"",IFERROR(IFERROR(INDEX(Vöruskrá!O:O,MATCH(B666,Vöruskrá!B:B,0)),0)*C666/100000,""))</f>
        <v>0</v>
      </c>
      <c r="M666" s="247">
        <f>IF(OR(B666="",C666=""),"",IFERROR(IFERROR(INDEX(Vöruskrá!P:P,MATCH(B666,Vöruskrá!B:B,0)),0)*C666/100000,""))</f>
        <v>0</v>
      </c>
      <c r="N666" s="247">
        <f>IF(OR(B666="",C666=""),"",IFERROR(IFERROR(INDEX(Vöruskrá!Q:Q,MATCH(B666,Vöruskrá!B:B,0)),0)*C666/100000,""))</f>
        <v>0</v>
      </c>
      <c r="O666" s="248">
        <f>IF(OR(B666="",C666=""),"",IFERROR(C666/1000*IFERROR(INDEX(Vöruskrá!R:R,MATCH(B666,Vöruskrá!B:B,0)),0)/1000,""))</f>
        <v>0.35</v>
      </c>
      <c r="P666" s="249"/>
      <c r="Q666" s="97"/>
      <c r="R666" s="25"/>
      <c r="S666" s="152" t="str">
        <f t="shared" si="10"/>
        <v>Crystal Sugar (Sykur)</v>
      </c>
      <c r="T666" s="150">
        <f>IF($B666="","",$C666/1000*IFERROR(INDEX(Vöruskrá!$R:$R,MATCH($B666,Vöruskrá!$B:$B,0)),0))</f>
        <v>350</v>
      </c>
      <c r="U666" s="151" t="str">
        <f>IF($A666="","",IFERROR(SUMIFS($T:$T,$W:$W,$A666)/(SUMIFS($C:$C,$W:$W,$A666)/1000),""))</f>
        <v/>
      </c>
      <c r="W666" t="str">
        <f>IF($A666="",W665,$A666)</f>
        <v>Mild tómatsúpa með rjóma og brauði</v>
      </c>
    </row>
    <row r="667" spans="1:23" ht="15">
      <c r="A667" s="244"/>
      <c r="B667" s="244" t="s">
        <v>269</v>
      </c>
      <c r="C667" s="245">
        <v>500</v>
      </c>
      <c r="D667" s="246" t="s">
        <v>272</v>
      </c>
      <c r="E667" s="246" t="s">
        <v>121</v>
      </c>
      <c r="F667" s="246" t="s">
        <v>273</v>
      </c>
      <c r="G667" s="247">
        <f>IF(OR(B667="",C667=""),"",IFERROR(IFERROR(INDEX(Vöruskrá!J:J,MATCH(B667,Vöruskrá!B:B,0)),0)*C667/100000,""))</f>
        <v>0</v>
      </c>
      <c r="H667" s="247">
        <f>IF(OR(B667="",C667=""),"",IFERROR(IFERROR(INDEX(Vöruskrá!K:K,MATCH(B667,Vöruskrá!B:B,0)),0)*C667/100000,""))</f>
        <v>0</v>
      </c>
      <c r="I667" s="247">
        <f>IF(OR(B667="",C667=""),"",IFERROR(IFERROR(INDEX(Vöruskrá!L:L,MATCH(B667,Vöruskrá!B:B,0)),0)*C667/100000,""))</f>
        <v>0</v>
      </c>
      <c r="J667" s="247">
        <f>IF(OR(B667="",C667=""),"",IFERROR(IFERROR(INDEX(Vöruskrá!M:M,MATCH(B667,Vöruskrá!B:B,0)),0)*C667/100000,""))</f>
        <v>0</v>
      </c>
      <c r="K667" s="247">
        <f>IF(OR(B667="",C667=""),"",IFERROR(IFERROR(INDEX(Vöruskrá!N:N,MATCH(B667,Vöruskrá!B:B,0)),0)*C667/100000,""))</f>
        <v>0</v>
      </c>
      <c r="L667" s="247">
        <f>IF(OR(B667="",C667=""),"",IFERROR(IFERROR(INDEX(Vöruskrá!O:O,MATCH(B667,Vöruskrá!B:B,0)),0)*C667/100000,""))</f>
        <v>0</v>
      </c>
      <c r="M667" s="247">
        <f>IF(OR(B667="",C667=""),"",IFERROR(IFERROR(INDEX(Vöruskrá!P:P,MATCH(B667,Vöruskrá!B:B,0)),0)*C667/100000,""))</f>
        <v>0.5</v>
      </c>
      <c r="N667" s="247">
        <f>IF(OR(B667="",C667=""),"",IFERROR(IFERROR(INDEX(Vöruskrá!Q:Q,MATCH(B667,Vöruskrá!B:B,0)),0)*C667/100000,""))</f>
        <v>0</v>
      </c>
      <c r="O667" s="248">
        <f>IF(OR(B667="",C667=""),"",IFERROR(C667/1000*IFERROR(INDEX(Vöruskrá!R:R,MATCH(B667,Vöruskrá!B:B,0)),0)/1000,""))</f>
        <v>0.06</v>
      </c>
      <c r="P667" s="244"/>
      <c r="Q667" s="98"/>
      <c r="R667" s="5"/>
      <c r="S667" s="152" t="str">
        <f t="shared" si="10"/>
        <v>Borðsalt</v>
      </c>
      <c r="T667" s="150">
        <f>IF($B667="","",$C667/1000*IFERROR(INDEX(Vöruskrá!$R:$R,MATCH($B667,Vöruskrá!$B:$B,0)),0))</f>
        <v>60</v>
      </c>
      <c r="U667" s="151" t="str">
        <f>IF($A667="","",IFERROR(SUMIFS($T:$T,$W:$W,$A667)/(SUMIFS($C:$C,$W:$W,$A667)/1000),""))</f>
        <v/>
      </c>
      <c r="W667" t="str">
        <f>IF($A667="",W666,$A667)</f>
        <v>Mild tómatsúpa með rjóma og brauði</v>
      </c>
    </row>
    <row r="668" spans="1:23" ht="15">
      <c r="A668" s="249"/>
      <c r="B668" s="249" t="s">
        <v>1162</v>
      </c>
      <c r="C668" s="250">
        <v>500</v>
      </c>
      <c r="D668" s="246" t="s">
        <v>1163</v>
      </c>
      <c r="E668" s="246" t="s">
        <v>121</v>
      </c>
      <c r="F668" s="246" t="s">
        <v>280</v>
      </c>
      <c r="G668" s="247">
        <f>IF(OR(B668="",C668=""),"",IFERROR(IFERROR(INDEX(Vöruskrá!J:J,MATCH(B668,Vöruskrá!B:B,0)),0)*C668/100000,""))</f>
        <v>1.45</v>
      </c>
      <c r="H668" s="247" t="str">
        <f>IF(OR(B668="",C668=""),"",IFERROR(IFERROR(INDEX(Vöruskrá!K:K,MATCH(B668,Vöruskrá!B:B,0)),0)*C668/100000,""))</f>
        <v/>
      </c>
      <c r="I668" s="247" t="str">
        <f>IF(OR(B668="",C668=""),"",IFERROR(IFERROR(INDEX(Vöruskrá!L:L,MATCH(B668,Vöruskrá!B:B,0)),0)*C668/100000,""))</f>
        <v/>
      </c>
      <c r="J668" s="247">
        <f>IF(OR(B668="",C668=""),"",IFERROR(IFERROR(INDEX(Vöruskrá!M:M,MATCH(B668,Vöruskrá!B:B,0)),0)*C668/100000,""))</f>
        <v>0.21</v>
      </c>
      <c r="K668" s="247">
        <f>IF(OR(B668="",C668=""),"",IFERROR(IFERROR(INDEX(Vöruskrá!N:N,MATCH(B668,Vöruskrá!B:B,0)),0)*C668/100000,""))</f>
        <v>0.20499999999999999</v>
      </c>
      <c r="L668" s="247">
        <f>IF(OR(B668="",C668=""),"",IFERROR(IFERROR(INDEX(Vöruskrá!O:O,MATCH(B668,Vöruskrá!B:B,0)),0)*C668/100000,""))</f>
        <v>7.0000000000000007E-2</v>
      </c>
      <c r="M668" s="247" t="str">
        <f>IF(OR(B668="",C668=""),"",IFERROR(IFERROR(INDEX(Vöruskrá!P:P,MATCH(B668,Vöruskrá!B:B,0)),0)*C668/100000,""))</f>
        <v/>
      </c>
      <c r="N668" s="247">
        <f>IF(OR(B668="",C668=""),"",IFERROR(IFERROR(INDEX(Vöruskrá!Q:Q,MATCH(B668,Vöruskrá!B:B,0)),0)*C668/100000,""))</f>
        <v>0</v>
      </c>
      <c r="O668" s="248">
        <f>IF(OR(B668="",C668=""),"",IFERROR(C668/1000*IFERROR(INDEX(Vöruskrá!R:R,MATCH(B668,Vöruskrá!B:B,0)),0)/1000,""))</f>
        <v>2.6355</v>
      </c>
      <c r="P668" s="249"/>
      <c r="Q668" s="111"/>
      <c r="R668" s="112"/>
      <c r="S668" s="152" t="str">
        <f t="shared" si="10"/>
        <v>Basilíka</v>
      </c>
      <c r="T668" s="150">
        <f>IF($B668="","",$C668/1000*IFERROR(INDEX(Vöruskrá!$R:$R,MATCH($B668,Vöruskrá!$B:$B,0)),0))</f>
        <v>2635.5</v>
      </c>
      <c r="U668" s="151" t="str">
        <f>IF($A668="","",IFERROR(SUMIFS($T:$T,$W:$W,$A668)/(SUMIFS($C:$C,$W:$W,$A668)/1000),""))</f>
        <v/>
      </c>
      <c r="W668" t="str">
        <f>IF($A668="",W667,$A668)</f>
        <v>Mild tómatsúpa með rjóma og brauði</v>
      </c>
    </row>
    <row r="669" spans="1:23" ht="36">
      <c r="A669" s="237" t="s">
        <v>1844</v>
      </c>
      <c r="B669" s="237"/>
      <c r="C669" s="238"/>
      <c r="D669" s="101" t="s">
        <v>1845</v>
      </c>
      <c r="E669" s="101" t="s">
        <v>1846</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1" t="s">
        <v>1847</v>
      </c>
      <c r="Q669" s="242" t="s">
        <v>1848</v>
      </c>
      <c r="R669" s="243" t="s">
        <v>1849</v>
      </c>
      <c r="S669" s="152" t="str">
        <f t="shared" si="10"/>
        <v>Rjómalöguð spergilkálssúpa með osti</v>
      </c>
      <c r="T669" s="150" t="str">
        <f>IF($B669="","",$C669/1000*IFERROR(INDEX(Vöruskrá!$R:$R,MATCH($B669,Vöruskrá!$B:$B,0)),0))</f>
        <v/>
      </c>
      <c r="U669" s="151">
        <f>IF($A669="","",IFERROR(SUMIFS($T:$T,$W:$W,$A669)/(SUMIFS($C:$C,$W:$W,$A669)/1000),""))</f>
        <v>672.1</v>
      </c>
      <c r="W669" t="str">
        <f>IF($A669="",W668,$A669)</f>
        <v>Rjómalöguð spergilkálssúpa með osti</v>
      </c>
    </row>
    <row r="670" spans="1:23" ht="15">
      <c r="A670" s="244"/>
      <c r="B670" s="244" t="s">
        <v>963</v>
      </c>
      <c r="C670" s="245">
        <v>35000</v>
      </c>
      <c r="D670" s="246" t="s">
        <v>964</v>
      </c>
      <c r="E670" s="246" t="s">
        <v>957</v>
      </c>
      <c r="F670" s="246"/>
      <c r="G670" s="247">
        <f>IF(OR(B670="",C670=""),"",IFERROR(IFERROR(INDEX(Vöruskrá!J:J,MATCH(B670,Vöruskrá!B:B,0)),0)*C670/100000,""))</f>
        <v>11.9</v>
      </c>
      <c r="H670" s="247">
        <f>IF(OR(B670="",C670=""),"",IFERROR(IFERROR(INDEX(Vöruskrá!K:K,MATCH(B670,Vöruskrá!B:B,0)),0)*C670/100000,""))</f>
        <v>0.14000000000000001</v>
      </c>
      <c r="I670" s="247">
        <f>IF(OR(B670="",C670=""),"",IFERROR(IFERROR(INDEX(Vöruskrá!L:L,MATCH(B670,Vöruskrá!B:B,0)),0)*C670/100000,""))</f>
        <v>3.5000000000000003E-2</v>
      </c>
      <c r="J670" s="247">
        <f>IF(OR(B670="",C670=""),"",IFERROR(IFERROR(INDEX(Vöruskrá!M:M,MATCH(B670,Vöruskrá!B:B,0)),0)*C670/100000,""))</f>
        <v>2.4500000000000002</v>
      </c>
      <c r="K670" s="247">
        <f>IF(OR(B670="",C670=""),"",IFERROR(IFERROR(INDEX(Vöruskrá!N:N,MATCH(B670,Vöruskrá!B:B,0)),0)*C670/100000,""))</f>
        <v>0.59499999999999997</v>
      </c>
      <c r="L670" s="247">
        <f>IF(OR(B670="",C670=""),"",IFERROR(IFERROR(INDEX(Vöruskrá!O:O,MATCH(B670,Vöruskrá!B:B,0)),0)*C670/100000,""))</f>
        <v>0.98</v>
      </c>
      <c r="M670" s="247">
        <f>IF(OR(B670="",C670=""),"",IFERROR(IFERROR(INDEX(Vöruskrá!P:P,MATCH(B670,Vöruskrá!B:B,0)),0)*C670/100000,""))</f>
        <v>0</v>
      </c>
      <c r="N670" s="247">
        <f>IF(OR(B670="",C670=""),"",IFERROR(IFERROR(INDEX(Vöruskrá!Q:Q,MATCH(B670,Vöruskrá!B:B,0)),0)*C670/100000,""))</f>
        <v>0.91</v>
      </c>
      <c r="O670" s="248">
        <f>IF(OR(B670="",C670=""),"",IFERROR(C670/1000*IFERROR(INDEX(Vöruskrá!R:R,MATCH(B670,Vöruskrá!B:B,0)),0)/1000,""))</f>
        <v>21</v>
      </c>
      <c r="P670" s="244"/>
      <c r="Q670" s="113"/>
      <c r="R670" s="114"/>
      <c r="S670" s="152" t="str">
        <f t="shared" si="10"/>
        <v>Brokkolí (ferskt)</v>
      </c>
      <c r="T670" s="150">
        <f>IF($B670="","",$C670/1000*IFERROR(INDEX(Vöruskrá!$R:$R,MATCH($B670,Vöruskrá!$B:$B,0)),0))</f>
        <v>21000</v>
      </c>
      <c r="U670" s="151" t="str">
        <f>IF($A670="","",IFERROR(SUMIFS($T:$T,$W:$W,$A670)/(SUMIFS($C:$C,$W:$W,$A670)/1000),""))</f>
        <v/>
      </c>
      <c r="W670" t="str">
        <f>IF($A670="",W669,$A670)</f>
        <v>Rjómalöguð spergilkálssúpa með osti</v>
      </c>
    </row>
    <row r="671" spans="1:23" ht="15">
      <c r="A671" s="249"/>
      <c r="B671" s="249" t="s">
        <v>295</v>
      </c>
      <c r="C671" s="250">
        <v>35000</v>
      </c>
      <c r="D671" s="246" t="s">
        <v>296</v>
      </c>
      <c r="E671" s="246" t="s">
        <v>121</v>
      </c>
      <c r="F671" s="246"/>
      <c r="G671" s="247">
        <f>IF(OR(B671="",C671=""),"",IFERROR(IFERROR(INDEX(Vöruskrá!J:J,MATCH(B671,Vöruskrá!B:B,0)),0)*C671/100000,""))</f>
        <v>70</v>
      </c>
      <c r="H671" s="247">
        <f>IF(OR(B671="",C671=""),"",IFERROR(IFERROR(INDEX(Vöruskrá!K:K,MATCH(B671,Vöruskrá!B:B,0)),0)*C671/100000,""))</f>
        <v>0.7</v>
      </c>
      <c r="I671" s="247">
        <f>IF(OR(B671="",C671=""),"",IFERROR(IFERROR(INDEX(Vöruskrá!L:L,MATCH(B671,Vöruskrá!B:B,0)),0)*C671/100000,""))</f>
        <v>0.35</v>
      </c>
      <c r="J671" s="247">
        <f>IF(OR(B671="",C671=""),"",IFERROR(IFERROR(INDEX(Vöruskrá!M:M,MATCH(B671,Vöruskrá!B:B,0)),0)*C671/100000,""))</f>
        <v>14</v>
      </c>
      <c r="K671" s="247">
        <f>IF(OR(B671="",C671=""),"",IFERROR(IFERROR(INDEX(Vöruskrá!N:N,MATCH(B671,Vöruskrá!B:B,0)),0)*C671/100000,""))</f>
        <v>4.2</v>
      </c>
      <c r="L671" s="247">
        <f>IF(OR(B671="",C671=""),"",IFERROR(IFERROR(INDEX(Vöruskrá!O:O,MATCH(B671,Vöruskrá!B:B,0)),0)*C671/100000,""))</f>
        <v>2.1</v>
      </c>
      <c r="M671" s="247">
        <f>IF(OR(B671="",C671=""),"",IFERROR(IFERROR(INDEX(Vöruskrá!P:P,MATCH(B671,Vöruskrá!B:B,0)),0)*C671/100000,""))</f>
        <v>15.75</v>
      </c>
      <c r="N671" s="247">
        <f>IF(OR(B671="",C671=""),"",IFERROR(IFERROR(INDEX(Vöruskrá!Q:Q,MATCH(B671,Vöruskrá!B:B,0)),0)*C671/100000,""))</f>
        <v>0</v>
      </c>
      <c r="O671" s="248">
        <f>IF(OR(B671="",C671=""),"",IFERROR(C671/1000*IFERROR(INDEX(Vöruskrá!R:R,MATCH(B671,Vöruskrá!B:B,0)),0)/1000,""))</f>
        <v>12.25</v>
      </c>
      <c r="P671" s="249"/>
      <c r="Q671" s="98"/>
      <c r="R671" s="5"/>
      <c r="S671" s="152" t="str">
        <f t="shared" si="10"/>
        <v>Knorr grænmetiskraftur þurr</v>
      </c>
      <c r="T671" s="150">
        <f>IF($B671="","",$C671/1000*IFERROR(INDEX(Vöruskrá!$R:$R,MATCH($B671,Vöruskrá!$B:$B,0)),0))</f>
        <v>12250</v>
      </c>
      <c r="U671" s="151" t="str">
        <f>IF($A671="","",IFERROR(SUMIFS($T:$T,$W:$W,$A671)/(SUMIFS($C:$C,$W:$W,$A671)/1000),""))</f>
        <v/>
      </c>
      <c r="W671" t="str">
        <f>IF($A671="",W670,$A671)</f>
        <v>Rjómalöguð spergilkálssúpa með osti</v>
      </c>
    </row>
    <row r="672" spans="1:23" ht="15">
      <c r="A672" s="244"/>
      <c r="B672" s="244" t="s">
        <v>922</v>
      </c>
      <c r="C672" s="245">
        <v>15000</v>
      </c>
      <c r="D672" s="246" t="s">
        <v>924</v>
      </c>
      <c r="E672" s="246" t="s">
        <v>108</v>
      </c>
      <c r="F672" s="246"/>
      <c r="G672" s="247">
        <f>IF(OR(B672="",C672=""),"",IFERROR(IFERROR(INDEX(Vöruskrá!J:J,MATCH(B672,Vöruskrá!B:B,0)),0)*C672/100000,""))</f>
        <v>51</v>
      </c>
      <c r="H672" s="247">
        <f>IF(OR(B672="",C672=""),"",IFERROR(IFERROR(INDEX(Vöruskrá!K:K,MATCH(B672,Vöruskrá!B:B,0)),0)*C672/100000,""))</f>
        <v>5.25</v>
      </c>
      <c r="I672" s="247">
        <f>IF(OR(B672="",C672=""),"",IFERROR(IFERROR(INDEX(Vöruskrá!L:L,MATCH(B672,Vöruskrá!B:B,0)),0)*C672/100000,""))</f>
        <v>3.3</v>
      </c>
      <c r="J672" s="247">
        <f>IF(OR(B672="",C672=""),"",IFERROR(IFERROR(INDEX(Vöruskrá!M:M,MATCH(B672,Vöruskrá!B:B,0)),0)*C672/100000,""))</f>
        <v>0.45</v>
      </c>
      <c r="K672" s="247">
        <f>IF(OR(B672="",C672=""),"",IFERROR(IFERROR(INDEX(Vöruskrá!N:N,MATCH(B672,Vöruskrá!B:B,0)),0)*C672/100000,""))</f>
        <v>0.45</v>
      </c>
      <c r="L672" s="247">
        <f>IF(OR(B672="",C672=""),"",IFERROR(IFERROR(INDEX(Vöruskrá!O:O,MATCH(B672,Vöruskrá!B:B,0)),0)*C672/100000,""))</f>
        <v>0.375</v>
      </c>
      <c r="M672" s="247">
        <f>IF(OR(B672="",C672=""),"",IFERROR(IFERROR(INDEX(Vöruskrá!P:P,MATCH(B672,Vöruskrá!B:B,0)),0)*C672/100000,""))</f>
        <v>0</v>
      </c>
      <c r="N672" s="247">
        <f>IF(OR(B672="",C672=""),"",IFERROR(IFERROR(INDEX(Vöruskrá!Q:Q,MATCH(B672,Vöruskrá!B:B,0)),0)*C672/100000,""))</f>
        <v>0</v>
      </c>
      <c r="O672" s="248">
        <f>IF(OR(B672="",C672=""),"",IFERROR(C672/1000*IFERROR(INDEX(Vöruskrá!R:R,MATCH(B672,Vöruskrá!B:B,0)),0)/1000,""))</f>
        <v>13.5</v>
      </c>
      <c r="P672" s="244"/>
      <c r="Q672" s="97"/>
      <c r="R672" s="25"/>
      <c r="S672" s="152" t="str">
        <f t="shared" si="10"/>
        <v>Matreiðslurjómi (MS)</v>
      </c>
      <c r="T672" s="150">
        <f>IF($B672="","",$C672/1000*IFERROR(INDEX(Vöruskrá!$R:$R,MATCH($B672,Vöruskrá!$B:$B,0)),0))</f>
        <v>13500</v>
      </c>
      <c r="U672" s="151" t="str">
        <f>IF($A672="","",IFERROR(SUMIFS($T:$T,$W:$W,$A672)/(SUMIFS($C:$C,$W:$W,$A672)/1000),""))</f>
        <v/>
      </c>
      <c r="W672" t="str">
        <f>IF($A672="",W671,$A672)</f>
        <v>Rjómalöguð spergilkálssúpa með osti</v>
      </c>
    </row>
    <row r="673" spans="1:23" ht="15">
      <c r="A673" s="249"/>
      <c r="B673" s="249" t="s">
        <v>781</v>
      </c>
      <c r="C673" s="250">
        <v>8000</v>
      </c>
      <c r="D673" s="246" t="s">
        <v>783</v>
      </c>
      <c r="E673" s="246" t="s">
        <v>108</v>
      </c>
      <c r="F673" s="246"/>
      <c r="G673" s="247">
        <f>IF(OR(B673="",C673=""),"",IFERROR(IFERROR(INDEX(Vöruskrá!J:J,MATCH(B673,Vöruskrá!B:B,0)),0)*C673/100000,""))</f>
        <v>24.08</v>
      </c>
      <c r="H673" s="247">
        <f>IF(OR(B673="",C673=""),"",IFERROR(IFERROR(INDEX(Vöruskrá!K:K,MATCH(B673,Vöruskrá!B:B,0)),0)*C673/100000,""))</f>
        <v>1.68</v>
      </c>
      <c r="I673" s="247">
        <f>IF(OR(B673="",C673=""),"",IFERROR(IFERROR(INDEX(Vöruskrá!L:L,MATCH(B673,Vöruskrá!B:B,0)),0)*C673/100000,""))</f>
        <v>0.96</v>
      </c>
      <c r="J673" s="247">
        <f>IF(OR(B673="",C673=""),"",IFERROR(IFERROR(INDEX(Vöruskrá!M:M,MATCH(B673,Vöruskrá!B:B,0)),0)*C673/100000,""))</f>
        <v>0.25600000000000001</v>
      </c>
      <c r="K673" s="247">
        <f>IF(OR(B673="",C673=""),"",IFERROR(IFERROR(INDEX(Vöruskrá!N:N,MATCH(B673,Vöruskrá!B:B,0)),0)*C673/100000,""))</f>
        <v>0.08</v>
      </c>
      <c r="L673" s="247">
        <f>IF(OR(B673="",C673=""),"",IFERROR(IFERROR(INDEX(Vöruskrá!O:O,MATCH(B673,Vöruskrá!B:B,0)),0)*C673/100000,""))</f>
        <v>1.92</v>
      </c>
      <c r="M673" s="247">
        <f>IF(OR(B673="",C673=""),"",IFERROR(IFERROR(INDEX(Vöruskrá!P:P,MATCH(B673,Vöruskrá!B:B,0)),0)*C673/100000,""))</f>
        <v>0.112</v>
      </c>
      <c r="N673" s="247">
        <f>IF(OR(B673="",C673=""),"",IFERROR(IFERROR(INDEX(Vöruskrá!Q:Q,MATCH(B673,Vöruskrá!B:B,0)),0)*C673/100000,""))</f>
        <v>0</v>
      </c>
      <c r="O673" s="248">
        <f>IF(OR(B673="",C673=""),"",IFERROR(C673/1000*IFERROR(INDEX(Vöruskrá!R:R,MATCH(B673,Vöruskrá!B:B,0)),0)/1000,""))</f>
        <v>12</v>
      </c>
      <c r="P673" s="249"/>
      <c r="Q673" s="98"/>
      <c r="R673" s="5"/>
      <c r="S673" s="152" t="str">
        <f t="shared" si="10"/>
        <v>Rifinn ostur – Pizzatopping mozzarella (Ulkjær)</v>
      </c>
      <c r="T673" s="150">
        <f>IF($B673="","",$C673/1000*IFERROR(INDEX(Vöruskrá!$R:$R,MATCH($B673,Vöruskrá!$B:$B,0)),0))</f>
        <v>12000</v>
      </c>
      <c r="U673" s="151" t="str">
        <f>IF($A673="","",IFERROR(SUMIFS($T:$T,$W:$W,$A673)/(SUMIFS($C:$C,$W:$W,$A673)/1000),""))</f>
        <v/>
      </c>
      <c r="W673" t="str">
        <f>IF($A673="",W672,$A673)</f>
        <v>Rjómalöguð spergilkálssúpa með osti</v>
      </c>
    </row>
    <row r="674" spans="1:23" ht="15">
      <c r="A674" s="244"/>
      <c r="B674" s="244" t="s">
        <v>392</v>
      </c>
      <c r="C674" s="245">
        <v>3000</v>
      </c>
      <c r="D674" s="246" t="s">
        <v>394</v>
      </c>
      <c r="E674" s="246" t="s">
        <v>108</v>
      </c>
      <c r="F674" s="246"/>
      <c r="G674" s="247">
        <f>IF(OR(B674="",C674=""),"",IFERROR(IFERROR(INDEX(Vöruskrá!J:J,MATCH(B674,Vöruskrá!B:B,0)),0)*C674/100000,""))</f>
        <v>22.14</v>
      </c>
      <c r="H674" s="247">
        <f>IF(OR(B674="",C674=""),"",IFERROR(IFERROR(INDEX(Vöruskrá!K:K,MATCH(B674,Vöruskrá!B:B,0)),0)*C674/100000,""))</f>
        <v>2.46</v>
      </c>
      <c r="I674" s="247">
        <f>IF(OR(B674="",C674=""),"",IFERROR(IFERROR(INDEX(Vöruskrá!L:L,MATCH(B674,Vöruskrá!B:B,0)),0)*C674/100000,""))</f>
        <v>1.47</v>
      </c>
      <c r="J674" s="247">
        <f>IF(OR(B674="",C674=""),"",IFERROR(IFERROR(INDEX(Vöruskrá!M:M,MATCH(B674,Vöruskrá!B:B,0)),0)*C674/100000,""))</f>
        <v>1.2E-2</v>
      </c>
      <c r="K674" s="247">
        <f>IF(OR(B674="",C674=""),"",IFERROR(IFERROR(INDEX(Vöruskrá!N:N,MATCH(B674,Vöruskrá!B:B,0)),0)*C674/100000,""))</f>
        <v>1.2E-2</v>
      </c>
      <c r="L674" s="247">
        <f>IF(OR(B674="",C674=""),"",IFERROR(IFERROR(INDEX(Vöruskrá!O:O,MATCH(B674,Vöruskrá!B:B,0)),0)*C674/100000,""))</f>
        <v>1.7999999999999999E-2</v>
      </c>
      <c r="M674" s="247">
        <f>IF(OR(B674="",C674=""),"",IFERROR(IFERROR(INDEX(Vöruskrá!P:P,MATCH(B674,Vöruskrá!B:B,0)),0)*C674/100000,""))</f>
        <v>3.5999999999999997E-2</v>
      </c>
      <c r="N674" s="247">
        <f>IF(OR(B674="",C674=""),"",IFERROR(IFERROR(INDEX(Vöruskrá!Q:Q,MATCH(B674,Vöruskrá!B:B,0)),0)*C674/100000,""))</f>
        <v>0</v>
      </c>
      <c r="O674" s="248">
        <f>IF(OR(B674="",C674=""),"",IFERROR(C674/1000*IFERROR(INDEX(Vöruskrá!R:R,MATCH(B674,Vöruskrá!B:B,0)),0)/1000,""))</f>
        <v>6.9</v>
      </c>
      <c r="P674" s="244"/>
      <c r="Q674" s="97"/>
      <c r="R674" s="25"/>
      <c r="S674" s="152" t="str">
        <f t="shared" si="10"/>
        <v>Smjör 500 g</v>
      </c>
      <c r="T674" s="150">
        <f>IF($B674="","",$C674/1000*IFERROR(INDEX(Vöruskrá!$R:$R,MATCH($B674,Vöruskrá!$B:$B,0)),0))</f>
        <v>6900</v>
      </c>
      <c r="U674" s="151" t="str">
        <f>IF($A674="","",IFERROR(SUMIFS($T:$T,$W:$W,$A674)/(SUMIFS($C:$C,$W:$W,$A674)/1000),""))</f>
        <v/>
      </c>
      <c r="W674" t="str">
        <f>IF($A674="",W673,$A674)</f>
        <v>Rjómalöguð spergilkálssúpa með osti</v>
      </c>
    </row>
    <row r="675" spans="1:23" ht="15">
      <c r="A675" s="249"/>
      <c r="B675" s="249" t="s">
        <v>882</v>
      </c>
      <c r="C675" s="250">
        <v>3000</v>
      </c>
      <c r="D675" s="246" t="s">
        <v>883</v>
      </c>
      <c r="E675" s="246" t="s">
        <v>121</v>
      </c>
      <c r="F675" s="246"/>
      <c r="G675" s="247">
        <f>IF(OR(B675="",C675=""),"",IFERROR(IFERROR(INDEX(Vöruskrá!J:J,MATCH(B675,Vöruskrá!B:B,0)),0)*C675/100000,""))</f>
        <v>1.2</v>
      </c>
      <c r="H675" s="247">
        <f>IF(OR(B675="",C675=""),"",IFERROR(IFERROR(INDEX(Vöruskrá!K:K,MATCH(B675,Vöruskrá!B:B,0)),0)*C675/100000,""))</f>
        <v>3.0000000000000001E-3</v>
      </c>
      <c r="I675" s="247">
        <f>IF(OR(B675="",C675=""),"",IFERROR(IFERROR(INDEX(Vöruskrá!L:L,MATCH(B675,Vöruskrá!B:B,0)),0)*C675/100000,""))</f>
        <v>0</v>
      </c>
      <c r="J675" s="247">
        <f>IF(OR(B675="",C675=""),"",IFERROR(IFERROR(INDEX(Vöruskrá!M:M,MATCH(B675,Vöruskrá!B:B,0)),0)*C675/100000,""))</f>
        <v>0.27900000000000003</v>
      </c>
      <c r="K675" s="247">
        <f>IF(OR(B675="",C675=""),"",IFERROR(IFERROR(INDEX(Vöruskrá!N:N,MATCH(B675,Vöruskrá!B:B,0)),0)*C675/100000,""))</f>
        <v>0.126</v>
      </c>
      <c r="L675" s="247">
        <f>IF(OR(B675="",C675=""),"",IFERROR(IFERROR(INDEX(Vöruskrá!O:O,MATCH(B675,Vöruskrá!B:B,0)),0)*C675/100000,""))</f>
        <v>3.3000000000000002E-2</v>
      </c>
      <c r="M675" s="247">
        <f>IF(OR(B675="",C675=""),"",IFERROR(IFERROR(INDEX(Vöruskrá!P:P,MATCH(B675,Vöruskrá!B:B,0)),0)*C675/100000,""))</f>
        <v>0</v>
      </c>
      <c r="N675" s="247">
        <f>IF(OR(B675="",C675=""),"",IFERROR(IFERROR(INDEX(Vöruskrá!Q:Q,MATCH(B675,Vöruskrá!B:B,0)),0)*C675/100000,""))</f>
        <v>5.0999999999999997E-2</v>
      </c>
      <c r="O675" s="248">
        <f>IF(OR(B675="",C675=""),"",IFERROR(C675/1000*IFERROR(INDEX(Vöruskrá!R:R,MATCH(B675,Vöruskrá!B:B,0)),0)/1000,""))</f>
        <v>0.75</v>
      </c>
      <c r="P675" s="249"/>
      <c r="Q675" s="98"/>
      <c r="R675" s="5"/>
      <c r="S675" s="152" t="str">
        <f t="shared" si="10"/>
        <v>Laukur (ferskur)</v>
      </c>
      <c r="T675" s="150">
        <f>IF($B675="","",$C675/1000*IFERROR(INDEX(Vöruskrá!$R:$R,MATCH($B675,Vöruskrá!$B:$B,0)),0))</f>
        <v>750</v>
      </c>
      <c r="U675" s="151" t="str">
        <f>IF($A675="","",IFERROR(SUMIFS($T:$T,$W:$W,$A675)/(SUMIFS($C:$C,$W:$W,$A675)/1000),""))</f>
        <v/>
      </c>
      <c r="W675" t="str">
        <f>IF($A675="",W674,$A675)</f>
        <v>Rjómalöguð spergilkálssúpa með osti</v>
      </c>
    </row>
    <row r="676" spans="1:23" ht="15">
      <c r="A676" s="244"/>
      <c r="B676" s="244" t="s">
        <v>889</v>
      </c>
      <c r="C676" s="245">
        <v>500</v>
      </c>
      <c r="D676" s="246" t="s">
        <v>890</v>
      </c>
      <c r="E676" s="246" t="s">
        <v>121</v>
      </c>
      <c r="F676" s="246"/>
      <c r="G676" s="247">
        <f>IF(OR(B676="",C676=""),"",IFERROR(IFERROR(INDEX(Vöruskrá!J:J,MATCH(B676,Vöruskrá!B:B,0)),0)*C676/100000,""))</f>
        <v>0.745</v>
      </c>
      <c r="H676" s="247">
        <f>IF(OR(B676="",C676=""),"",IFERROR(IFERROR(INDEX(Vöruskrá!K:K,MATCH(B676,Vöruskrá!B:B,0)),0)*C676/100000,""))</f>
        <v>2.5000000000000001E-3</v>
      </c>
      <c r="I676" s="247">
        <f>IF(OR(B676="",C676=""),"",IFERROR(IFERROR(INDEX(Vöruskrá!L:L,MATCH(B676,Vöruskrá!B:B,0)),0)*C676/100000,""))</f>
        <v>5.0000000000000001E-4</v>
      </c>
      <c r="J676" s="247">
        <f>IF(OR(B676="",C676=""),"",IFERROR(IFERROR(INDEX(Vöruskrá!M:M,MATCH(B676,Vöruskrá!B:B,0)),0)*C676/100000,""))</f>
        <v>0.16550000000000001</v>
      </c>
      <c r="K676" s="247">
        <f>IF(OR(B676="",C676=""),"",IFERROR(IFERROR(INDEX(Vöruskrá!N:N,MATCH(B676,Vöruskrá!B:B,0)),0)*C676/100000,""))</f>
        <v>5.0000000000000001E-3</v>
      </c>
      <c r="L676" s="247">
        <f>IF(OR(B676="",C676=""),"",IFERROR(IFERROR(INDEX(Vöruskrá!O:O,MATCH(B676,Vöruskrá!B:B,0)),0)*C676/100000,""))</f>
        <v>3.2000000000000001E-2</v>
      </c>
      <c r="M676" s="247">
        <f>IF(OR(B676="",C676=""),"",IFERROR(IFERROR(INDEX(Vöruskrá!P:P,MATCH(B676,Vöruskrá!B:B,0)),0)*C676/100000,""))</f>
        <v>0</v>
      </c>
      <c r="N676" s="247">
        <f>IF(OR(B676="",C676=""),"",IFERROR(IFERROR(INDEX(Vöruskrá!Q:Q,MATCH(B676,Vöruskrá!B:B,0)),0)*C676/100000,""))</f>
        <v>1.0500000000000001E-2</v>
      </c>
      <c r="O676" s="248">
        <f>IF(OR(B676="",C676=""),"",IFERROR(C676/1000*IFERROR(INDEX(Vöruskrá!R:R,MATCH(B676,Vöruskrá!B:B,0)),0)/1000,""))</f>
        <v>0.75</v>
      </c>
      <c r="P676" s="244"/>
      <c r="Q676" s="97"/>
      <c r="R676" s="25"/>
      <c r="S676" s="152" t="str">
        <f t="shared" si="10"/>
        <v>Hvítlaukur (ferskur)</v>
      </c>
      <c r="T676" s="150">
        <f>IF($B676="","",$C676/1000*IFERROR(INDEX(Vöruskrá!$R:$R,MATCH($B676,Vöruskrá!$B:$B,0)),0))</f>
        <v>750</v>
      </c>
      <c r="U676" s="151" t="str">
        <f>IF($A676="","",IFERROR(SUMIFS($T:$T,$W:$W,$A676)/(SUMIFS($C:$C,$W:$W,$A676)/1000),""))</f>
        <v/>
      </c>
      <c r="W676" t="str">
        <f>IF($A676="",W675,$A676)</f>
        <v>Rjómalöguð spergilkálssúpa með osti</v>
      </c>
    </row>
    <row r="677" spans="1:23" ht="15">
      <c r="A677" s="249"/>
      <c r="B677" s="249" t="s">
        <v>269</v>
      </c>
      <c r="C677" s="250">
        <v>500</v>
      </c>
      <c r="D677" s="246" t="s">
        <v>272</v>
      </c>
      <c r="E677" s="246" t="s">
        <v>121</v>
      </c>
      <c r="F677" s="246" t="s">
        <v>273</v>
      </c>
      <c r="G677" s="247">
        <f>IF(OR(B677="",C677=""),"",IFERROR(IFERROR(INDEX(Vöruskrá!J:J,MATCH(B677,Vöruskrá!B:B,0)),0)*C677/100000,""))</f>
        <v>0</v>
      </c>
      <c r="H677" s="247">
        <f>IF(OR(B677="",C677=""),"",IFERROR(IFERROR(INDEX(Vöruskrá!K:K,MATCH(B677,Vöruskrá!B:B,0)),0)*C677/100000,""))</f>
        <v>0</v>
      </c>
      <c r="I677" s="247">
        <f>IF(OR(B677="",C677=""),"",IFERROR(IFERROR(INDEX(Vöruskrá!L:L,MATCH(B677,Vöruskrá!B:B,0)),0)*C677/100000,""))</f>
        <v>0</v>
      </c>
      <c r="J677" s="247">
        <f>IF(OR(B677="",C677=""),"",IFERROR(IFERROR(INDEX(Vöruskrá!M:M,MATCH(B677,Vöruskrá!B:B,0)),0)*C677/100000,""))</f>
        <v>0</v>
      </c>
      <c r="K677" s="247">
        <f>IF(OR(B677="",C677=""),"",IFERROR(IFERROR(INDEX(Vöruskrá!N:N,MATCH(B677,Vöruskrá!B:B,0)),0)*C677/100000,""))</f>
        <v>0</v>
      </c>
      <c r="L677" s="247">
        <f>IF(OR(B677="",C677=""),"",IFERROR(IFERROR(INDEX(Vöruskrá!O:O,MATCH(B677,Vöruskrá!B:B,0)),0)*C677/100000,""))</f>
        <v>0</v>
      </c>
      <c r="M677" s="247">
        <f>IF(OR(B677="",C677=""),"",IFERROR(IFERROR(INDEX(Vöruskrá!P:P,MATCH(B677,Vöruskrá!B:B,0)),0)*C677/100000,""))</f>
        <v>0.5</v>
      </c>
      <c r="N677" s="247">
        <f>IF(OR(B677="",C677=""),"",IFERROR(IFERROR(INDEX(Vöruskrá!Q:Q,MATCH(B677,Vöruskrá!B:B,0)),0)*C677/100000,""))</f>
        <v>0</v>
      </c>
      <c r="O677" s="248">
        <f>IF(OR(B677="",C677=""),"",IFERROR(C677/1000*IFERROR(INDEX(Vöruskrá!R:R,MATCH(B677,Vöruskrá!B:B,0)),0)/1000,""))</f>
        <v>0.06</v>
      </c>
      <c r="P677" s="249"/>
      <c r="Q677" s="110"/>
      <c r="R677" s="99"/>
      <c r="S677" s="152" t="str">
        <f t="shared" si="10"/>
        <v>Borðsalt</v>
      </c>
      <c r="T677" s="150">
        <f>IF($B677="","",$C677/1000*IFERROR(INDEX(Vöruskrá!$R:$R,MATCH($B677,Vöruskrá!$B:$B,0)),0))</f>
        <v>60</v>
      </c>
      <c r="U677" s="151" t="str">
        <f>IF($A677="","",IFERROR(SUMIFS($T:$T,$W:$W,$A677)/(SUMIFS($C:$C,$W:$W,$A677)/1000),""))</f>
        <v/>
      </c>
      <c r="W677" t="str">
        <f>IF($A677="",W676,$A677)</f>
        <v>Rjómalöguð spergilkálssúpa með osti</v>
      </c>
    </row>
    <row r="678" spans="1:23" ht="48">
      <c r="A678" s="237" t="s">
        <v>1850</v>
      </c>
      <c r="B678" s="237"/>
      <c r="C678" s="238"/>
      <c r="D678" s="101" t="s">
        <v>1851</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1" t="s">
        <v>1852</v>
      </c>
      <c r="Q678" s="251" t="s">
        <v>1853</v>
      </c>
      <c r="R678" s="252" t="s">
        <v>1854</v>
      </c>
      <c r="S678" s="152" t="str">
        <f t="shared" si="10"/>
        <v>Tomata-grænmetissúpa með brauðsneiðum</v>
      </c>
      <c r="T678" s="150" t="str">
        <f>IF($B678="","",$C678/1000*IFERROR(INDEX(Vöruskrá!$R:$R,MATCH($B678,Vöruskrá!$B:$B,0)),0))</f>
        <v/>
      </c>
      <c r="U678" s="151">
        <f>IF($A678="","",IFERROR(SUMIFS($T:$T,$W:$W,$A678)/(SUMIFS($C:$C,$W:$W,$A678)/1000),""))</f>
        <v>503.08955223880599</v>
      </c>
      <c r="W678" t="str">
        <f>IF($A678="",W677,$A678)</f>
        <v>Tomata-grænmetissúpa með brauðsneiðum</v>
      </c>
    </row>
    <row r="679" spans="1:23" ht="15">
      <c r="A679" s="244"/>
      <c r="B679" s="244" t="s">
        <v>658</v>
      </c>
      <c r="C679" s="245">
        <v>50000</v>
      </c>
      <c r="D679" s="246" t="s">
        <v>660</v>
      </c>
      <c r="E679" s="246"/>
      <c r="F679" s="246"/>
      <c r="G679" s="247">
        <f>IF(OR(B679="",C679=""),"",IFERROR(IFERROR(INDEX(Vöruskrá!J:J,MATCH(B679,Vöruskrá!B:B,0)),0)*C679/100000,""))</f>
        <v>14</v>
      </c>
      <c r="H679" s="247">
        <f>IF(OR(B679="",C679=""),"",IFERROR(IFERROR(INDEX(Vöruskrá!K:K,MATCH(B679,Vöruskrá!B:B,0)),0)*C679/100000,""))</f>
        <v>0.05</v>
      </c>
      <c r="I679" s="247">
        <f>IF(OR(B679="",C679=""),"",IFERROR(IFERROR(INDEX(Vöruskrá!L:L,MATCH(B679,Vöruskrá!B:B,0)),0)*C679/100000,""))</f>
        <v>0</v>
      </c>
      <c r="J679" s="247">
        <f>IF(OR(B679="",C679=""),"",IFERROR(IFERROR(INDEX(Vöruskrá!M:M,MATCH(B679,Vöruskrá!B:B,0)),0)*C679/100000,""))</f>
        <v>2.5</v>
      </c>
      <c r="K679" s="247">
        <f>IF(OR(B679="",C679=""),"",IFERROR(IFERROR(INDEX(Vöruskrá!N:N,MATCH(B679,Vöruskrá!B:B,0)),0)*C679/100000,""))</f>
        <v>1.7</v>
      </c>
      <c r="L679" s="247">
        <f>IF(OR(B679="",C679=""),"",IFERROR(IFERROR(INDEX(Vöruskrá!O:O,MATCH(B679,Vöruskrá!B:B,0)),0)*C679/100000,""))</f>
        <v>0.75</v>
      </c>
      <c r="M679" s="247">
        <f>IF(OR(B679="",C679=""),"",IFERROR(IFERROR(INDEX(Vöruskrá!P:P,MATCH(B679,Vöruskrá!B:B,0)),0)*C679/100000,""))</f>
        <v>0</v>
      </c>
      <c r="N679" s="247">
        <f>IF(OR(B679="",C679=""),"",IFERROR(IFERROR(INDEX(Vöruskrá!Q:Q,MATCH(B679,Vöruskrá!B:B,0)),0)*C679/100000,""))</f>
        <v>0</v>
      </c>
      <c r="O679" s="248">
        <f>IF(OR(B679="",C679=""),"",IFERROR(C679/1000*IFERROR(INDEX(Vöruskrá!R:R,MATCH(B679,Vöruskrá!B:B,0)),0)/1000,""))</f>
        <v>26.8</v>
      </c>
      <c r="P679" s="244"/>
      <c r="Q679" s="109"/>
      <c r="R679" s="100"/>
      <c r="S679" s="152" t="str">
        <f t="shared" si="10"/>
        <v>Maukaðir tómatar</v>
      </c>
      <c r="T679" s="150">
        <f>IF($B679="","",$C679/1000*IFERROR(INDEX(Vöruskrá!$R:$R,MATCH($B679,Vöruskrá!$B:$B,0)),0))</f>
        <v>26800</v>
      </c>
      <c r="U679" s="151" t="str">
        <f>IF($A679="","",IFERROR(SUMIFS($T:$T,$W:$W,$A679)/(SUMIFS($C:$C,$W:$W,$A679)/1000),""))</f>
        <v/>
      </c>
      <c r="W679" t="str">
        <f>IF($A679="",W678,$A679)</f>
        <v>Tomata-grænmetissúpa með brauðsneiðum</v>
      </c>
    </row>
    <row r="680" spans="1:23" ht="15">
      <c r="A680" s="249"/>
      <c r="B680" s="249" t="s">
        <v>295</v>
      </c>
      <c r="C680" s="250">
        <v>30000</v>
      </c>
      <c r="D680" s="246" t="s">
        <v>296</v>
      </c>
      <c r="E680" s="246" t="s">
        <v>121</v>
      </c>
      <c r="F680" s="246"/>
      <c r="G680" s="247">
        <f>IF(OR(B680="",C680=""),"",IFERROR(IFERROR(INDEX(Vöruskrá!J:J,MATCH(B680,Vöruskrá!B:B,0)),0)*C680/100000,""))</f>
        <v>60</v>
      </c>
      <c r="H680" s="247">
        <f>IF(OR(B680="",C680=""),"",IFERROR(IFERROR(INDEX(Vöruskrá!K:K,MATCH(B680,Vöruskrá!B:B,0)),0)*C680/100000,""))</f>
        <v>0.6</v>
      </c>
      <c r="I680" s="247">
        <f>IF(OR(B680="",C680=""),"",IFERROR(IFERROR(INDEX(Vöruskrá!L:L,MATCH(B680,Vöruskrá!B:B,0)),0)*C680/100000,""))</f>
        <v>0.3</v>
      </c>
      <c r="J680" s="247">
        <f>IF(OR(B680="",C680=""),"",IFERROR(IFERROR(INDEX(Vöruskrá!M:M,MATCH(B680,Vöruskrá!B:B,0)),0)*C680/100000,""))</f>
        <v>12</v>
      </c>
      <c r="K680" s="247">
        <f>IF(OR(B680="",C680=""),"",IFERROR(IFERROR(INDEX(Vöruskrá!N:N,MATCH(B680,Vöruskrá!B:B,0)),0)*C680/100000,""))</f>
        <v>3.6</v>
      </c>
      <c r="L680" s="247">
        <f>IF(OR(B680="",C680=""),"",IFERROR(IFERROR(INDEX(Vöruskrá!O:O,MATCH(B680,Vöruskrá!B:B,0)),0)*C680/100000,""))</f>
        <v>1.8</v>
      </c>
      <c r="M680" s="247">
        <f>IF(OR(B680="",C680=""),"",IFERROR(IFERROR(INDEX(Vöruskrá!P:P,MATCH(B680,Vöruskrá!B:B,0)),0)*C680/100000,""))</f>
        <v>13.5</v>
      </c>
      <c r="N680" s="247">
        <f>IF(OR(B680="",C680=""),"",IFERROR(IFERROR(INDEX(Vöruskrá!Q:Q,MATCH(B680,Vöruskrá!B:B,0)),0)*C680/100000,""))</f>
        <v>0</v>
      </c>
      <c r="O680" s="248">
        <f>IF(OR(B680="",C680=""),"",IFERROR(C680/1000*IFERROR(INDEX(Vöruskrá!R:R,MATCH(B680,Vöruskrá!B:B,0)),0)/1000,""))</f>
        <v>10.5</v>
      </c>
      <c r="P680" s="249"/>
      <c r="Q680" s="97"/>
      <c r="R680" s="25"/>
      <c r="S680" s="152" t="str">
        <f t="shared" si="10"/>
        <v>Knorr grænmetiskraftur þurr</v>
      </c>
      <c r="T680" s="150">
        <f>IF($B680="","",$C680/1000*IFERROR(INDEX(Vöruskrá!$R:$R,MATCH($B680,Vöruskrá!$B:$B,0)),0))</f>
        <v>10500</v>
      </c>
      <c r="U680" s="151" t="str">
        <f>IF($A680="","",IFERROR(SUMIFS($T:$T,$W:$W,$A680)/(SUMIFS($C:$C,$W:$W,$A680)/1000),""))</f>
        <v/>
      </c>
      <c r="W680" t="str">
        <f>IF($A680="",W679,$A680)</f>
        <v>Tomata-grænmetissúpa með brauðsneiðum</v>
      </c>
    </row>
    <row r="681" spans="1:23" ht="15">
      <c r="A681" s="244"/>
      <c r="B681" s="244" t="s">
        <v>225</v>
      </c>
      <c r="C681" s="245">
        <v>10000</v>
      </c>
      <c r="D681" s="246" t="s">
        <v>229</v>
      </c>
      <c r="E681" s="246" t="s">
        <v>230</v>
      </c>
      <c r="F681" s="246"/>
      <c r="G681" s="247">
        <f>IF(OR(B681="",C681=""),"",IFERROR(IFERROR(INDEX(Vöruskrá!J:J,MATCH(B681,Vöruskrá!B:B,0)),0)*C681/100000,""))</f>
        <v>2.6</v>
      </c>
      <c r="H681" s="247">
        <f>IF(OR(B681="",C681=""),"",IFERROR(IFERROR(INDEX(Vöruskrá!K:K,MATCH(B681,Vöruskrá!B:B,0)),0)*C681/100000,""))</f>
        <v>0.04</v>
      </c>
      <c r="I681" s="247">
        <f>IF(OR(B681="",C681=""),"",IFERROR(IFERROR(INDEX(Vöruskrá!L:L,MATCH(B681,Vöruskrá!B:B,0)),0)*C681/100000,""))</f>
        <v>0.01</v>
      </c>
      <c r="J681" s="247">
        <f>IF(OR(B681="",C681=""),"",IFERROR(IFERROR(INDEX(Vöruskrá!M:M,MATCH(B681,Vöruskrá!B:B,0)),0)*C681/100000,""))</f>
        <v>0.34</v>
      </c>
      <c r="K681" s="247">
        <f>IF(OR(B681="",C681=""),"",IFERROR(IFERROR(INDEX(Vöruskrá!N:N,MATCH(B681,Vöruskrá!B:B,0)),0)*C681/100000,""))</f>
        <v>0.28999999999999998</v>
      </c>
      <c r="L681" s="247">
        <f>IF(OR(B681="",C681=""),"",IFERROR(IFERROR(INDEX(Vöruskrá!O:O,MATCH(B681,Vöruskrá!B:B,0)),0)*C681/100000,""))</f>
        <v>0.1</v>
      </c>
      <c r="M681" s="247">
        <f>IF(OR(B681="",C681=""),"",IFERROR(IFERROR(INDEX(Vöruskrá!P:P,MATCH(B681,Vöruskrá!B:B,0)),0)*C681/100000,""))</f>
        <v>0.01</v>
      </c>
      <c r="N681" s="247">
        <f>IF(OR(B681="",C681=""),"",IFERROR(IFERROR(INDEX(Vöruskrá!Q:Q,MATCH(B681,Vöruskrá!B:B,0)),0)*C681/100000,""))</f>
        <v>0.25</v>
      </c>
      <c r="O681" s="248">
        <f>IF(OR(B681="",C681=""),"",IFERROR(C681/1000*IFERROR(INDEX(Vöruskrá!R:R,MATCH(B681,Vöruskrá!B:B,0)),0)/1000,""))</f>
        <v>4</v>
      </c>
      <c r="P681" s="244"/>
      <c r="Q681" s="98"/>
      <c r="R681" s="5"/>
      <c r="S681" s="152" t="str">
        <f t="shared" si="10"/>
        <v>Brunoise grænmetisblanda</v>
      </c>
      <c r="T681" s="150">
        <f>IF($B681="","",$C681/1000*IFERROR(INDEX(Vöruskrá!$R:$R,MATCH($B681,Vöruskrá!$B:$B,0)),0))</f>
        <v>4000</v>
      </c>
      <c r="U681" s="151" t="str">
        <f>IF($A681="","",IFERROR(SUMIFS($T:$T,$W:$W,$A681)/(SUMIFS($C:$C,$W:$W,$A681)/1000),""))</f>
        <v/>
      </c>
      <c r="W681" t="str">
        <f>IF($A681="",W680,$A681)</f>
        <v>Tomata-grænmetissúpa með brauðsneiðum</v>
      </c>
    </row>
    <row r="682" spans="1:23" ht="15">
      <c r="A682" s="249"/>
      <c r="B682" s="249" t="s">
        <v>882</v>
      </c>
      <c r="C682" s="250">
        <v>5000</v>
      </c>
      <c r="D682" s="246" t="s">
        <v>883</v>
      </c>
      <c r="E682" s="246" t="s">
        <v>121</v>
      </c>
      <c r="F682" s="246"/>
      <c r="G682" s="247">
        <f>IF(OR(B682="",C682=""),"",IFERROR(IFERROR(INDEX(Vöruskrá!J:J,MATCH(B682,Vöruskrá!B:B,0)),0)*C682/100000,""))</f>
        <v>2</v>
      </c>
      <c r="H682" s="247">
        <f>IF(OR(B682="",C682=""),"",IFERROR(IFERROR(INDEX(Vöruskrá!K:K,MATCH(B682,Vöruskrá!B:B,0)),0)*C682/100000,""))</f>
        <v>5.0000000000000001E-3</v>
      </c>
      <c r="I682" s="247">
        <f>IF(OR(B682="",C682=""),"",IFERROR(IFERROR(INDEX(Vöruskrá!L:L,MATCH(B682,Vöruskrá!B:B,0)),0)*C682/100000,""))</f>
        <v>0</v>
      </c>
      <c r="J682" s="247">
        <f>IF(OR(B682="",C682=""),"",IFERROR(IFERROR(INDEX(Vöruskrá!M:M,MATCH(B682,Vöruskrá!B:B,0)),0)*C682/100000,""))</f>
        <v>0.46500000000000002</v>
      </c>
      <c r="K682" s="247">
        <f>IF(OR(B682="",C682=""),"",IFERROR(IFERROR(INDEX(Vöruskrá!N:N,MATCH(B682,Vöruskrá!B:B,0)),0)*C682/100000,""))</f>
        <v>0.21</v>
      </c>
      <c r="L682" s="247">
        <f>IF(OR(B682="",C682=""),"",IFERROR(IFERROR(INDEX(Vöruskrá!O:O,MATCH(B682,Vöruskrá!B:B,0)),0)*C682/100000,""))</f>
        <v>5.5E-2</v>
      </c>
      <c r="M682" s="247">
        <f>IF(OR(B682="",C682=""),"",IFERROR(IFERROR(INDEX(Vöruskrá!P:P,MATCH(B682,Vöruskrá!B:B,0)),0)*C682/100000,""))</f>
        <v>0</v>
      </c>
      <c r="N682" s="247">
        <f>IF(OR(B682="",C682=""),"",IFERROR(IFERROR(INDEX(Vöruskrá!Q:Q,MATCH(B682,Vöruskrá!B:B,0)),0)*C682/100000,""))</f>
        <v>8.5000000000000006E-2</v>
      </c>
      <c r="O682" s="248">
        <f>IF(OR(B682="",C682=""),"",IFERROR(C682/1000*IFERROR(INDEX(Vöruskrá!R:R,MATCH(B682,Vöruskrá!B:B,0)),0)/1000,""))</f>
        <v>1.25</v>
      </c>
      <c r="P682" s="249"/>
      <c r="Q682" s="97"/>
      <c r="R682" s="25"/>
      <c r="S682" s="152" t="str">
        <f t="shared" si="10"/>
        <v>Laukur (ferskur)</v>
      </c>
      <c r="T682" s="150">
        <f>IF($B682="","",$C682/1000*IFERROR(INDEX(Vöruskrá!$R:$R,MATCH($B682,Vöruskrá!$B:$B,0)),0))</f>
        <v>1250</v>
      </c>
      <c r="U682" s="151" t="str">
        <f>IF($A682="","",IFERROR(SUMIFS($T:$T,$W:$W,$A682)/(SUMIFS($C:$C,$W:$W,$A682)/1000),""))</f>
        <v/>
      </c>
      <c r="W682" t="str">
        <f>IF($A682="",W681,$A682)</f>
        <v>Tomata-grænmetissúpa með brauðsneiðum</v>
      </c>
    </row>
    <row r="683" spans="1:23" ht="15">
      <c r="A683" s="244"/>
      <c r="B683" s="244" t="s">
        <v>889</v>
      </c>
      <c r="C683" s="245">
        <v>500</v>
      </c>
      <c r="D683" s="246" t="s">
        <v>890</v>
      </c>
      <c r="E683" s="246" t="s">
        <v>121</v>
      </c>
      <c r="F683" s="246"/>
      <c r="G683" s="247">
        <f>IF(OR(B683="",C683=""),"",IFERROR(IFERROR(INDEX(Vöruskrá!J:J,MATCH(B683,Vöruskrá!B:B,0)),0)*C683/100000,""))</f>
        <v>0.745</v>
      </c>
      <c r="H683" s="247">
        <f>IF(OR(B683="",C683=""),"",IFERROR(IFERROR(INDEX(Vöruskrá!K:K,MATCH(B683,Vöruskrá!B:B,0)),0)*C683/100000,""))</f>
        <v>2.5000000000000001E-3</v>
      </c>
      <c r="I683" s="247">
        <f>IF(OR(B683="",C683=""),"",IFERROR(IFERROR(INDEX(Vöruskrá!L:L,MATCH(B683,Vöruskrá!B:B,0)),0)*C683/100000,""))</f>
        <v>5.0000000000000001E-4</v>
      </c>
      <c r="J683" s="247">
        <f>IF(OR(B683="",C683=""),"",IFERROR(IFERROR(INDEX(Vöruskrá!M:M,MATCH(B683,Vöruskrá!B:B,0)),0)*C683/100000,""))</f>
        <v>0.16550000000000001</v>
      </c>
      <c r="K683" s="247">
        <f>IF(OR(B683="",C683=""),"",IFERROR(IFERROR(INDEX(Vöruskrá!N:N,MATCH(B683,Vöruskrá!B:B,0)),0)*C683/100000,""))</f>
        <v>5.0000000000000001E-3</v>
      </c>
      <c r="L683" s="247">
        <f>IF(OR(B683="",C683=""),"",IFERROR(IFERROR(INDEX(Vöruskrá!O:O,MATCH(B683,Vöruskrá!B:B,0)),0)*C683/100000,""))</f>
        <v>3.2000000000000001E-2</v>
      </c>
      <c r="M683" s="247">
        <f>IF(OR(B683="",C683=""),"",IFERROR(IFERROR(INDEX(Vöruskrá!P:P,MATCH(B683,Vöruskrá!B:B,0)),0)*C683/100000,""))</f>
        <v>0</v>
      </c>
      <c r="N683" s="247">
        <f>IF(OR(B683="",C683=""),"",IFERROR(IFERROR(INDEX(Vöruskrá!Q:Q,MATCH(B683,Vöruskrá!B:B,0)),0)*C683/100000,""))</f>
        <v>1.0500000000000001E-2</v>
      </c>
      <c r="O683" s="248">
        <f>IF(OR(B683="",C683=""),"",IFERROR(C683/1000*IFERROR(INDEX(Vöruskrá!R:R,MATCH(B683,Vöruskrá!B:B,0)),0)/1000,""))</f>
        <v>0.75</v>
      </c>
      <c r="P683" s="244"/>
      <c r="Q683" s="98"/>
      <c r="R683" s="5"/>
      <c r="S683" s="152" t="str">
        <f t="shared" si="10"/>
        <v>Hvítlaukur (ferskur)</v>
      </c>
      <c r="T683" s="150">
        <f>IF($B683="","",$C683/1000*IFERROR(INDEX(Vöruskrá!$R:$R,MATCH($B683,Vöruskrá!$B:$B,0)),0))</f>
        <v>750</v>
      </c>
      <c r="U683" s="151" t="str">
        <f>IF($A683="","",IFERROR(SUMIFS($T:$T,$W:$W,$A683)/(SUMIFS($C:$C,$W:$W,$A683)/1000),""))</f>
        <v/>
      </c>
      <c r="W683" t="str">
        <f>IF($A683="",W682,$A683)</f>
        <v>Tomata-grænmetissúpa með brauðsneiðum</v>
      </c>
    </row>
    <row r="684" spans="1:23" ht="15">
      <c r="A684" s="249"/>
      <c r="B684" s="249" t="s">
        <v>418</v>
      </c>
      <c r="C684" s="250">
        <v>500</v>
      </c>
      <c r="D684" s="246" t="s">
        <v>420</v>
      </c>
      <c r="E684" s="246" t="s">
        <v>121</v>
      </c>
      <c r="F684" s="246"/>
      <c r="G684" s="247">
        <f>IF(OR(B684="",C684=""),"",IFERROR(IFERROR(INDEX(Vöruskrá!J:J,MATCH(B684,Vöruskrá!B:B,0)),0)*C684/100000,""))</f>
        <v>2</v>
      </c>
      <c r="H684" s="247">
        <f>IF(OR(B684="",C684=""),"",IFERROR(IFERROR(INDEX(Vöruskrá!K:K,MATCH(B684,Vöruskrá!B:B,0)),0)*C684/100000,""))</f>
        <v>0</v>
      </c>
      <c r="I684" s="247">
        <f>IF(OR(B684="",C684=""),"",IFERROR(IFERROR(INDEX(Vöruskrá!L:L,MATCH(B684,Vöruskrá!B:B,0)),0)*C684/100000,""))</f>
        <v>0</v>
      </c>
      <c r="J684" s="247">
        <f>IF(OR(B684="",C684=""),"",IFERROR(IFERROR(INDEX(Vöruskrá!M:M,MATCH(B684,Vöruskrá!B:B,0)),0)*C684/100000,""))</f>
        <v>0.5</v>
      </c>
      <c r="K684" s="247">
        <f>IF(OR(B684="",C684=""),"",IFERROR(IFERROR(INDEX(Vöruskrá!N:N,MATCH(B684,Vöruskrá!B:B,0)),0)*C684/100000,""))</f>
        <v>0.5</v>
      </c>
      <c r="L684" s="247">
        <f>IF(OR(B684="",C684=""),"",IFERROR(IFERROR(INDEX(Vöruskrá!O:O,MATCH(B684,Vöruskrá!B:B,0)),0)*C684/100000,""))</f>
        <v>0</v>
      </c>
      <c r="M684" s="247">
        <f>IF(OR(B684="",C684=""),"",IFERROR(IFERROR(INDEX(Vöruskrá!P:P,MATCH(B684,Vöruskrá!B:B,0)),0)*C684/100000,""))</f>
        <v>0</v>
      </c>
      <c r="N684" s="247">
        <f>IF(OR(B684="",C684=""),"",IFERROR(IFERROR(INDEX(Vöruskrá!Q:Q,MATCH(B684,Vöruskrá!B:B,0)),0)*C684/100000,""))</f>
        <v>0</v>
      </c>
      <c r="O684" s="248">
        <f>IF(OR(B684="",C684=""),"",IFERROR(C684/1000*IFERROR(INDEX(Vöruskrá!R:R,MATCH(B684,Vöruskrá!B:B,0)),0)/1000,""))</f>
        <v>0.17499999999999999</v>
      </c>
      <c r="P684" s="249"/>
      <c r="Q684" s="97"/>
      <c r="R684" s="25"/>
      <c r="S684" s="152" t="str">
        <f t="shared" si="10"/>
        <v>Crystal Sugar (Sykur)</v>
      </c>
      <c r="T684" s="150">
        <f>IF($B684="","",$C684/1000*IFERROR(INDEX(Vöruskrá!$R:$R,MATCH($B684,Vöruskrá!$B:$B,0)),0))</f>
        <v>175</v>
      </c>
      <c r="U684" s="151" t="str">
        <f>IF($A684="","",IFERROR(SUMIFS($T:$T,$W:$W,$A684)/(SUMIFS($C:$C,$W:$W,$A684)/1000),""))</f>
        <v/>
      </c>
      <c r="W684" t="str">
        <f>IF($A684="",W683,$A684)</f>
        <v>Tomata-grænmetissúpa með brauðsneiðum</v>
      </c>
    </row>
    <row r="685" spans="1:23" ht="15">
      <c r="A685" s="244"/>
      <c r="B685" s="244" t="s">
        <v>269</v>
      </c>
      <c r="C685" s="245">
        <v>500</v>
      </c>
      <c r="D685" s="246" t="s">
        <v>272</v>
      </c>
      <c r="E685" s="246" t="s">
        <v>121</v>
      </c>
      <c r="F685" s="246" t="s">
        <v>273</v>
      </c>
      <c r="G685" s="247">
        <f>IF(OR(B685="",C685=""),"",IFERROR(IFERROR(INDEX(Vöruskrá!J:J,MATCH(B685,Vöruskrá!B:B,0)),0)*C685/100000,""))</f>
        <v>0</v>
      </c>
      <c r="H685" s="247">
        <f>IF(OR(B685="",C685=""),"",IFERROR(IFERROR(INDEX(Vöruskrá!K:K,MATCH(B685,Vöruskrá!B:B,0)),0)*C685/100000,""))</f>
        <v>0</v>
      </c>
      <c r="I685" s="247">
        <f>IF(OR(B685="",C685=""),"",IFERROR(IFERROR(INDEX(Vöruskrá!L:L,MATCH(B685,Vöruskrá!B:B,0)),0)*C685/100000,""))</f>
        <v>0</v>
      </c>
      <c r="J685" s="247">
        <f>IF(OR(B685="",C685=""),"",IFERROR(IFERROR(INDEX(Vöruskrá!M:M,MATCH(B685,Vöruskrá!B:B,0)),0)*C685/100000,""))</f>
        <v>0</v>
      </c>
      <c r="K685" s="247">
        <f>IF(OR(B685="",C685=""),"",IFERROR(IFERROR(INDEX(Vöruskrá!N:N,MATCH(B685,Vöruskrá!B:B,0)),0)*C685/100000,""))</f>
        <v>0</v>
      </c>
      <c r="L685" s="247">
        <f>IF(OR(B685="",C685=""),"",IFERROR(IFERROR(INDEX(Vöruskrá!O:O,MATCH(B685,Vöruskrá!B:B,0)),0)*C685/100000,""))</f>
        <v>0</v>
      </c>
      <c r="M685" s="247">
        <f>IF(OR(B685="",C685=""),"",IFERROR(IFERROR(INDEX(Vöruskrá!P:P,MATCH(B685,Vöruskrá!B:B,0)),0)*C685/100000,""))</f>
        <v>0.5</v>
      </c>
      <c r="N685" s="247">
        <f>IF(OR(B685="",C685=""),"",IFERROR(IFERROR(INDEX(Vöruskrá!Q:Q,MATCH(B685,Vöruskrá!B:B,0)),0)*C685/100000,""))</f>
        <v>0</v>
      </c>
      <c r="O685" s="248">
        <f>IF(OR(B685="",C685=""),"",IFERROR(C685/1000*IFERROR(INDEX(Vöruskrá!R:R,MATCH(B685,Vöruskrá!B:B,0)),0)/1000,""))</f>
        <v>0.06</v>
      </c>
      <c r="P685" s="244"/>
      <c r="Q685" s="98"/>
      <c r="R685" s="5"/>
      <c r="S685" s="152" t="str">
        <f t="shared" si="10"/>
        <v>Borðsalt</v>
      </c>
      <c r="T685" s="150">
        <f>IF($B685="","",$C685/1000*IFERROR(INDEX(Vöruskrá!$R:$R,MATCH($B685,Vöruskrá!$B:$B,0)),0))</f>
        <v>60</v>
      </c>
      <c r="U685" s="151" t="str">
        <f>IF($A685="","",IFERROR(SUMIFS($T:$T,$W:$W,$A685)/(SUMIFS($C:$C,$W:$W,$A685)/1000),""))</f>
        <v/>
      </c>
      <c r="W685" t="str">
        <f>IF($A685="",W684,$A685)</f>
        <v>Tomata-grænmetissúpa með brauðsneiðum</v>
      </c>
    </row>
    <row r="686" spans="1:23" ht="15">
      <c r="A686" s="249"/>
      <c r="B686" s="249" t="s">
        <v>1162</v>
      </c>
      <c r="C686" s="250">
        <v>500</v>
      </c>
      <c r="D686" s="246" t="s">
        <v>1163</v>
      </c>
      <c r="E686" s="246" t="s">
        <v>121</v>
      </c>
      <c r="F686" s="246" t="s">
        <v>280</v>
      </c>
      <c r="G686" s="247">
        <f>IF(OR(B686="",C686=""),"",IFERROR(IFERROR(INDEX(Vöruskrá!J:J,MATCH(B686,Vöruskrá!B:B,0)),0)*C686/100000,""))</f>
        <v>1.45</v>
      </c>
      <c r="H686" s="247" t="str">
        <f>IF(OR(B686="",C686=""),"",IFERROR(IFERROR(INDEX(Vöruskrá!K:K,MATCH(B686,Vöruskrá!B:B,0)),0)*C686/100000,""))</f>
        <v/>
      </c>
      <c r="I686" s="247" t="str">
        <f>IF(OR(B686="",C686=""),"",IFERROR(IFERROR(INDEX(Vöruskrá!L:L,MATCH(B686,Vöruskrá!B:B,0)),0)*C686/100000,""))</f>
        <v/>
      </c>
      <c r="J686" s="247">
        <f>IF(OR(B686="",C686=""),"",IFERROR(IFERROR(INDEX(Vöruskrá!M:M,MATCH(B686,Vöruskrá!B:B,0)),0)*C686/100000,""))</f>
        <v>0.21</v>
      </c>
      <c r="K686" s="247">
        <f>IF(OR(B686="",C686=""),"",IFERROR(IFERROR(INDEX(Vöruskrá!N:N,MATCH(B686,Vöruskrá!B:B,0)),0)*C686/100000,""))</f>
        <v>0.20499999999999999</v>
      </c>
      <c r="L686" s="247">
        <f>IF(OR(B686="",C686=""),"",IFERROR(IFERROR(INDEX(Vöruskrá!O:O,MATCH(B686,Vöruskrá!B:B,0)),0)*C686/100000,""))</f>
        <v>7.0000000000000007E-2</v>
      </c>
      <c r="M686" s="247" t="str">
        <f>IF(OR(B686="",C686=""),"",IFERROR(IFERROR(INDEX(Vöruskrá!P:P,MATCH(B686,Vöruskrá!B:B,0)),0)*C686/100000,""))</f>
        <v/>
      </c>
      <c r="N686" s="247">
        <f>IF(OR(B686="",C686=""),"",IFERROR(IFERROR(INDEX(Vöruskrá!Q:Q,MATCH(B686,Vöruskrá!B:B,0)),0)*C686/100000,""))</f>
        <v>0</v>
      </c>
      <c r="O686" s="248">
        <f>IF(OR(B686="",C686=""),"",IFERROR(C686/1000*IFERROR(INDEX(Vöruskrá!R:R,MATCH(B686,Vöruskrá!B:B,0)),0)/1000,""))</f>
        <v>2.6355</v>
      </c>
      <c r="P686" s="249"/>
      <c r="Q686" s="97"/>
      <c r="R686" s="25"/>
      <c r="S686" s="152" t="str">
        <f t="shared" si="10"/>
        <v>Basilíka</v>
      </c>
      <c r="T686" s="150">
        <f>IF($B686="","",$C686/1000*IFERROR(INDEX(Vöruskrá!$R:$R,MATCH($B686,Vöruskrá!$B:$B,0)),0))</f>
        <v>2635.5</v>
      </c>
      <c r="U686" s="151" t="str">
        <f>IF($A686="","",IFERROR(SUMIFS($T:$T,$W:$W,$A686)/(SUMIFS($C:$C,$W:$W,$A686)/1000),""))</f>
        <v/>
      </c>
      <c r="W686" t="str">
        <f>IF($A686="",W685,$A686)</f>
        <v>Tomata-grænmetissúpa með brauðsneiðum</v>
      </c>
    </row>
    <row r="687" spans="1:23" ht="15">
      <c r="A687" s="244"/>
      <c r="B687" s="244" t="s">
        <v>1105</v>
      </c>
      <c r="C687" s="245">
        <v>2000</v>
      </c>
      <c r="D687" s="246" t="s">
        <v>1105</v>
      </c>
      <c r="E687" s="246" t="s">
        <v>121</v>
      </c>
      <c r="F687" s="246"/>
      <c r="G687" s="247">
        <f>IF(OR(B687="",C687=""),"",IFERROR(IFERROR(INDEX(Vöruskrá!J:J,MATCH(B687,Vöruskrá!B:B,0)),0)*C687/100000,""))</f>
        <v>18</v>
      </c>
      <c r="H687" s="247">
        <f>IF(OR(B687="",C687=""),"",IFERROR(IFERROR(INDEX(Vöruskrá!K:K,MATCH(B687,Vöruskrá!B:B,0)),0)*C687/100000,""))</f>
        <v>2</v>
      </c>
      <c r="I687" s="247">
        <f>IF(OR(B687="",C687=""),"",IFERROR(IFERROR(INDEX(Vöruskrá!L:L,MATCH(B687,Vöruskrá!B:B,0)),0)*C687/100000,""))</f>
        <v>0.14000000000000001</v>
      </c>
      <c r="J687" s="247">
        <f>IF(OR(B687="",C687=""),"",IFERROR(IFERROR(INDEX(Vöruskrá!M:M,MATCH(B687,Vöruskrá!B:B,0)),0)*C687/100000,""))</f>
        <v>1.3</v>
      </c>
      <c r="K687" s="247">
        <f>IF(OR(B687="",C687=""),"",IFERROR(IFERROR(INDEX(Vöruskrá!N:N,MATCH(B687,Vöruskrá!B:B,0)),0)*C687/100000,""))</f>
        <v>0.55000000000000004</v>
      </c>
      <c r="L687" s="247">
        <f>IF(OR(B687="",C687=""),"",IFERROR(IFERROR(INDEX(Vöruskrá!O:O,MATCH(B687,Vöruskrá!B:B,0)),0)*C687/100000,""))</f>
        <v>0</v>
      </c>
      <c r="M687" s="247">
        <f>IF(OR(B687="",C687=""),"",IFERROR(IFERROR(INDEX(Vöruskrá!P:P,MATCH(B687,Vöruskrá!B:B,0)),0)*C687/100000,""))</f>
        <v>0</v>
      </c>
      <c r="N687" s="247">
        <f>IF(OR(B687="",C687=""),"",IFERROR(IFERROR(INDEX(Vöruskrá!Q:Q,MATCH(B687,Vöruskrá!B:B,0)),0)*C687/100000,""))</f>
        <v>0</v>
      </c>
      <c r="O687" s="248">
        <f>IF(OR(B687="",C687=""),"",IFERROR(C687/1000*IFERROR(INDEX(Vöruskrá!R:R,MATCH(B687,Vöruskrá!B:B,0)),0)/1000,""))</f>
        <v>0.79</v>
      </c>
      <c r="P687" s="244"/>
      <c r="Q687" s="98"/>
      <c r="R687" s="5"/>
      <c r="S687" s="152" t="str">
        <f t="shared" si="10"/>
        <v>Repjuolía</v>
      </c>
      <c r="T687" s="150">
        <f>IF($B687="","",$C687/1000*IFERROR(INDEX(Vöruskrá!$R:$R,MATCH($B687,Vöruskrá!$B:$B,0)),0))</f>
        <v>790</v>
      </c>
      <c r="U687" s="151" t="str">
        <f>IF($A687="","",IFERROR(SUMIFS($T:$T,$W:$W,$A687)/(SUMIFS($C:$C,$W:$W,$A687)/1000),""))</f>
        <v/>
      </c>
      <c r="W687" t="str">
        <f>IF($A687="",W686,$A687)</f>
        <v>Tomata-grænmetissúpa með brauðsneiðum</v>
      </c>
    </row>
    <row r="688" spans="1:23" ht="15">
      <c r="A688" s="249"/>
      <c r="B688" s="249" t="s">
        <v>720</v>
      </c>
      <c r="C688" s="250">
        <v>500</v>
      </c>
      <c r="D688" s="246" t="s">
        <v>721</v>
      </c>
      <c r="E688" s="246"/>
      <c r="F688" s="246" t="s">
        <v>280</v>
      </c>
      <c r="G688" s="247">
        <f>IF(OR(B688="",C688=""),"",IFERROR(IFERROR(INDEX(Vöruskrá!J:J,MATCH(B688,Vöruskrá!B:B,0)),0)*C688/100000,""))</f>
        <v>1.93</v>
      </c>
      <c r="H688" s="247">
        <f>IF(OR(B688="",C688=""),"",IFERROR(IFERROR(INDEX(Vöruskrá!K:K,MATCH(B688,Vöruskrá!B:B,0)),0)*C688/100000,""))</f>
        <v>1.6500000000000001E-2</v>
      </c>
      <c r="I688" s="247">
        <f>IF(OR(B688="",C688=""),"",IFERROR(IFERROR(INDEX(Vöruskrá!L:L,MATCH(B688,Vöruskrá!B:B,0)),0)*C688/100000,""))</f>
        <v>5.0000000000000001E-3</v>
      </c>
      <c r="J688" s="247">
        <f>IF(OR(B688="",C688=""),"",IFERROR(IFERROR(INDEX(Vöruskrá!M:M,MATCH(B688,Vöruskrá!B:B,0)),0)*C688/100000,""))</f>
        <v>0.32500000000000001</v>
      </c>
      <c r="K688" s="247">
        <f>IF(OR(B688="",C688=""),"",IFERROR(IFERROR(INDEX(Vöruskrá!N:N,MATCH(B688,Vöruskrá!B:B,0)),0)*C688/100000,""))</f>
        <v>3.0000000000000001E-3</v>
      </c>
      <c r="L688" s="247">
        <f>IF(OR(B688="",C688=""),"",IFERROR(IFERROR(INDEX(Vöruskrá!O:O,MATCH(B688,Vöruskrá!B:B,0)),0)*C688/100000,""))</f>
        <v>5.5E-2</v>
      </c>
      <c r="M688" s="247">
        <f>IF(OR(B688="",C688=""),"",IFERROR(IFERROR(INDEX(Vöruskrá!P:P,MATCH(B688,Vöruskrá!B:B,0)),0)*C688/100000,""))</f>
        <v>5.0000000000000001E-4</v>
      </c>
      <c r="N688" s="247">
        <f>IF(OR(B688="",C688=""),"",IFERROR(IFERROR(INDEX(Vöruskrá!Q:Q,MATCH(B688,Vöruskrá!B:B,0)),0)*C688/100000,""))</f>
        <v>0</v>
      </c>
      <c r="O688" s="248">
        <f>IF(OR(B688="",C688=""),"",IFERROR(C688/1000*IFERROR(INDEX(Vöruskrá!R:R,MATCH(B688,Vöruskrá!B:B,0)),0)/1000,""))</f>
        <v>3.5</v>
      </c>
      <c r="P688" s="249"/>
      <c r="Q688" s="97"/>
      <c r="R688" s="25"/>
      <c r="S688" s="152" t="str">
        <f t="shared" si="10"/>
        <v>Svartur pipar, malaður</v>
      </c>
      <c r="T688" s="150">
        <f>IF($B688="","",$C688/1000*IFERROR(INDEX(Vöruskrá!$R:$R,MATCH($B688,Vöruskrá!$B:$B,0)),0))</f>
        <v>3500</v>
      </c>
      <c r="U688" s="151" t="str">
        <f>IF($A688="","",IFERROR(SUMIFS($T:$T,$W:$W,$A688)/(SUMIFS($C:$C,$W:$W,$A688)/1000),""))</f>
        <v/>
      </c>
      <c r="W688" t="str">
        <f>IF($A688="",W687,$A688)</f>
        <v>Tomata-grænmetissúpa með brauðsneiðum</v>
      </c>
    </row>
    <row r="689" spans="1:23" ht="15">
      <c r="A689" s="244"/>
      <c r="B689" s="244" t="s">
        <v>892</v>
      </c>
      <c r="C689" s="245">
        <v>1000</v>
      </c>
      <c r="D689" s="246" t="s">
        <v>892</v>
      </c>
      <c r="E689" s="246" t="s">
        <v>121</v>
      </c>
      <c r="F689" s="246"/>
      <c r="G689" s="247">
        <f>IF(OR(B689="",C689=""),"",IFERROR(IFERROR(INDEX(Vöruskrá!J:J,MATCH(B689,Vöruskrá!B:B,0)),0)*C689/100000,""))</f>
        <v>0</v>
      </c>
      <c r="H689" s="247">
        <f>IF(OR(B689="",C689=""),"",IFERROR(IFERROR(INDEX(Vöruskrá!K:K,MATCH(B689,Vöruskrá!B:B,0)),0)*C689/100000,""))</f>
        <v>0</v>
      </c>
      <c r="I689" s="247">
        <f>IF(OR(B689="",C689=""),"",IFERROR(IFERROR(INDEX(Vöruskrá!L:L,MATCH(B689,Vöruskrá!B:B,0)),0)*C689/100000,""))</f>
        <v>0</v>
      </c>
      <c r="J689" s="247">
        <f>IF(OR(B689="",C689=""),"",IFERROR(IFERROR(INDEX(Vöruskrá!M:M,MATCH(B689,Vöruskrá!B:B,0)),0)*C689/100000,""))</f>
        <v>0</v>
      </c>
      <c r="K689" s="247">
        <f>IF(OR(B689="",C689=""),"",IFERROR(IFERROR(INDEX(Vöruskrá!N:N,MATCH(B689,Vöruskrá!B:B,0)),0)*C689/100000,""))</f>
        <v>0</v>
      </c>
      <c r="L689" s="247">
        <f>IF(OR(B689="",C689=""),"",IFERROR(IFERROR(INDEX(Vöruskrá!O:O,MATCH(B689,Vöruskrá!B:B,0)),0)*C689/100000,""))</f>
        <v>0</v>
      </c>
      <c r="M689" s="247">
        <f>IF(OR(B689="",C689=""),"",IFERROR(IFERROR(INDEX(Vöruskrá!P:P,MATCH(B689,Vöruskrá!B:B,0)),0)*C689/100000,""))</f>
        <v>0</v>
      </c>
      <c r="N689" s="247">
        <f>IF(OR(B689="",C689=""),"",IFERROR(IFERROR(INDEX(Vöruskrá!Q:Q,MATCH(B689,Vöruskrá!B:B,0)),0)*C689/100000,""))</f>
        <v>0</v>
      </c>
      <c r="O689" s="248">
        <f>IF(OR(B689="",C689=""),"",IFERROR(C689/1000*IFERROR(INDEX(Vöruskrá!R:R,MATCH(B689,Vöruskrá!B:B,0)),0)/1000,""))</f>
        <v>0.1</v>
      </c>
      <c r="P689" s="244"/>
      <c r="Q689" s="110"/>
      <c r="R689" s="99"/>
      <c r="S689" s="152" t="str">
        <f t="shared" si="10"/>
        <v>Vatn</v>
      </c>
      <c r="T689" s="150">
        <f>IF($B689="","",$C689/1000*IFERROR(INDEX(Vöruskrá!$R:$R,MATCH($B689,Vöruskrá!$B:$B,0)),0))</f>
        <v>100</v>
      </c>
      <c r="U689" s="151" t="str">
        <f>IF($A689="","",IFERROR(SUMIFS($T:$T,$W:$W,$A689)/(SUMIFS($C:$C,$W:$W,$A689)/1000),""))</f>
        <v/>
      </c>
      <c r="W689" t="str">
        <f>IF($A689="",W688,$A689)</f>
        <v>Tomata-grænmetissúpa með brauðsneiðum</v>
      </c>
    </row>
    <row r="690" spans="1:23" ht="48">
      <c r="A690" s="237" t="s">
        <v>1855</v>
      </c>
      <c r="B690" s="237"/>
      <c r="C690" s="238"/>
      <c r="D690" s="101" t="s">
        <v>1856</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1" t="s">
        <v>1857</v>
      </c>
      <c r="Q690" s="251" t="s">
        <v>1858</v>
      </c>
      <c r="R690" s="252" t="s">
        <v>1859</v>
      </c>
      <c r="S690" s="152" t="str">
        <f t="shared" si="10"/>
        <v>Vegan Grjónagrautur</v>
      </c>
      <c r="T690" s="150" t="str">
        <f>IF($B690="","",$C690/1000*IFERROR(INDEX(Vöruskrá!$R:$R,MATCH($B690,Vöruskrá!$B:$B,0)),0))</f>
        <v/>
      </c>
      <c r="U690" s="151">
        <f>IF($A690="","",IFERROR(SUMIFS($T:$T,$W:$W,$A690)/(SUMIFS($C:$C,$W:$W,$A690)/1000),""))</f>
        <v>102.54563640910227</v>
      </c>
      <c r="W690" t="str">
        <f>IF($A690="",W689,$A690)</f>
        <v>Vegan Grjónagrautur</v>
      </c>
    </row>
    <row r="691" spans="1:23" ht="15">
      <c r="A691" s="244"/>
      <c r="B691" s="244" t="s">
        <v>304</v>
      </c>
      <c r="C691" s="245">
        <v>13000</v>
      </c>
      <c r="D691" s="246" t="s">
        <v>307</v>
      </c>
      <c r="E691" s="246" t="s">
        <v>121</v>
      </c>
      <c r="F691" s="246"/>
      <c r="G691" s="247">
        <f>IF(OR(B691="",C691=""),"",IFERROR(IFERROR(INDEX(Vöruskrá!J:J,MATCH(B691,Vöruskrá!B:B,0)),0)*C691/100000,""))</f>
        <v>47.45</v>
      </c>
      <c r="H691" s="247">
        <f>IF(OR(B691="",C691=""),"",IFERROR(IFERROR(INDEX(Vöruskrá!K:K,MATCH(B691,Vöruskrá!B:B,0)),0)*C691/100000,""))</f>
        <v>9.0999999999999998E-2</v>
      </c>
      <c r="I691" s="247">
        <f>IF(OR(B691="",C691=""),"",IFERROR(IFERROR(INDEX(Vöruskrá!L:L,MATCH(B691,Vöruskrá!B:B,0)),0)*C691/100000,""))</f>
        <v>2.5999999999999999E-2</v>
      </c>
      <c r="J691" s="247">
        <f>IF(OR(B691="",C691=""),"",IFERROR(IFERROR(INDEX(Vöruskrá!M:M,MATCH(B691,Vöruskrá!B:B,0)),0)*C691/100000,""))</f>
        <v>10.4</v>
      </c>
      <c r="K691" s="247">
        <f>IF(OR(B691="",C691=""),"",IFERROR(IFERROR(INDEX(Vöruskrá!N:N,MATCH(B691,Vöruskrá!B:B,0)),0)*C691/100000,""))</f>
        <v>1.2999999999999999E-2</v>
      </c>
      <c r="L691" s="247">
        <f>IF(OR(B691="",C691=""),"",IFERROR(IFERROR(INDEX(Vöruskrá!O:O,MATCH(B691,Vöruskrá!B:B,0)),0)*C691/100000,""))</f>
        <v>0.92300000000000004</v>
      </c>
      <c r="M691" s="247">
        <f>IF(OR(B691="",C691=""),"",IFERROR(IFERROR(INDEX(Vöruskrá!P:P,MATCH(B691,Vöruskrá!B:B,0)),0)*C691/100000,""))</f>
        <v>0</v>
      </c>
      <c r="N691" s="247">
        <f>IF(OR(B691="",C691=""),"",IFERROR(IFERROR(INDEX(Vöruskrá!Q:Q,MATCH(B691,Vöruskrá!B:B,0)),0)*C691/100000,""))</f>
        <v>0.16900000000000001</v>
      </c>
      <c r="O691" s="248">
        <f>IF(OR(B691="",C691=""),"",IFERROR(C691/1000*IFERROR(INDEX(Vöruskrá!R:R,MATCH(B691,Vöruskrá!B:B,0)),0)/1000,""))</f>
        <v>4.55</v>
      </c>
      <c r="P691" s="244"/>
      <c r="Q691" s="109"/>
      <c r="R691" s="100"/>
      <c r="S691" s="152" t="str">
        <f t="shared" si="10"/>
        <v>Hrísgrjón Thai Hom Mali (Royal Umbrella)</v>
      </c>
      <c r="T691" s="150">
        <f>IF($B691="","",$C691/1000*IFERROR(INDEX(Vöruskrá!$R:$R,MATCH($B691,Vöruskrá!$B:$B,0)),0))</f>
        <v>4550</v>
      </c>
      <c r="U691" s="151" t="str">
        <f>IF($A691="","",IFERROR(SUMIFS($T:$T,$W:$W,$A691)/(SUMIFS($C:$C,$W:$W,$A691)/1000),""))</f>
        <v/>
      </c>
      <c r="W691" t="str">
        <f>IF($A691="",W690,$A691)</f>
        <v>Vegan Grjónagrautur</v>
      </c>
    </row>
    <row r="692" spans="1:23" ht="15">
      <c r="A692" s="249"/>
      <c r="B692" s="249" t="s">
        <v>892</v>
      </c>
      <c r="C692" s="250">
        <v>30000</v>
      </c>
      <c r="D692" s="246" t="s">
        <v>892</v>
      </c>
      <c r="E692" s="246" t="s">
        <v>121</v>
      </c>
      <c r="F692" s="246"/>
      <c r="G692" s="247">
        <f>IF(OR(B692="",C692=""),"",IFERROR(IFERROR(INDEX(Vöruskrá!J:J,MATCH(B692,Vöruskrá!B:B,0)),0)*C692/100000,""))</f>
        <v>0</v>
      </c>
      <c r="H692" s="247">
        <f>IF(OR(B692="",C692=""),"",IFERROR(IFERROR(INDEX(Vöruskrá!K:K,MATCH(B692,Vöruskrá!B:B,0)),0)*C692/100000,""))</f>
        <v>0</v>
      </c>
      <c r="I692" s="247">
        <f>IF(OR(B692="",C692=""),"",IFERROR(IFERROR(INDEX(Vöruskrá!L:L,MATCH(B692,Vöruskrá!B:B,0)),0)*C692/100000,""))</f>
        <v>0</v>
      </c>
      <c r="J692" s="247">
        <f>IF(OR(B692="",C692=""),"",IFERROR(IFERROR(INDEX(Vöruskrá!M:M,MATCH(B692,Vöruskrá!B:B,0)),0)*C692/100000,""))</f>
        <v>0</v>
      </c>
      <c r="K692" s="247">
        <f>IF(OR(B692="",C692=""),"",IFERROR(IFERROR(INDEX(Vöruskrá!N:N,MATCH(B692,Vöruskrá!B:B,0)),0)*C692/100000,""))</f>
        <v>0</v>
      </c>
      <c r="L692" s="247">
        <f>IF(OR(B692="",C692=""),"",IFERROR(IFERROR(INDEX(Vöruskrá!O:O,MATCH(B692,Vöruskrá!B:B,0)),0)*C692/100000,""))</f>
        <v>0</v>
      </c>
      <c r="M692" s="247">
        <f>IF(OR(B692="",C692=""),"",IFERROR(IFERROR(INDEX(Vöruskrá!P:P,MATCH(B692,Vöruskrá!B:B,0)),0)*C692/100000,""))</f>
        <v>0</v>
      </c>
      <c r="N692" s="247">
        <f>IF(OR(B692="",C692=""),"",IFERROR(IFERROR(INDEX(Vöruskrá!Q:Q,MATCH(B692,Vöruskrá!B:B,0)),0)*C692/100000,""))</f>
        <v>0</v>
      </c>
      <c r="O692" s="248">
        <f>IF(OR(B692="",C692=""),"",IFERROR(C692/1000*IFERROR(INDEX(Vöruskrá!R:R,MATCH(B692,Vöruskrá!B:B,0)),0)/1000,""))</f>
        <v>3</v>
      </c>
      <c r="P692" s="249"/>
      <c r="Q692" s="97"/>
      <c r="R692" s="25"/>
      <c r="S692" s="152" t="str">
        <f t="shared" si="10"/>
        <v>Vatn</v>
      </c>
      <c r="T692" s="150">
        <f>IF($B692="","",$C692/1000*IFERROR(INDEX(Vöruskrá!$R:$R,MATCH($B692,Vöruskrá!$B:$B,0)),0))</f>
        <v>3000</v>
      </c>
      <c r="U692" s="151" t="str">
        <f>IF($A692="","",IFERROR(SUMIFS($T:$T,$W:$W,$A692)/(SUMIFS($C:$C,$W:$W,$A692)/1000),""))</f>
        <v/>
      </c>
      <c r="W692" t="str">
        <f>IF($A692="",W691,$A692)</f>
        <v>Vegan Grjónagrautur</v>
      </c>
    </row>
    <row r="693" spans="1:23">
      <c r="A693" s="244"/>
      <c r="B693" s="244"/>
      <c r="C693" s="245">
        <v>35000</v>
      </c>
      <c r="D693" s="246" t="s">
        <v>120</v>
      </c>
      <c r="E693" s="246" t="s">
        <v>121</v>
      </c>
      <c r="F693" s="246"/>
      <c r="G693" s="247" t="str">
        <f>IF(OR(B693="",C693=""),"",IFERROR(IFERROR(INDEX(Vöruskrá!J:J,MATCH(B693,Vöruskrá!B:B,0)),0)*C693/100000,""))</f>
        <v/>
      </c>
      <c r="H693" s="247" t="str">
        <f>IF(OR(B693="",C693=""),"",IFERROR(IFERROR(INDEX(Vöruskrá!K:K,MATCH(B693,Vöruskrá!B:B,0)),0)*C693/100000,""))</f>
        <v/>
      </c>
      <c r="I693" s="247" t="str">
        <f>IF(OR(B693="",C693=""),"",IFERROR(IFERROR(INDEX(Vöruskrá!L:L,MATCH(B693,Vöruskrá!B:B,0)),0)*C693/100000,""))</f>
        <v/>
      </c>
      <c r="J693" s="247" t="str">
        <f>IF(OR(B693="",C693=""),"",IFERROR(IFERROR(INDEX(Vöruskrá!M:M,MATCH(B693,Vöruskrá!B:B,0)),0)*C693/100000,""))</f>
        <v/>
      </c>
      <c r="K693" s="247" t="str">
        <f>IF(OR(B693="",C693=""),"",IFERROR(IFERROR(INDEX(Vöruskrá!N:N,MATCH(B693,Vöruskrá!B:B,0)),0)*C693/100000,""))</f>
        <v/>
      </c>
      <c r="L693" s="247" t="str">
        <f>IF(OR(B693="",C693=""),"",IFERROR(IFERROR(INDEX(Vöruskrá!O:O,MATCH(B693,Vöruskrá!B:B,0)),0)*C693/100000,""))</f>
        <v/>
      </c>
      <c r="M693" s="247" t="str">
        <f>IF(OR(B693="",C693=""),"",IFERROR(IFERROR(INDEX(Vöruskrá!P:P,MATCH(B693,Vöruskrá!B:B,0)),0)*C693/100000,""))</f>
        <v/>
      </c>
      <c r="N693" s="247" t="str">
        <f>IF(OR(B693="",C693=""),"",IFERROR(IFERROR(INDEX(Vöruskrá!Q:Q,MATCH(B693,Vöruskrá!B:B,0)),0)*C693/100000,""))</f>
        <v/>
      </c>
      <c r="O693" s="248" t="str">
        <f>IF(OR(B693="",C693=""),"",IFERROR(C693/1000*IFERROR(INDEX(Vöruskrá!R:R,MATCH(B693,Vöruskrá!B:B,0)),0)/1000,""))</f>
        <v/>
      </c>
      <c r="P693" s="244"/>
      <c r="Q693" s="98"/>
      <c r="R693" s="5"/>
      <c r="S693" s="152">
        <f t="shared" si="10"/>
        <v>0</v>
      </c>
      <c r="T693" s="150" t="str">
        <f>IF($B693="","",$C693/1000*IFERROR(INDEX(Vöruskrá!$R:$R,MATCH($B693,Vöruskrá!$B:$B,0)),0))</f>
        <v/>
      </c>
      <c r="U693" s="151" t="str">
        <f>IF($A693="","",IFERROR(SUMIFS($T:$T,$W:$W,$A693)/(SUMIFS($C:$C,$W:$W,$A693)/1000),""))</f>
        <v/>
      </c>
      <c r="W693" t="str">
        <f>IF($A693="",W692,$A693)</f>
        <v>Vegan Grjónagrautur</v>
      </c>
    </row>
    <row r="694" spans="1:23" ht="15">
      <c r="A694" s="249"/>
      <c r="B694" s="249" t="s">
        <v>418</v>
      </c>
      <c r="C694" s="250">
        <v>1800</v>
      </c>
      <c r="D694" s="246" t="s">
        <v>420</v>
      </c>
      <c r="E694" s="246" t="s">
        <v>121</v>
      </c>
      <c r="F694" s="246"/>
      <c r="G694" s="247">
        <f>IF(OR(B694="",C694=""),"",IFERROR(IFERROR(INDEX(Vöruskrá!J:J,MATCH(B694,Vöruskrá!B:B,0)),0)*C694/100000,""))</f>
        <v>7.2</v>
      </c>
      <c r="H694" s="247">
        <f>IF(OR(B694="",C694=""),"",IFERROR(IFERROR(INDEX(Vöruskrá!K:K,MATCH(B694,Vöruskrá!B:B,0)),0)*C694/100000,""))</f>
        <v>0</v>
      </c>
      <c r="I694" s="247">
        <f>IF(OR(B694="",C694=""),"",IFERROR(IFERROR(INDEX(Vöruskrá!L:L,MATCH(B694,Vöruskrá!B:B,0)),0)*C694/100000,""))</f>
        <v>0</v>
      </c>
      <c r="J694" s="247">
        <f>IF(OR(B694="",C694=""),"",IFERROR(IFERROR(INDEX(Vöruskrá!M:M,MATCH(B694,Vöruskrá!B:B,0)),0)*C694/100000,""))</f>
        <v>1.8</v>
      </c>
      <c r="K694" s="247">
        <f>IF(OR(B694="",C694=""),"",IFERROR(IFERROR(INDEX(Vöruskrá!N:N,MATCH(B694,Vöruskrá!B:B,0)),0)*C694/100000,""))</f>
        <v>1.8</v>
      </c>
      <c r="L694" s="247">
        <f>IF(OR(B694="",C694=""),"",IFERROR(IFERROR(INDEX(Vöruskrá!O:O,MATCH(B694,Vöruskrá!B:B,0)),0)*C694/100000,""))</f>
        <v>0</v>
      </c>
      <c r="M694" s="247">
        <f>IF(OR(B694="",C694=""),"",IFERROR(IFERROR(INDEX(Vöruskrá!P:P,MATCH(B694,Vöruskrá!B:B,0)),0)*C694/100000,""))</f>
        <v>0</v>
      </c>
      <c r="N694" s="247">
        <f>IF(OR(B694="",C694=""),"",IFERROR(IFERROR(INDEX(Vöruskrá!Q:Q,MATCH(B694,Vöruskrá!B:B,0)),0)*C694/100000,""))</f>
        <v>0</v>
      </c>
      <c r="O694" s="248">
        <f>IF(OR(B694="",C694=""),"",IFERROR(C694/1000*IFERROR(INDEX(Vöruskrá!R:R,MATCH(B694,Vöruskrá!B:B,0)),0)/1000,""))</f>
        <v>0.63</v>
      </c>
      <c r="P694" s="249"/>
      <c r="Q694" s="97"/>
      <c r="R694" s="25"/>
      <c r="S694" s="152" t="str">
        <f t="shared" si="10"/>
        <v>Crystal Sugar (Sykur)</v>
      </c>
      <c r="T694" s="150">
        <f>IF($B694="","",$C694/1000*IFERROR(INDEX(Vöruskrá!$R:$R,MATCH($B694,Vöruskrá!$B:$B,0)),0))</f>
        <v>630</v>
      </c>
      <c r="U694" s="151" t="str">
        <f>IF($A694="","",IFERROR(SUMIFS($T:$T,$W:$W,$A694)/(SUMIFS($C:$C,$W:$W,$A694)/1000),""))</f>
        <v/>
      </c>
      <c r="W694" t="str">
        <f>IF($A694="",W693,$A694)</f>
        <v>Vegan Grjónagrautur</v>
      </c>
    </row>
    <row r="695" spans="1:23" ht="15">
      <c r="A695" s="253"/>
      <c r="B695" s="253" t="s">
        <v>269</v>
      </c>
      <c r="C695" s="254">
        <v>180</v>
      </c>
      <c r="D695" s="255" t="s">
        <v>272</v>
      </c>
      <c r="E695" s="255" t="s">
        <v>121</v>
      </c>
      <c r="F695" s="255" t="s">
        <v>273</v>
      </c>
      <c r="G695" s="256">
        <f>IF(OR(B695="",C695=""),"",IFERROR(IFERROR(INDEX(Vöruskrá!J:J,MATCH(B695,Vöruskrá!B:B,0)),0)*C695/100000,""))</f>
        <v>0</v>
      </c>
      <c r="H695" s="256">
        <f>IF(OR(B695="",C695=""),"",IFERROR(IFERROR(INDEX(Vöruskrá!K:K,MATCH(B695,Vöruskrá!B:B,0)),0)*C695/100000,""))</f>
        <v>0</v>
      </c>
      <c r="I695" s="256">
        <f>IF(OR(B695="",C695=""),"",IFERROR(IFERROR(INDEX(Vöruskrá!L:L,MATCH(B695,Vöruskrá!B:B,0)),0)*C695/100000,""))</f>
        <v>0</v>
      </c>
      <c r="J695" s="256">
        <f>IF(OR(B695="",C695=""),"",IFERROR(IFERROR(INDEX(Vöruskrá!M:M,MATCH(B695,Vöruskrá!B:B,0)),0)*C695/100000,""))</f>
        <v>0</v>
      </c>
      <c r="K695" s="256">
        <f>IF(OR(B695="",C695=""),"",IFERROR(IFERROR(INDEX(Vöruskrá!N:N,MATCH(B695,Vöruskrá!B:B,0)),0)*C695/100000,""))</f>
        <v>0</v>
      </c>
      <c r="L695" s="256">
        <f>IF(OR(B695="",C695=""),"",IFERROR(IFERROR(INDEX(Vöruskrá!O:O,MATCH(B695,Vöruskrá!B:B,0)),0)*C695/100000,""))</f>
        <v>0</v>
      </c>
      <c r="M695" s="256">
        <f>IF(OR(B695="",C695=""),"",IFERROR(IFERROR(INDEX(Vöruskrá!P:P,MATCH(B695,Vöruskrá!B:B,0)),0)*C695/100000,""))</f>
        <v>0.18</v>
      </c>
      <c r="N695" s="256">
        <f>IF(OR(B695="",C695=""),"",IFERROR(IFERROR(INDEX(Vöruskrá!Q:Q,MATCH(B695,Vöruskrá!B:B,0)),0)*C695/100000,""))</f>
        <v>0</v>
      </c>
      <c r="O695" s="257">
        <f>IF(OR(B695="",C695=""),"",IFERROR(C695/1000*IFERROR(INDEX(Vöruskrá!R:R,MATCH(B695,Vöruskrá!B:B,0)),0)/1000,""))</f>
        <v>2.1599999999999998E-2</v>
      </c>
      <c r="P695" s="253"/>
      <c r="Q695" s="110"/>
      <c r="R695" s="99"/>
      <c r="S695" s="152" t="str">
        <f t="shared" si="10"/>
        <v>Borðsalt</v>
      </c>
      <c r="T695" s="150">
        <f>IF($B695="","",$C695/1000*IFERROR(INDEX(Vöruskrá!$R:$R,MATCH($B695,Vöruskrá!$B:$B,0)),0))</f>
        <v>21.599999999999998</v>
      </c>
      <c r="U695" s="151" t="str">
        <f>IF($A695="","",IFERROR(SUMIFS($T:$T,$W:$W,$A695)/(SUMIFS($C:$C,$W:$W,$A695)/1000),""))</f>
        <v/>
      </c>
      <c r="W695" t="str">
        <f>IF($A695="",W694,$A695)</f>
        <v>Vegan Grjónagrautur</v>
      </c>
    </row>
    <row r="696" spans="1:23" ht="84">
      <c r="A696" s="237" t="s">
        <v>1860</v>
      </c>
      <c r="B696" s="237"/>
      <c r="C696" s="238"/>
      <c r="D696" s="101" t="s">
        <v>1861</v>
      </c>
      <c r="E696" s="101" t="s">
        <v>1862</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1" t="s">
        <v>1863</v>
      </c>
      <c r="Q696" s="242" t="s">
        <v>1864</v>
      </c>
      <c r="R696" s="243" t="s">
        <v>1865</v>
      </c>
      <c r="S696" s="152" t="str">
        <f t="shared" si="10"/>
        <v>Mac and Cheese</v>
      </c>
      <c r="T696" s="150" t="str">
        <f>IF($B696="","",$C696/1000*IFERROR(INDEX(Vöruskrá!$R:$R,MATCH($B696,Vöruskrá!$B:$B,0)),0))</f>
        <v/>
      </c>
      <c r="U696" s="151">
        <f>IF($A696="","",IFERROR(SUMIFS($T:$T,$W:$W,$A696)/(SUMIFS($C:$C,$W:$W,$A696)/1000),""))</f>
        <v>766.99785292538922</v>
      </c>
      <c r="W696" t="str">
        <f>IF($A696="",W695,$A696)</f>
        <v>Mac and Cheese</v>
      </c>
    </row>
    <row r="697" spans="1:23" ht="15">
      <c r="A697" s="244"/>
      <c r="B697" s="244" t="s">
        <v>744</v>
      </c>
      <c r="C697" s="245">
        <v>23125</v>
      </c>
      <c r="D697" s="246" t="s">
        <v>745</v>
      </c>
      <c r="E697" s="246" t="s">
        <v>108</v>
      </c>
      <c r="F697" s="246"/>
      <c r="G697" s="247">
        <f>IF(OR(B697="",C697=""),"",IFERROR(IFERROR(INDEX(Vöruskrá!J:J,MATCH(B697,Vöruskrá!B:B,0)),0)*C697/100000,""))</f>
        <v>15.49375</v>
      </c>
      <c r="H697" s="247">
        <f>IF(OR(B697="",C697=""),"",IFERROR(IFERROR(INDEX(Vöruskrá!K:K,MATCH(B697,Vöruskrá!B:B,0)),0)*C697/100000,""))</f>
        <v>0.90187499999999998</v>
      </c>
      <c r="I697" s="247">
        <f>IF(OR(B697="",C697=""),"",IFERROR(IFERROR(INDEX(Vöruskrá!L:L,MATCH(B697,Vöruskrá!B:B,0)),0)*C697/100000,""))</f>
        <v>0.53187499999999988</v>
      </c>
      <c r="J697" s="247">
        <f>IF(OR(B697="",C697=""),"",IFERROR(IFERROR(INDEX(Vöruskrá!M:M,MATCH(B697,Vöruskrá!B:B,0)),0)*C697/100000,""))</f>
        <v>1.086875</v>
      </c>
      <c r="K697" s="247">
        <f>IF(OR(B697="",C697=""),"",IFERROR(IFERROR(INDEX(Vöruskrá!N:N,MATCH(B697,Vöruskrá!B:B,0)),0)*C697/100000,""))</f>
        <v>1.086875</v>
      </c>
      <c r="L697" s="247">
        <f>IF(OR(B697="",C697=""),"",IFERROR(IFERROR(INDEX(Vöruskrá!O:O,MATCH(B697,Vöruskrá!B:B,0)),0)*C697/100000,""))</f>
        <v>0.76312500000000005</v>
      </c>
      <c r="M697" s="247">
        <f>IF(OR(B697="",C697=""),"",IFERROR(IFERROR(INDEX(Vöruskrá!P:P,MATCH(B697,Vöruskrá!B:B,0)),0)*C697/100000,""))</f>
        <v>2.3125E-2</v>
      </c>
      <c r="N697" s="247">
        <f>IF(OR(B697="",C697=""),"",IFERROR(IFERROR(INDEX(Vöruskrá!Q:Q,MATCH(B697,Vöruskrá!B:B,0)),0)*C697/100000,""))</f>
        <v>0</v>
      </c>
      <c r="O697" s="248">
        <f>IF(OR(B697="",C697=""),"",IFERROR(C697/1000*IFERROR(INDEX(Vöruskrá!R:R,MATCH(B697,Vöruskrá!B:B,0)),0)/1000,""))</f>
        <v>4.625</v>
      </c>
      <c r="P697" s="244"/>
      <c r="Q697" s="109"/>
      <c r="R697" s="100"/>
      <c r="S697" s="152" t="str">
        <f t="shared" si="10"/>
        <v>Nýmjólk 1 L (MS)</v>
      </c>
      <c r="T697" s="150">
        <f>IF($B697="","",$C697/1000*IFERROR(INDEX(Vöruskrá!$R:$R,MATCH($B697,Vöruskrá!$B:$B,0)),0))</f>
        <v>4625</v>
      </c>
      <c r="U697" s="151" t="str">
        <f>IF($A697="","",IFERROR(SUMIFS($T:$T,$W:$W,$A697)/(SUMIFS($C:$C,$W:$W,$A697)/1000),""))</f>
        <v/>
      </c>
      <c r="W697" t="str">
        <f>IF($A697="",W696,$A697)</f>
        <v>Mac and Cheese</v>
      </c>
    </row>
    <row r="698" spans="1:23" ht="15">
      <c r="A698" s="249"/>
      <c r="B698" s="249" t="s">
        <v>945</v>
      </c>
      <c r="C698" s="250">
        <v>6250</v>
      </c>
      <c r="D698" s="246" t="s">
        <v>947</v>
      </c>
      <c r="E698" s="246" t="s">
        <v>108</v>
      </c>
      <c r="F698" s="246"/>
      <c r="G698" s="247">
        <f>IF(OR(B698="",C698=""),"",IFERROR(IFERROR(INDEX(Vöruskrá!J:J,MATCH(B698,Vöruskrá!B:B,0)),0)*C698/100000,""))</f>
        <v>22.3125</v>
      </c>
      <c r="H698" s="247">
        <f>IF(OR(B698="",C698=""),"",IFERROR(IFERROR(INDEX(Vöruskrá!K:K,MATCH(B698,Vöruskrá!B:B,0)),0)*C698/100000,""))</f>
        <v>1.8125</v>
      </c>
      <c r="I698" s="247">
        <f>IF(OR(B698="",C698=""),"",IFERROR(IFERROR(INDEX(Vöruskrá!L:L,MATCH(B698,Vöruskrá!B:B,0)),0)*C698/100000,""))</f>
        <v>1</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1.5</v>
      </c>
      <c r="M698" s="247">
        <f>IF(OR(B698="",C698=""),"",IFERROR(IFERROR(INDEX(Vöruskrá!P:P,MATCH(B698,Vöruskrá!B:B,0)),0)*C698/100000,""))</f>
        <v>9.375E-2</v>
      </c>
      <c r="N698" s="247">
        <f>IF(OR(B698="",C698=""),"",IFERROR(IFERROR(INDEX(Vöruskrá!Q:Q,MATCH(B698,Vöruskrá!B:B,0)),0)*C698/100000,""))</f>
        <v>0</v>
      </c>
      <c r="O698" s="248">
        <f>IF(OR(B698="",C698=""),"",IFERROR(C698/1000*IFERROR(INDEX(Vöruskrá!R:R,MATCH(B698,Vöruskrá!B:B,0)),0)/1000,""))</f>
        <v>18.125</v>
      </c>
      <c r="P698" s="249"/>
      <c r="Q698" s="97"/>
      <c r="R698" s="25"/>
      <c r="S698" s="152" t="str">
        <f t="shared" si="10"/>
        <v>Cheddar ostur rifinn (MS)</v>
      </c>
      <c r="T698" s="150">
        <f>IF($B698="","",$C698/1000*IFERROR(INDEX(Vöruskrá!$R:$R,MATCH($B698,Vöruskrá!$B:$B,0)),0))</f>
        <v>18125</v>
      </c>
      <c r="U698" s="151" t="str">
        <f>IF($A698="","",IFERROR(SUMIFS($T:$T,$W:$W,$A698)/(SUMIFS($C:$C,$W:$W,$A698)/1000),""))</f>
        <v/>
      </c>
      <c r="W698" t="str">
        <f>IF($A698="",W697,$A698)</f>
        <v>Mac and Cheese</v>
      </c>
    </row>
    <row r="699" spans="1:23" ht="15">
      <c r="A699" s="244"/>
      <c r="B699" s="244" t="s">
        <v>392</v>
      </c>
      <c r="C699" s="245">
        <v>3125</v>
      </c>
      <c r="D699" s="246" t="s">
        <v>394</v>
      </c>
      <c r="E699" s="246" t="s">
        <v>108</v>
      </c>
      <c r="F699" s="246"/>
      <c r="G699" s="247">
        <f>IF(OR(B699="",C699=""),"",IFERROR(IFERROR(INDEX(Vöruskrá!J:J,MATCH(B699,Vöruskrá!B:B,0)),0)*C699/100000,""))</f>
        <v>23.0625</v>
      </c>
      <c r="H699" s="247">
        <f>IF(OR(B699="",C699=""),"",IFERROR(IFERROR(INDEX(Vöruskrá!K:K,MATCH(B699,Vöruskrá!B:B,0)),0)*C699/100000,""))</f>
        <v>2.5625</v>
      </c>
      <c r="I699" s="247">
        <f>IF(OR(B699="",C699=""),"",IFERROR(IFERROR(INDEX(Vöruskrá!L:L,MATCH(B699,Vöruskrá!B:B,0)),0)*C699/100000,""))</f>
        <v>1.53125</v>
      </c>
      <c r="J699" s="247">
        <f>IF(OR(B699="",C699=""),"",IFERROR(IFERROR(INDEX(Vöruskrá!M:M,MATCH(B699,Vöruskrá!B:B,0)),0)*C699/100000,""))</f>
        <v>1.2500000000000001E-2</v>
      </c>
      <c r="K699" s="247">
        <f>IF(OR(B699="",C699=""),"",IFERROR(IFERROR(INDEX(Vöruskrá!N:N,MATCH(B699,Vöruskrá!B:B,0)),0)*C699/100000,""))</f>
        <v>1.2500000000000001E-2</v>
      </c>
      <c r="L699" s="247">
        <f>IF(OR(B699="",C699=""),"",IFERROR(IFERROR(INDEX(Vöruskrá!O:O,MATCH(B699,Vöruskrá!B:B,0)),0)*C699/100000,""))</f>
        <v>1.8749999999999999E-2</v>
      </c>
      <c r="M699" s="247">
        <f>IF(OR(B699="",C699=""),"",IFERROR(IFERROR(INDEX(Vöruskrá!P:P,MATCH(B699,Vöruskrá!B:B,0)),0)*C699/100000,""))</f>
        <v>3.7499999999999999E-2</v>
      </c>
      <c r="N699" s="247">
        <f>IF(OR(B699="",C699=""),"",IFERROR(IFERROR(INDEX(Vöruskrá!Q:Q,MATCH(B699,Vöruskrá!B:B,0)),0)*C699/100000,""))</f>
        <v>0</v>
      </c>
      <c r="O699" s="248">
        <f>IF(OR(B699="",C699=""),"",IFERROR(C699/1000*IFERROR(INDEX(Vöruskrá!R:R,MATCH(B699,Vöruskrá!B:B,0)),0)/1000,""))</f>
        <v>7.1875</v>
      </c>
      <c r="P699" s="244"/>
      <c r="Q699" s="98"/>
      <c r="R699" s="5"/>
      <c r="S699" s="152" t="str">
        <f t="shared" si="10"/>
        <v>Smjör 500 g</v>
      </c>
      <c r="T699" s="150">
        <f>IF($B699="","",$C699/1000*IFERROR(INDEX(Vöruskrá!$R:$R,MATCH($B699,Vöruskrá!$B:$B,0)),0))</f>
        <v>7187.5</v>
      </c>
      <c r="U699" s="151" t="str">
        <f>IF($A699="","",IFERROR(SUMIFS($T:$T,$W:$W,$A699)/(SUMIFS($C:$C,$W:$W,$A699)/1000),""))</f>
        <v/>
      </c>
      <c r="W699" t="str">
        <f>IF($A699="",W698,$A699)</f>
        <v>Mac and Cheese</v>
      </c>
    </row>
    <row r="700" spans="1:23" ht="15">
      <c r="A700" s="249"/>
      <c r="B700" s="249" t="s">
        <v>1275</v>
      </c>
      <c r="C700" s="250">
        <v>3125</v>
      </c>
      <c r="D700" s="246" t="s">
        <v>1278</v>
      </c>
      <c r="E700" s="246" t="s">
        <v>30</v>
      </c>
      <c r="F700" s="246"/>
      <c r="G700" s="247">
        <f>IF(OR(B700="",C700=""),"",IFERROR(IFERROR(INDEX(Vöruskrá!J:J,MATCH(B700,Vöruskrá!B:B,0)),0)*C700/100000,""))</f>
        <v>10.84375</v>
      </c>
      <c r="H700" s="247">
        <f>IF(OR(B700="",C700=""),"",IFERROR(IFERROR(INDEX(Vöruskrá!K:K,MATCH(B700,Vöruskrá!B:B,0)),0)*C700/100000,""))</f>
        <v>3.125E-2</v>
      </c>
      <c r="I700" s="247" t="str">
        <f>IF(OR(B700="",C700=""),"",IFERROR(IFERROR(INDEX(Vöruskrá!L:L,MATCH(B700,Vöruskrá!B:B,0)),0)*C700/100000,""))</f>
        <v/>
      </c>
      <c r="J700" s="247">
        <f>IF(OR(B700="",C700=""),"",IFERROR(IFERROR(INDEX(Vöruskrá!M:M,MATCH(B700,Vöruskrá!B:B,0)),0)*C700/100000,""))</f>
        <v>2.25</v>
      </c>
      <c r="K700" s="247" t="str">
        <f>IF(OR(B700="",C700=""),"",IFERROR(IFERROR(INDEX(Vöruskrá!N:N,MATCH(B700,Vöruskrá!B:B,0)),0)*C700/100000,""))</f>
        <v/>
      </c>
      <c r="L700" s="247">
        <f>IF(OR(B700="",C700=""),"",IFERROR(IFERROR(INDEX(Vöruskrá!O:O,MATCH(B700,Vöruskrá!B:B,0)),0)*C700/100000,""))</f>
        <v>0.34375</v>
      </c>
      <c r="M700" s="247">
        <f>IF(OR(B700="",C700=""),"",IFERROR(IFERROR(INDEX(Vöruskrá!P:P,MATCH(B700,Vöruskrá!B:B,0)),0)*C700/100000,""))</f>
        <v>0</v>
      </c>
      <c r="N700" s="247">
        <f>IF(OR(B700="",C700=""),"",IFERROR(IFERROR(INDEX(Vöruskrá!Q:Q,MATCH(B700,Vöruskrá!B:B,0)),0)*C700/100000,""))</f>
        <v>9.375E-2</v>
      </c>
      <c r="O700" s="248">
        <f>IF(OR(B700="",C700=""),"",IFERROR(C700/1000*IFERROR(INDEX(Vöruskrá!R:R,MATCH(B700,Vöruskrá!B:B,0)),0)/1000,""))</f>
        <v>1.875</v>
      </c>
      <c r="P700" s="249"/>
      <c r="Q700" s="97"/>
      <c r="R700" s="25"/>
      <c r="S700" s="152" t="str">
        <f t="shared" si="10"/>
        <v>Hveiti 2kg (rauður)</v>
      </c>
      <c r="T700" s="150">
        <f>IF($B700="","",$C700/1000*IFERROR(INDEX(Vöruskrá!$R:$R,MATCH($B700,Vöruskrá!$B:$B,0)),0))</f>
        <v>1875</v>
      </c>
      <c r="U700" s="151" t="str">
        <f>IF($A700="","",IFERROR(SUMIFS($T:$T,$W:$W,$A700)/(SUMIFS($C:$C,$W:$W,$A700)/1000),""))</f>
        <v/>
      </c>
      <c r="W700" t="str">
        <f>IF($A700="",W699,$A700)</f>
        <v>Mac and Cheese</v>
      </c>
    </row>
    <row r="701" spans="1:23" ht="15">
      <c r="A701" s="244"/>
      <c r="B701" s="244" t="s">
        <v>882</v>
      </c>
      <c r="C701" s="245">
        <v>2500</v>
      </c>
      <c r="D701" s="246" t="s">
        <v>883</v>
      </c>
      <c r="E701" s="246" t="s">
        <v>121</v>
      </c>
      <c r="F701" s="246"/>
      <c r="G701" s="247">
        <f>IF(OR(B701="",C701=""),"",IFERROR(IFERROR(INDEX(Vöruskrá!J:J,MATCH(B701,Vöruskrá!B:B,0)),0)*C701/100000,""))</f>
        <v>1</v>
      </c>
      <c r="H701" s="247">
        <f>IF(OR(B701="",C701=""),"",IFERROR(IFERROR(INDEX(Vöruskrá!K:K,MATCH(B701,Vöruskrá!B:B,0)),0)*C701/100000,""))</f>
        <v>2.5000000000000001E-3</v>
      </c>
      <c r="I701" s="247">
        <f>IF(OR(B701="",C701=""),"",IFERROR(IFERROR(INDEX(Vöruskrá!L:L,MATCH(B701,Vöruskrá!B:B,0)),0)*C701/100000,""))</f>
        <v>0</v>
      </c>
      <c r="J701" s="247">
        <f>IF(OR(B701="",C701=""),"",IFERROR(IFERROR(INDEX(Vöruskrá!M:M,MATCH(B701,Vöruskrá!B:B,0)),0)*C701/100000,""))</f>
        <v>0.23250000000000001</v>
      </c>
      <c r="K701" s="247">
        <f>IF(OR(B701="",C701=""),"",IFERROR(IFERROR(INDEX(Vöruskrá!N:N,MATCH(B701,Vöruskrá!B:B,0)),0)*C701/100000,""))</f>
        <v>0.105</v>
      </c>
      <c r="L701" s="247">
        <f>IF(OR(B701="",C701=""),"",IFERROR(IFERROR(INDEX(Vöruskrá!O:O,MATCH(B701,Vöruskrá!B:B,0)),0)*C701/100000,""))</f>
        <v>2.75E-2</v>
      </c>
      <c r="M701" s="247">
        <f>IF(OR(B701="",C701=""),"",IFERROR(IFERROR(INDEX(Vöruskrá!P:P,MATCH(B701,Vöruskrá!B:B,0)),0)*C701/100000,""))</f>
        <v>0</v>
      </c>
      <c r="N701" s="247">
        <f>IF(OR(B701="",C701=""),"",IFERROR(IFERROR(INDEX(Vöruskrá!Q:Q,MATCH(B701,Vöruskrá!B:B,0)),0)*C701/100000,""))</f>
        <v>4.2500000000000003E-2</v>
      </c>
      <c r="O701" s="248">
        <f>IF(OR(B701="",C701=""),"",IFERROR(C701/1000*IFERROR(INDEX(Vöruskrá!R:R,MATCH(B701,Vöruskrá!B:B,0)),0)/1000,""))</f>
        <v>0.625</v>
      </c>
      <c r="P701" s="244"/>
      <c r="Q701" s="98"/>
      <c r="R701" s="5"/>
      <c r="S701" s="152" t="str">
        <f t="shared" si="10"/>
        <v>Laukur (ferskur)</v>
      </c>
      <c r="T701" s="150">
        <f>IF($B701="","",$C701/1000*IFERROR(INDEX(Vöruskrá!$R:$R,MATCH($B701,Vöruskrá!$B:$B,0)),0))</f>
        <v>625</v>
      </c>
      <c r="U701" s="151" t="str">
        <f>IF($A701="","",IFERROR(SUMIFS($T:$T,$W:$W,$A701)/(SUMIFS($C:$C,$W:$W,$A701)/1000),""))</f>
        <v/>
      </c>
      <c r="W701" t="str">
        <f>IF($A701="",W700,$A701)</f>
        <v>Mac and Cheese</v>
      </c>
    </row>
    <row r="702" spans="1:23" ht="15">
      <c r="A702" s="249"/>
      <c r="B702" s="249" t="s">
        <v>641</v>
      </c>
      <c r="C702" s="250">
        <v>3750</v>
      </c>
      <c r="D702" s="246" t="s">
        <v>643</v>
      </c>
      <c r="E702" s="246"/>
      <c r="F702" s="246"/>
      <c r="G702" s="247">
        <f>IF(OR(B702="",C702=""),"",IFERROR(IFERROR(INDEX(Vöruskrá!J:J,MATCH(B702,Vöruskrá!B:B,0)),0)*C702/100000,""))</f>
        <v>2.1375000000000002</v>
      </c>
      <c r="H702" s="247">
        <f>IF(OR(B702="",C702=""),"",IFERROR(IFERROR(INDEX(Vöruskrá!K:K,MATCH(B702,Vöruskrá!B:B,0)),0)*C702/100000,""))</f>
        <v>0.09</v>
      </c>
      <c r="I702" s="247">
        <f>IF(OR(B702="",C702=""),"",IFERROR(IFERROR(INDEX(Vöruskrá!L:L,MATCH(B702,Vöruskrá!B:B,0)),0)*C702/100000,""))</f>
        <v>1.8749999999999999E-2</v>
      </c>
      <c r="J702" s="247">
        <f>IF(OR(B702="",C702=""),"",IFERROR(IFERROR(INDEX(Vöruskrá!M:M,MATCH(B702,Vöruskrá!B:B,0)),0)*C702/100000,""))</f>
        <v>0.19500000000000001</v>
      </c>
      <c r="K702" s="247">
        <f>IF(OR(B702="",C702=""),"",IFERROR(IFERROR(INDEX(Vöruskrá!N:N,MATCH(B702,Vöruskrá!B:B,0)),0)*C702/100000,""))</f>
        <v>0.14249999999999999</v>
      </c>
      <c r="L702" s="247">
        <f>IF(OR(B702="",C702=""),"",IFERROR(IFERROR(INDEX(Vöruskrá!O:O,MATCH(B702,Vöruskrá!B:B,0)),0)*C702/100000,""))</f>
        <v>7.4999999999999997E-2</v>
      </c>
      <c r="M702" s="247">
        <f>IF(OR(B702="",C702=""),"",IFERROR(IFERROR(INDEX(Vöruskrá!P:P,MATCH(B702,Vöruskrá!B:B,0)),0)*C702/100000,""))</f>
        <v>7.4999999999999997E-3</v>
      </c>
      <c r="N702" s="247">
        <f>IF(OR(B702="",C702=""),"",IFERROR(IFERROR(INDEX(Vöruskrá!Q:Q,MATCH(B702,Vöruskrá!B:B,0)),0)*C702/100000,""))</f>
        <v>0.11625000000000001</v>
      </c>
      <c r="O702" s="248">
        <f>IF(OR(B702="",C702=""),"",IFERROR(C702/1000*IFERROR(INDEX(Vöruskrá!R:R,MATCH(B702,Vöruskrá!B:B,0)),0)/1000,""))</f>
        <v>1.5</v>
      </c>
      <c r="P702" s="249"/>
      <c r="Q702" s="97"/>
      <c r="R702" s="25"/>
      <c r="S702" s="152" t="str">
        <f t="shared" si="10"/>
        <v>Country Grill grænmetisblanda</v>
      </c>
      <c r="T702" s="150">
        <f>IF($B702="","",$C702/1000*IFERROR(INDEX(Vöruskrá!$R:$R,MATCH($B702,Vöruskrá!$B:$B,0)),0))</f>
        <v>1500</v>
      </c>
      <c r="U702" s="151" t="str">
        <f>IF($A702="","",IFERROR(SUMIFS($T:$T,$W:$W,$A702)/(SUMIFS($C:$C,$W:$W,$A702)/1000),""))</f>
        <v/>
      </c>
      <c r="W702" t="str">
        <f>IF($A702="",W701,$A702)</f>
        <v>Mac and Cheese</v>
      </c>
    </row>
    <row r="703" spans="1:23" ht="15">
      <c r="A703" s="244"/>
      <c r="B703" s="244" t="s">
        <v>535</v>
      </c>
      <c r="C703" s="245">
        <v>2500</v>
      </c>
      <c r="D703" s="246" t="s">
        <v>537</v>
      </c>
      <c r="E703" s="246"/>
      <c r="F703" s="246"/>
      <c r="G703" s="247">
        <f>IF(OR(B703="",C703=""),"",IFERROR(IFERROR(INDEX(Vöruskrá!J:J,MATCH(B703,Vöruskrá!B:B,0)),0)*C703/100000,""))</f>
        <v>1.05</v>
      </c>
      <c r="H703" s="247">
        <f>IF(OR(B703="",C703=""),"",IFERROR(IFERROR(INDEX(Vöruskrá!K:K,MATCH(B703,Vöruskrá!B:B,0)),0)*C703/100000,""))</f>
        <v>7.4999999999999997E-3</v>
      </c>
      <c r="I703" s="247">
        <f>IF(OR(B703="",C703=""),"",IFERROR(IFERROR(INDEX(Vöruskrá!L:L,MATCH(B703,Vöruskrá!B:B,0)),0)*C703/100000,""))</f>
        <v>2.5000000000000001E-3</v>
      </c>
      <c r="J703" s="247">
        <f>IF(OR(B703="",C703=""),"",IFERROR(IFERROR(INDEX(Vöruskrá!M:M,MATCH(B703,Vöruskrá!B:B,0)),0)*C703/100000,""))</f>
        <v>0.19750000000000001</v>
      </c>
      <c r="K703" s="247">
        <f>IF(OR(B703="",C703=""),"",IFERROR(IFERROR(INDEX(Vöruskrá!N:N,MATCH(B703,Vöruskrá!B:B,0)),0)*C703/100000,""))</f>
        <v>0.185</v>
      </c>
      <c r="L703" s="247">
        <f>IF(OR(B703="",C703=""),"",IFERROR(IFERROR(INDEX(Vöruskrá!O:O,MATCH(B703,Vöruskrá!B:B,0)),0)*C703/100000,""))</f>
        <v>1.4999999999999999E-2</v>
      </c>
      <c r="M703" s="247">
        <f>IF(OR(B703="",C703=""),"",IFERROR(IFERROR(INDEX(Vöruskrá!P:P,MATCH(B703,Vöruskrá!B:B,0)),0)*C703/100000,""))</f>
        <v>2.5000000000000001E-3</v>
      </c>
      <c r="N703" s="247">
        <f>IF(OR(B703="",C703=""),"",IFERROR(IFERROR(INDEX(Vöruskrá!Q:Q,MATCH(B703,Vöruskrá!B:B,0)),0)*C703/100000,""))</f>
        <v>0.06</v>
      </c>
      <c r="O703" s="248">
        <f>IF(OR(B703="",C703=""),"",IFERROR(C703/1000*IFERROR(INDEX(Vöruskrá!R:R,MATCH(B703,Vöruskrá!B:B,0)),0)/1000,""))</f>
        <v>1</v>
      </c>
      <c r="P703" s="244"/>
      <c r="Q703" s="98"/>
      <c r="R703" s="5"/>
      <c r="S703" s="152" t="str">
        <f t="shared" si="10"/>
        <v>Rustic gulrætur frosnar (Mix of rustica carrots)</v>
      </c>
      <c r="T703" s="150">
        <f>IF($B703="","",$C703/1000*IFERROR(INDEX(Vöruskrá!$R:$R,MATCH($B703,Vöruskrá!$B:$B,0)),0))</f>
        <v>1000</v>
      </c>
      <c r="U703" s="151" t="str">
        <f>IF($A703="","",IFERROR(SUMIFS($T:$T,$W:$W,$A703)/(SUMIFS($C:$C,$W:$W,$A703)/1000),""))</f>
        <v/>
      </c>
      <c r="W703" t="str">
        <f>IF($A703="",W702,$A703)</f>
        <v>Mac and Cheese</v>
      </c>
    </row>
    <row r="704" spans="1:23" ht="15">
      <c r="A704" s="249"/>
      <c r="B704" s="249" t="s">
        <v>770</v>
      </c>
      <c r="C704" s="250">
        <v>250</v>
      </c>
      <c r="D704" s="246" t="s">
        <v>509</v>
      </c>
      <c r="E704" s="246" t="s">
        <v>510</v>
      </c>
      <c r="F704" s="246"/>
      <c r="G704" s="247">
        <f>IF(OR(B704="",C704=""),"",IFERROR(IFERROR(INDEX(Vöruskrá!J:J,MATCH(B704,Vöruskrá!B:B,0)),0)*C704/100000,""))</f>
        <v>0.38250000000000001</v>
      </c>
      <c r="H704" s="247">
        <f>IF(OR(B704="",C704=""),"",IFERROR(IFERROR(INDEX(Vöruskrá!K:K,MATCH(B704,Vöruskrá!B:B,0)),0)*C704/100000,""))</f>
        <v>1.0500000000000001E-2</v>
      </c>
      <c r="I704" s="247">
        <f>IF(OR(B704="",C704=""),"",IFERROR(IFERROR(INDEX(Vöruskrá!L:L,MATCH(B704,Vöruskrá!B:B,0)),0)*C704/100000,""))</f>
        <v>0</v>
      </c>
      <c r="J704" s="247">
        <f>IF(OR(B704="",C704=""),"",IFERROR(IFERROR(INDEX(Vöruskrá!M:M,MATCH(B704,Vöruskrá!B:B,0)),0)*C704/100000,""))</f>
        <v>5.8500000000000003E-2</v>
      </c>
      <c r="K704" s="247">
        <f>IF(OR(B704="",C704=""),"",IFERROR(IFERROR(INDEX(Vöruskrá!N:N,MATCH(B704,Vöruskrá!B:B,0)),0)*C704/100000,""))</f>
        <v>0</v>
      </c>
      <c r="L704" s="247">
        <f>IF(OR(B704="",C704=""),"",IFERROR(IFERROR(INDEX(Vöruskrá!O:O,MATCH(B704,Vöruskrá!B:B,0)),0)*C704/100000,""))</f>
        <v>1.2749999999999999E-2</v>
      </c>
      <c r="M704" s="247">
        <f>IF(OR(B704="",C704=""),"",IFERROR(IFERROR(INDEX(Vöruskrá!P:P,MATCH(B704,Vöruskrá!B:B,0)),0)*C704/100000,""))</f>
        <v>0</v>
      </c>
      <c r="N704" s="247">
        <f>IF(OR(B704="",C704=""),"",IFERROR(IFERROR(INDEX(Vöruskrá!Q:Q,MATCH(B704,Vöruskrá!B:B,0)),0)*C704/100000,""))</f>
        <v>0</v>
      </c>
      <c r="O704" s="248">
        <f>IF(OR(B704="",C704=""),"",IFERROR(C704/1000*IFERROR(INDEX(Vöruskrá!R:R,MATCH(B704,Vöruskrá!B:B,0)),0)/1000,""))</f>
        <v>0.15</v>
      </c>
      <c r="P704" s="249"/>
      <c r="Q704" s="97"/>
      <c r="R704" s="25"/>
      <c r="S704" s="152" t="str">
        <f t="shared" si="10"/>
        <v>Hvítlauksmauk (Wiik &amp; Co)</v>
      </c>
      <c r="T704" s="150">
        <f>IF($B704="","",$C704/1000*IFERROR(INDEX(Vöruskrá!$R:$R,MATCH($B704,Vöruskrá!$B:$B,0)),0))</f>
        <v>150</v>
      </c>
      <c r="U704" s="151" t="str">
        <f>IF($A704="","",IFERROR(SUMIFS($T:$T,$W:$W,$A704)/(SUMIFS($C:$C,$W:$W,$A704)/1000),""))</f>
        <v/>
      </c>
      <c r="W704" t="str">
        <f>IF($A704="",W703,$A704)</f>
        <v>Mac and Cheese</v>
      </c>
    </row>
    <row r="705" spans="1:23" ht="15">
      <c r="A705" s="244"/>
      <c r="B705" s="244" t="s">
        <v>269</v>
      </c>
      <c r="C705" s="245">
        <v>375</v>
      </c>
      <c r="D705" s="246" t="s">
        <v>272</v>
      </c>
      <c r="E705" s="246" t="s">
        <v>121</v>
      </c>
      <c r="F705" s="246" t="s">
        <v>273</v>
      </c>
      <c r="G705" s="247">
        <f>IF(OR(B705="",C705=""),"",IFERROR(IFERROR(INDEX(Vöruskrá!J:J,MATCH(B705,Vöruskrá!B:B,0)),0)*C705/100000,""))</f>
        <v>0</v>
      </c>
      <c r="H705" s="247">
        <f>IF(OR(B705="",C705=""),"",IFERROR(IFERROR(INDEX(Vöruskrá!K:K,MATCH(B705,Vöruskrá!B:B,0)),0)*C705/100000,""))</f>
        <v>0</v>
      </c>
      <c r="I705" s="247">
        <f>IF(OR(B705="",C705=""),"",IFERROR(IFERROR(INDEX(Vöruskrá!L:L,MATCH(B705,Vöruskrá!B:B,0)),0)*C705/100000,""))</f>
        <v>0</v>
      </c>
      <c r="J705" s="247">
        <f>IF(OR(B705="",C705=""),"",IFERROR(IFERROR(INDEX(Vöruskrá!M:M,MATCH(B705,Vöruskrá!B:B,0)),0)*C705/100000,""))</f>
        <v>0</v>
      </c>
      <c r="K705" s="247">
        <f>IF(OR(B705="",C705=""),"",IFERROR(IFERROR(INDEX(Vöruskrá!N:N,MATCH(B705,Vöruskrá!B:B,0)),0)*C705/100000,""))</f>
        <v>0</v>
      </c>
      <c r="L705" s="247">
        <f>IF(OR(B705="",C705=""),"",IFERROR(IFERROR(INDEX(Vöruskrá!O:O,MATCH(B705,Vöruskrá!B:B,0)),0)*C705/100000,""))</f>
        <v>0</v>
      </c>
      <c r="M705" s="247">
        <f>IF(OR(B705="",C705=""),"",IFERROR(IFERROR(INDEX(Vöruskrá!P:P,MATCH(B705,Vöruskrá!B:B,0)),0)*C705/100000,""))</f>
        <v>0.375</v>
      </c>
      <c r="N705" s="247">
        <f>IF(OR(B705="",C705=""),"",IFERROR(IFERROR(INDEX(Vöruskrá!Q:Q,MATCH(B705,Vöruskrá!B:B,0)),0)*C705/100000,""))</f>
        <v>0</v>
      </c>
      <c r="O705" s="248">
        <f>IF(OR(B705="",C705=""),"",IFERROR(C705/1000*IFERROR(INDEX(Vöruskrá!R:R,MATCH(B705,Vöruskrá!B:B,0)),0)/1000,""))</f>
        <v>4.4999999999999998E-2</v>
      </c>
      <c r="P705" s="244"/>
      <c r="Q705" s="98"/>
      <c r="R705" s="5"/>
      <c r="S705" s="152" t="str">
        <f t="shared" si="10"/>
        <v>Borðsalt</v>
      </c>
      <c r="T705" s="150">
        <f>IF($B705="","",$C705/1000*IFERROR(INDEX(Vöruskrá!$R:$R,MATCH($B705,Vöruskrá!$B:$B,0)),0))</f>
        <v>45</v>
      </c>
      <c r="U705" s="151" t="str">
        <f>IF($A705="","",IFERROR(SUMIFS($T:$T,$W:$W,$A705)/(SUMIFS($C:$C,$W:$W,$A705)/1000),""))</f>
        <v/>
      </c>
      <c r="W705" t="str">
        <f>IF($A705="",W704,$A705)</f>
        <v>Mac and Cheese</v>
      </c>
    </row>
    <row r="706" spans="1:23" ht="15">
      <c r="A706" s="249"/>
      <c r="B706" s="249" t="s">
        <v>720</v>
      </c>
      <c r="C706" s="250">
        <v>50</v>
      </c>
      <c r="D706" s="246" t="s">
        <v>721</v>
      </c>
      <c r="E706" s="246"/>
      <c r="F706" s="246" t="s">
        <v>280</v>
      </c>
      <c r="G706" s="247">
        <f>IF(OR(B706="",C706=""),"",IFERROR(IFERROR(INDEX(Vöruskrá!J:J,MATCH(B706,Vöruskrá!B:B,0)),0)*C706/100000,""))</f>
        <v>0.193</v>
      </c>
      <c r="H706" s="247">
        <f>IF(OR(B706="",C706=""),"",IFERROR(IFERROR(INDEX(Vöruskrá!K:K,MATCH(B706,Vöruskrá!B:B,0)),0)*C706/100000,""))</f>
        <v>1.65E-3</v>
      </c>
      <c r="I706" s="247">
        <f>IF(OR(B706="",C706=""),"",IFERROR(IFERROR(INDEX(Vöruskrá!L:L,MATCH(B706,Vöruskrá!B:B,0)),0)*C706/100000,""))</f>
        <v>5.0000000000000001E-4</v>
      </c>
      <c r="J706" s="247">
        <f>IF(OR(B706="",C706=""),"",IFERROR(IFERROR(INDEX(Vöruskrá!M:M,MATCH(B706,Vöruskrá!B:B,0)),0)*C706/100000,""))</f>
        <v>3.2500000000000001E-2</v>
      </c>
      <c r="K706" s="247">
        <f>IF(OR(B706="",C706=""),"",IFERROR(IFERROR(INDEX(Vöruskrá!N:N,MATCH(B706,Vöruskrá!B:B,0)),0)*C706/100000,""))</f>
        <v>2.9999999999999997E-4</v>
      </c>
      <c r="L706" s="247">
        <f>IF(OR(B706="",C706=""),"",IFERROR(IFERROR(INDEX(Vöruskrá!O:O,MATCH(B706,Vöruskrá!B:B,0)),0)*C706/100000,""))</f>
        <v>5.4999999999999997E-3</v>
      </c>
      <c r="M706" s="247">
        <f>IF(OR(B706="",C706=""),"",IFERROR(IFERROR(INDEX(Vöruskrá!P:P,MATCH(B706,Vöruskrá!B:B,0)),0)*C706/100000,""))</f>
        <v>5.0000000000000002E-5</v>
      </c>
      <c r="N706" s="247">
        <f>IF(OR(B706="",C706=""),"",IFERROR(IFERROR(INDEX(Vöruskrá!Q:Q,MATCH(B706,Vöruskrá!B:B,0)),0)*C706/100000,""))</f>
        <v>0</v>
      </c>
      <c r="O706" s="248">
        <f>IF(OR(B706="",C706=""),"",IFERROR(C706/1000*IFERROR(INDEX(Vöruskrá!R:R,MATCH(B706,Vöruskrá!B:B,0)),0)/1000,""))</f>
        <v>0.35</v>
      </c>
      <c r="P706" s="249"/>
      <c r="Q706" s="97"/>
      <c r="R706" s="25"/>
      <c r="S706" s="152" t="str">
        <f t="shared" si="10"/>
        <v>Svartur pipar, malaður</v>
      </c>
      <c r="T706" s="150">
        <f>IF($B706="","",$C706/1000*IFERROR(INDEX(Vöruskrá!$R:$R,MATCH($B706,Vöruskrá!$B:$B,0)),0))</f>
        <v>350</v>
      </c>
      <c r="U706" s="151" t="str">
        <f>IF($A706="","",IFERROR(SUMIFS($T:$T,$W:$W,$A706)/(SUMIFS($C:$C,$W:$W,$A706)/1000),""))</f>
        <v/>
      </c>
      <c r="W706" t="str">
        <f>IF($A706="",W705,$A706)</f>
        <v>Mac and Cheese</v>
      </c>
    </row>
    <row r="707" spans="1:23" ht="15">
      <c r="A707" s="244"/>
      <c r="B707" s="244" t="s">
        <v>714</v>
      </c>
      <c r="C707" s="245">
        <v>25</v>
      </c>
      <c r="D707" s="246" t="s">
        <v>715</v>
      </c>
      <c r="E707" s="246"/>
      <c r="F707" s="246" t="s">
        <v>280</v>
      </c>
      <c r="G707" s="247">
        <f>IF(OR(B707="",C707=""),"",IFERROR(IFERROR(INDEX(Vöruskrá!J:J,MATCH(B707,Vöruskrá!B:B,0)),0)*C707/100000,""))</f>
        <v>0.13375000000000001</v>
      </c>
      <c r="H707" s="247">
        <f>IF(OR(B707="",C707=""),"",IFERROR(IFERROR(INDEX(Vöruskrá!K:K,MATCH(B707,Vöruskrá!B:B,0)),0)*C707/100000,""))</f>
        <v>8.9999999999999993E-3</v>
      </c>
      <c r="I707" s="247">
        <f>IF(OR(B707="",C707=""),"",IFERROR(IFERROR(INDEX(Vöruskrá!L:L,MATCH(B707,Vöruskrá!B:B,0)),0)*C707/100000,""))</f>
        <v>6.4999999999999997E-3</v>
      </c>
      <c r="J707" s="247">
        <f>IF(OR(B707="",C707=""),"",IFERROR(IFERROR(INDEX(Vöruskrá!M:M,MATCH(B707,Vöruskrá!B:B,0)),0)*C707/100000,""))</f>
        <v>1.125E-2</v>
      </c>
      <c r="K707" s="247">
        <f>IF(OR(B707="",C707=""),"",IFERROR(IFERROR(INDEX(Vöruskrá!N:N,MATCH(B707,Vöruskrá!B:B,0)),0)*C707/100000,""))</f>
        <v>5.7499999999999999E-3</v>
      </c>
      <c r="L707" s="247">
        <f>IF(OR(B707="",C707=""),"",IFERROR(IFERROR(INDEX(Vöruskrá!O:O,MATCH(B707,Vöruskrá!B:B,0)),0)*C707/100000,""))</f>
        <v>1.4499999999999999E-3</v>
      </c>
      <c r="M707" s="247">
        <f>IF(OR(B707="",C707=""),"",IFERROR(IFERROR(INDEX(Vöruskrá!P:P,MATCH(B707,Vöruskrá!B:B,0)),0)*C707/100000,""))</f>
        <v>2.5000000000000001E-5</v>
      </c>
      <c r="N707" s="247">
        <f>IF(OR(B707="",C707=""),"",IFERROR(IFERROR(INDEX(Vöruskrá!Q:Q,MATCH(B707,Vöruskrá!B:B,0)),0)*C707/100000,""))</f>
        <v>0</v>
      </c>
      <c r="O707" s="248">
        <f>IF(OR(B707="",C707=""),"",IFERROR(C707/1000*IFERROR(INDEX(Vöruskrá!R:R,MATCH(B707,Vöruskrá!B:B,0)),0)/1000,""))</f>
        <v>9.0425000000000005E-2</v>
      </c>
      <c r="P707" s="244"/>
      <c r="Q707" s="98"/>
      <c r="R707" s="5"/>
      <c r="S707" s="152" t="str">
        <f t="shared" si="10"/>
        <v>Múskat, malaður</v>
      </c>
      <c r="T707" s="150">
        <f>IF($B707="","",$C707/1000*IFERROR(INDEX(Vöruskrá!$R:$R,MATCH($B707,Vöruskrá!$B:$B,0)),0))</f>
        <v>90.425000000000011</v>
      </c>
      <c r="U707" s="151" t="str">
        <f>IF($A707="","",IFERROR(SUMIFS($T:$T,$W:$W,$A707)/(SUMIFS($C:$C,$W:$W,$A707)/1000),""))</f>
        <v/>
      </c>
      <c r="W707" t="str">
        <f>IF($A707="",W706,$A707)</f>
        <v>Mac and Cheese</v>
      </c>
    </row>
    <row r="708" spans="1:23" ht="15">
      <c r="A708" s="249"/>
      <c r="B708" s="249" t="s">
        <v>892</v>
      </c>
      <c r="C708" s="250">
        <v>1500</v>
      </c>
      <c r="D708" s="246" t="s">
        <v>892</v>
      </c>
      <c r="E708" s="246" t="s">
        <v>121</v>
      </c>
      <c r="F708" s="246"/>
      <c r="G708" s="247">
        <f>IF(OR(B708="",C708=""),"",IFERROR(IFERROR(INDEX(Vöruskrá!J:J,MATCH(B708,Vöruskrá!B:B,0)),0)*C708/100000,""))</f>
        <v>0</v>
      </c>
      <c r="H708" s="247">
        <f>IF(OR(B708="",C708=""),"",IFERROR(IFERROR(INDEX(Vöruskrá!K:K,MATCH(B708,Vöruskrá!B:B,0)),0)*C708/100000,""))</f>
        <v>0</v>
      </c>
      <c r="I708" s="247">
        <f>IF(OR(B708="",C708=""),"",IFERROR(IFERROR(INDEX(Vöruskrá!L:L,MATCH(B708,Vöruskrá!B:B,0)),0)*C708/100000,""))</f>
        <v>0</v>
      </c>
      <c r="J708" s="247">
        <f>IF(OR(B708="",C708=""),"",IFERROR(IFERROR(INDEX(Vöruskrá!M:M,MATCH(B708,Vöruskrá!B:B,0)),0)*C708/100000,""))</f>
        <v>0</v>
      </c>
      <c r="K708" s="247">
        <f>IF(OR(B708="",C708=""),"",IFERROR(IFERROR(INDEX(Vöruskrá!N:N,MATCH(B708,Vöruskrá!B:B,0)),0)*C708/100000,""))</f>
        <v>0</v>
      </c>
      <c r="L708" s="247">
        <f>IF(OR(B708="",C708=""),"",IFERROR(IFERROR(INDEX(Vöruskrá!O:O,MATCH(B708,Vöruskrá!B:B,0)),0)*C708/100000,""))</f>
        <v>0</v>
      </c>
      <c r="M708" s="247">
        <f>IF(OR(B708="",C708=""),"",IFERROR(IFERROR(INDEX(Vöruskrá!P:P,MATCH(B708,Vöruskrá!B:B,0)),0)*C708/100000,""))</f>
        <v>0</v>
      </c>
      <c r="N708" s="247">
        <f>IF(OR(B708="",C708=""),"",IFERROR(IFERROR(INDEX(Vöruskrá!Q:Q,MATCH(B708,Vöruskrá!B:B,0)),0)*C708/100000,""))</f>
        <v>0</v>
      </c>
      <c r="O708" s="248">
        <f>IF(OR(B708="",C708=""),"",IFERROR(C708/1000*IFERROR(INDEX(Vöruskrá!R:R,MATCH(B708,Vöruskrá!B:B,0)),0)/1000,""))</f>
        <v>0.15</v>
      </c>
      <c r="P708" s="249"/>
      <c r="Q708" s="111"/>
      <c r="R708" s="112"/>
      <c r="S708" s="152" t="str">
        <f t="shared" si="10"/>
        <v>Vatn</v>
      </c>
      <c r="T708" s="150">
        <f>IF($B708="","",$C708/1000*IFERROR(INDEX(Vöruskrá!$R:$R,MATCH($B708,Vöruskrá!$B:$B,0)),0))</f>
        <v>150</v>
      </c>
      <c r="U708" s="151" t="str">
        <f>IF($A708="","",IFERROR(SUMIFS($T:$T,$W:$W,$A708)/(SUMIFS($C:$C,$W:$W,$A708)/1000),""))</f>
        <v/>
      </c>
      <c r="W708" t="str">
        <f>IF($A708="",W707,$A708)</f>
        <v>Mac and Cheese</v>
      </c>
    </row>
    <row r="709" spans="1:23" ht="72">
      <c r="A709" s="237" t="s">
        <v>1866</v>
      </c>
      <c r="B709" s="237"/>
      <c r="C709" s="238"/>
      <c r="D709" s="101" t="s">
        <v>1867</v>
      </c>
      <c r="E709" s="101" t="s">
        <v>1868</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1" t="s">
        <v>1869</v>
      </c>
      <c r="Q709" s="251" t="s">
        <v>1870</v>
      </c>
      <c r="R709" s="252" t="s">
        <v>1871</v>
      </c>
      <c r="S709" s="152" t="str">
        <f t="shared" si="10"/>
        <v>Vegan mac and cheese</v>
      </c>
      <c r="T709" s="150" t="str">
        <f>IF($B709="","",$C709/1000*IFERROR(INDEX(Vöruskrá!$R:$R,MATCH($B709,Vöruskrá!$B:$B,0)),0))</f>
        <v/>
      </c>
      <c r="U709" s="151">
        <f>IF($A709="","",IFERROR(SUMIFS($T:$T,$W:$W,$A709)/(SUMIFS($C:$C,$W:$W,$A709)/1000),""))</f>
        <v>1425.0650000000001</v>
      </c>
      <c r="W709" t="str">
        <f>IF($A709="",W708,$A709)</f>
        <v>Vegan mac and cheese</v>
      </c>
    </row>
    <row r="710" spans="1:23" ht="15">
      <c r="A710" s="244"/>
      <c r="B710" s="244" t="s">
        <v>118</v>
      </c>
      <c r="C710" s="245">
        <v>20000</v>
      </c>
      <c r="D710" s="246" t="s">
        <v>120</v>
      </c>
      <c r="E710" s="246" t="s">
        <v>121</v>
      </c>
      <c r="F710" s="246"/>
      <c r="G710" s="247">
        <f>IF(OR(B710="",C710=""),"",IFERROR(IFERROR(INDEX(Vöruskrá!J:J,MATCH(B710,Vöruskrá!B:B,0)),0)*C710/100000,""))</f>
        <v>59</v>
      </c>
      <c r="H710" s="247">
        <f>IF(OR(B710="",C710=""),"",IFERROR(IFERROR(INDEX(Vöruskrá!K:K,MATCH(B710,Vöruskrá!B:B,0)),0)*C710/100000,""))</f>
        <v>6</v>
      </c>
      <c r="I710" s="247">
        <f>IF(OR(B710="",C710=""),"",IFERROR(IFERROR(INDEX(Vöruskrá!L:L,MATCH(B710,Vöruskrá!B:B,0)),0)*C710/100000,""))</f>
        <v>5</v>
      </c>
      <c r="J710" s="247">
        <f>IF(OR(B710="",C710=""),"",IFERROR(IFERROR(INDEX(Vöruskrá!M:M,MATCH(B710,Vöruskrá!B:B,0)),0)*C710/100000,""))</f>
        <v>1.24</v>
      </c>
      <c r="K710" s="247">
        <f>IF(OR(B710="",C710=""),"",IFERROR(IFERROR(INDEX(Vöruskrá!N:N,MATCH(B710,Vöruskrá!B:B,0)),0)*C710/100000,""))</f>
        <v>0</v>
      </c>
      <c r="L710" s="247">
        <f>IF(OR(B710="",C710=""),"",IFERROR(IFERROR(INDEX(Vöruskrá!O:O,MATCH(B710,Vöruskrá!B:B,0)),0)*C710/100000,""))</f>
        <v>0</v>
      </c>
      <c r="M710" s="247">
        <f>IF(OR(B710="",C710=""),"",IFERROR(IFERROR(INDEX(Vöruskrá!P:P,MATCH(B710,Vöruskrá!B:B,0)),0)*C710/100000,""))</f>
        <v>0.02</v>
      </c>
      <c r="N710" s="247">
        <f>IF(OR(B710="",C710=""),"",IFERROR(IFERROR(INDEX(Vöruskrá!Q:Q,MATCH(B710,Vöruskrá!B:B,0)),0)*C710/100000,""))</f>
        <v>0</v>
      </c>
      <c r="O710" s="248">
        <f>IF(OR(B710="",C710=""),"",IFERROR(C710/1000*IFERROR(INDEX(Vöruskrá!R:R,MATCH(B710,Vöruskrá!B:B,0)),0)/1000,""))</f>
        <v>36</v>
      </c>
      <c r="P710" s="244"/>
      <c r="Q710" s="113"/>
      <c r="R710" s="114"/>
      <c r="S710" s="152" t="str">
        <f t="shared" ref="S710:S737" si="11">IF($A710&lt;&gt;"",$A710,$B710)</f>
        <v>Debic Vegan Top (jurtarjómi)</v>
      </c>
      <c r="T710" s="150">
        <f>IF($B710="","",$C710/1000*IFERROR(INDEX(Vöruskrá!$R:$R,MATCH($B710,Vöruskrá!$B:$B,0)),0))</f>
        <v>36000</v>
      </c>
      <c r="U710" s="151" t="str">
        <f>IF($A710="","",IFERROR(SUMIFS($T:$T,$W:$W,$A710)/(SUMIFS($C:$C,$W:$W,$A710)/1000),""))</f>
        <v/>
      </c>
      <c r="W710" t="str">
        <f>IF($A710="",W709,$A710)</f>
        <v>Vegan mac and cheese</v>
      </c>
    </row>
    <row r="711" spans="1:23" ht="24">
      <c r="A711" s="249"/>
      <c r="B711" s="249" t="s">
        <v>1483</v>
      </c>
      <c r="C711" s="250">
        <v>6250</v>
      </c>
      <c r="D711" s="246" t="s">
        <v>1470</v>
      </c>
      <c r="E711" s="246" t="s">
        <v>1475</v>
      </c>
      <c r="F711" s="246"/>
      <c r="G711" s="247">
        <f>IF(OR(B711="",C711=""),"",IFERROR(IFERROR(INDEX(Vöruskrá!J:J,MATCH(B711,Vöruskrá!B:B,0)),0)*C711/100000,""))</f>
        <v>0</v>
      </c>
      <c r="H711" s="247">
        <f>IF(OR(B711="",C711=""),"",IFERROR(IFERROR(INDEX(Vöruskrá!K:K,MATCH(B711,Vöruskrá!B:B,0)),0)*C711/100000,""))</f>
        <v>0</v>
      </c>
      <c r="I711" s="247">
        <f>IF(OR(B711="",C711=""),"",IFERROR(IFERROR(INDEX(Vöruskrá!L:L,MATCH(B711,Vöruskrá!B:B,0)),0)*C711/100000,""))</f>
        <v>0</v>
      </c>
      <c r="J711" s="247">
        <f>IF(OR(B711="",C711=""),"",IFERROR(IFERROR(INDEX(Vöruskrá!M:M,MATCH(B711,Vöruskrá!B:B,0)),0)*C711/100000,""))</f>
        <v>0</v>
      </c>
      <c r="K711" s="247">
        <f>IF(OR(B711="",C711=""),"",IFERROR(IFERROR(INDEX(Vöruskrá!N:N,MATCH(B711,Vöruskrá!B:B,0)),0)*C711/100000,""))</f>
        <v>0</v>
      </c>
      <c r="L711" s="247">
        <f>IF(OR(B711="",C711=""),"",IFERROR(IFERROR(INDEX(Vöruskrá!O:O,MATCH(B711,Vöruskrá!B:B,0)),0)*C711/100000,""))</f>
        <v>0</v>
      </c>
      <c r="M711" s="247">
        <f>IF(OR(B711="",C711=""),"",IFERROR(IFERROR(INDEX(Vöruskrá!P:P,MATCH(B711,Vöruskrá!B:B,0)),0)*C711/100000,""))</f>
        <v>0</v>
      </c>
      <c r="N711" s="247">
        <f>IF(OR(B711="",C711=""),"",IFERROR(IFERROR(INDEX(Vöruskrá!Q:Q,MATCH(B711,Vöruskrá!B:B,0)),0)*C711/100000,""))</f>
        <v>0</v>
      </c>
      <c r="O711" s="248">
        <f>IF(OR(B711="",C711=""),"",IFERROR(C711/1000*IFERROR(INDEX(Vöruskrá!R:R,MATCH(B711,Vöruskrá!B:B,0)),0)/1000,""))</f>
        <v>21.875</v>
      </c>
      <c r="P711" s="249"/>
      <c r="Q711" s="98"/>
      <c r="R711" s="5"/>
      <c r="S711" s="152" t="str">
        <f t="shared" si="11"/>
        <v>Vegan rifinn ostur</v>
      </c>
      <c r="T711" s="150">
        <f>IF($B711="","",$C711/1000*IFERROR(INDEX(Vöruskrá!$R:$R,MATCH($B711,Vöruskrá!$B:$B,0)),0))</f>
        <v>21875</v>
      </c>
      <c r="U711" s="151" t="str">
        <f>IF($A711="","",IFERROR(SUMIFS($T:$T,$W:$W,$A711)/(SUMIFS($C:$C,$W:$W,$A711)/1000),""))</f>
        <v/>
      </c>
      <c r="W711" t="str">
        <f>IF($A711="",W710,$A711)</f>
        <v>Vegan mac and cheese</v>
      </c>
    </row>
    <row r="712" spans="1:23" ht="15">
      <c r="A712" s="244"/>
      <c r="B712" s="244" t="s">
        <v>1275</v>
      </c>
      <c r="C712" s="245">
        <v>3125</v>
      </c>
      <c r="D712" s="246" t="s">
        <v>1278</v>
      </c>
      <c r="E712" s="246" t="s">
        <v>30</v>
      </c>
      <c r="F712" s="246"/>
      <c r="G712" s="247">
        <f>IF(OR(B712="",C712=""),"",IFERROR(IFERROR(INDEX(Vöruskrá!J:J,MATCH(B712,Vöruskrá!B:B,0)),0)*C712/100000,""))</f>
        <v>10.84375</v>
      </c>
      <c r="H712" s="247">
        <f>IF(OR(B712="",C712=""),"",IFERROR(IFERROR(INDEX(Vöruskrá!K:K,MATCH(B712,Vöruskrá!B:B,0)),0)*C712/100000,""))</f>
        <v>3.125E-2</v>
      </c>
      <c r="I712" s="247" t="str">
        <f>IF(OR(B712="",C712=""),"",IFERROR(IFERROR(INDEX(Vöruskrá!L:L,MATCH(B712,Vöruskrá!B:B,0)),0)*C712/100000,""))</f>
        <v/>
      </c>
      <c r="J712" s="247">
        <f>IF(OR(B712="",C712=""),"",IFERROR(IFERROR(INDEX(Vöruskrá!M:M,MATCH(B712,Vöruskrá!B:B,0)),0)*C712/100000,""))</f>
        <v>2.25</v>
      </c>
      <c r="K712" s="247" t="str">
        <f>IF(OR(B712="",C712=""),"",IFERROR(IFERROR(INDEX(Vöruskrá!N:N,MATCH(B712,Vöruskrá!B:B,0)),0)*C712/100000,""))</f>
        <v/>
      </c>
      <c r="L712" s="247">
        <f>IF(OR(B712="",C712=""),"",IFERROR(IFERROR(INDEX(Vöruskrá!O:O,MATCH(B712,Vöruskrá!B:B,0)),0)*C712/100000,""))</f>
        <v>0.34375</v>
      </c>
      <c r="M712" s="247">
        <f>IF(OR(B712="",C712=""),"",IFERROR(IFERROR(INDEX(Vöruskrá!P:P,MATCH(B712,Vöruskrá!B:B,0)),0)*C712/100000,""))</f>
        <v>0</v>
      </c>
      <c r="N712" s="247">
        <f>IF(OR(B712="",C712=""),"",IFERROR(IFERROR(INDEX(Vöruskrá!Q:Q,MATCH(B712,Vöruskrá!B:B,0)),0)*C712/100000,""))</f>
        <v>9.375E-2</v>
      </c>
      <c r="O712" s="248">
        <f>IF(OR(B712="",C712=""),"",IFERROR(C712/1000*IFERROR(INDEX(Vöruskrá!R:R,MATCH(B712,Vöruskrá!B:B,0)),0)/1000,""))</f>
        <v>1.875</v>
      </c>
      <c r="P712" s="244"/>
      <c r="Q712" s="97"/>
      <c r="R712" s="25"/>
      <c r="S712" s="152" t="str">
        <f t="shared" si="11"/>
        <v>Hveiti 2kg (rauður)</v>
      </c>
      <c r="T712" s="150">
        <f>IF($B712="","",$C712/1000*IFERROR(INDEX(Vöruskrá!$R:$R,MATCH($B712,Vöruskrá!$B:$B,0)),0))</f>
        <v>1875</v>
      </c>
      <c r="U712" s="151" t="str">
        <f>IF($A712="","",IFERROR(SUMIFS($T:$T,$W:$W,$A712)/(SUMIFS($C:$C,$W:$W,$A712)/1000),""))</f>
        <v/>
      </c>
      <c r="W712" t="str">
        <f>IF($A712="",W711,$A712)</f>
        <v>Vegan mac and cheese</v>
      </c>
    </row>
    <row r="713" spans="1:23" ht="15">
      <c r="A713" s="249"/>
      <c r="B713" s="249" t="s">
        <v>882</v>
      </c>
      <c r="C713" s="250">
        <v>2500</v>
      </c>
      <c r="D713" s="246" t="s">
        <v>883</v>
      </c>
      <c r="E713" s="246" t="s">
        <v>121</v>
      </c>
      <c r="F713" s="246"/>
      <c r="G713" s="247">
        <f>IF(OR(B713="",C713=""),"",IFERROR(IFERROR(INDEX(Vöruskrá!J:J,MATCH(B713,Vöruskrá!B:B,0)),0)*C713/100000,""))</f>
        <v>1</v>
      </c>
      <c r="H713" s="247">
        <f>IF(OR(B713="",C713=""),"",IFERROR(IFERROR(INDEX(Vöruskrá!K:K,MATCH(B713,Vöruskrá!B:B,0)),0)*C713/100000,""))</f>
        <v>2.5000000000000001E-3</v>
      </c>
      <c r="I713" s="247">
        <f>IF(OR(B713="",C713=""),"",IFERROR(IFERROR(INDEX(Vöruskrá!L:L,MATCH(B713,Vöruskrá!B:B,0)),0)*C713/100000,""))</f>
        <v>0</v>
      </c>
      <c r="J713" s="247">
        <f>IF(OR(B713="",C713=""),"",IFERROR(IFERROR(INDEX(Vöruskrá!M:M,MATCH(B713,Vöruskrá!B:B,0)),0)*C713/100000,""))</f>
        <v>0.23250000000000001</v>
      </c>
      <c r="K713" s="247">
        <f>IF(OR(B713="",C713=""),"",IFERROR(IFERROR(INDEX(Vöruskrá!N:N,MATCH(B713,Vöruskrá!B:B,0)),0)*C713/100000,""))</f>
        <v>0.105</v>
      </c>
      <c r="L713" s="247">
        <f>IF(OR(B713="",C713=""),"",IFERROR(IFERROR(INDEX(Vöruskrá!O:O,MATCH(B713,Vöruskrá!B:B,0)),0)*C713/100000,""))</f>
        <v>2.75E-2</v>
      </c>
      <c r="M713" s="247">
        <f>IF(OR(B713="",C713=""),"",IFERROR(IFERROR(INDEX(Vöruskrá!P:P,MATCH(B713,Vöruskrá!B:B,0)),0)*C713/100000,""))</f>
        <v>0</v>
      </c>
      <c r="N713" s="247">
        <f>IF(OR(B713="",C713=""),"",IFERROR(IFERROR(INDEX(Vöruskrá!Q:Q,MATCH(B713,Vöruskrá!B:B,0)),0)*C713/100000,""))</f>
        <v>4.2500000000000003E-2</v>
      </c>
      <c r="O713" s="248">
        <f>IF(OR(B713="",C713=""),"",IFERROR(C713/1000*IFERROR(INDEX(Vöruskrá!R:R,MATCH(B713,Vöruskrá!B:B,0)),0)/1000,""))</f>
        <v>0.625</v>
      </c>
      <c r="P713" s="249"/>
      <c r="Q713" s="98"/>
      <c r="R713" s="5"/>
      <c r="S713" s="152" t="str">
        <f t="shared" si="11"/>
        <v>Laukur (ferskur)</v>
      </c>
      <c r="T713" s="150">
        <f>IF($B713="","",$C713/1000*IFERROR(INDEX(Vöruskrá!$R:$R,MATCH($B713,Vöruskrá!$B:$B,0)),0))</f>
        <v>625</v>
      </c>
      <c r="U713" s="151" t="str">
        <f>IF($A713="","",IFERROR(SUMIFS($T:$T,$W:$W,$A713)/(SUMIFS($C:$C,$W:$W,$A713)/1000),""))</f>
        <v/>
      </c>
      <c r="W713" t="str">
        <f>IF($A713="",W712,$A713)</f>
        <v>Vegan mac and cheese</v>
      </c>
    </row>
    <row r="714" spans="1:23" ht="15">
      <c r="A714" s="244"/>
      <c r="B714" s="244" t="s">
        <v>641</v>
      </c>
      <c r="C714" s="245">
        <v>3750</v>
      </c>
      <c r="D714" s="246" t="s">
        <v>643</v>
      </c>
      <c r="E714" s="246"/>
      <c r="F714" s="246"/>
      <c r="G714" s="247">
        <f>IF(OR(B714="",C714=""),"",IFERROR(IFERROR(INDEX(Vöruskrá!J:J,MATCH(B714,Vöruskrá!B:B,0)),0)*C714/100000,""))</f>
        <v>2.1375000000000002</v>
      </c>
      <c r="H714" s="247">
        <f>IF(OR(B714="",C714=""),"",IFERROR(IFERROR(INDEX(Vöruskrá!K:K,MATCH(B714,Vöruskrá!B:B,0)),0)*C714/100000,""))</f>
        <v>0.09</v>
      </c>
      <c r="I714" s="247">
        <f>IF(OR(B714="",C714=""),"",IFERROR(IFERROR(INDEX(Vöruskrá!L:L,MATCH(B714,Vöruskrá!B:B,0)),0)*C714/100000,""))</f>
        <v>1.8749999999999999E-2</v>
      </c>
      <c r="J714" s="247">
        <f>IF(OR(B714="",C714=""),"",IFERROR(IFERROR(INDEX(Vöruskrá!M:M,MATCH(B714,Vöruskrá!B:B,0)),0)*C714/100000,""))</f>
        <v>0.19500000000000001</v>
      </c>
      <c r="K714" s="247">
        <f>IF(OR(B714="",C714=""),"",IFERROR(IFERROR(INDEX(Vöruskrá!N:N,MATCH(B714,Vöruskrá!B:B,0)),0)*C714/100000,""))</f>
        <v>0.14249999999999999</v>
      </c>
      <c r="L714" s="247">
        <f>IF(OR(B714="",C714=""),"",IFERROR(IFERROR(INDEX(Vöruskrá!O:O,MATCH(B714,Vöruskrá!B:B,0)),0)*C714/100000,""))</f>
        <v>7.4999999999999997E-2</v>
      </c>
      <c r="M714" s="247">
        <f>IF(OR(B714="",C714=""),"",IFERROR(IFERROR(INDEX(Vöruskrá!P:P,MATCH(B714,Vöruskrá!B:B,0)),0)*C714/100000,""))</f>
        <v>7.4999999999999997E-3</v>
      </c>
      <c r="N714" s="247">
        <f>IF(OR(B714="",C714=""),"",IFERROR(IFERROR(INDEX(Vöruskrá!Q:Q,MATCH(B714,Vöruskrá!B:B,0)),0)*C714/100000,""))</f>
        <v>0.11625000000000001</v>
      </c>
      <c r="O714" s="248">
        <f>IF(OR(B714="",C714=""),"",IFERROR(C714/1000*IFERROR(INDEX(Vöruskrá!R:R,MATCH(B714,Vöruskrá!B:B,0)),0)/1000,""))</f>
        <v>1.5</v>
      </c>
      <c r="P714" s="244"/>
      <c r="Q714" s="97"/>
      <c r="R714" s="25"/>
      <c r="S714" s="152" t="str">
        <f t="shared" si="11"/>
        <v>Country Grill grænmetisblanda</v>
      </c>
      <c r="T714" s="150">
        <f>IF($B714="","",$C714/1000*IFERROR(INDEX(Vöruskrá!$R:$R,MATCH($B714,Vöruskrá!$B:$B,0)),0))</f>
        <v>1500</v>
      </c>
      <c r="U714" s="151" t="str">
        <f>IF($A714="","",IFERROR(SUMIFS($T:$T,$W:$W,$A714)/(SUMIFS($C:$C,$W:$W,$A714)/1000),""))</f>
        <v/>
      </c>
      <c r="W714" t="str">
        <f>IF($A714="",W713,$A714)</f>
        <v>Vegan mac and cheese</v>
      </c>
    </row>
    <row r="715" spans="1:23" ht="15">
      <c r="A715" s="249"/>
      <c r="B715" s="249" t="s">
        <v>535</v>
      </c>
      <c r="C715" s="250">
        <v>2500</v>
      </c>
      <c r="D715" s="246" t="s">
        <v>537</v>
      </c>
      <c r="E715" s="246"/>
      <c r="F715" s="246"/>
      <c r="G715" s="247">
        <f>IF(OR(B715="",C715=""),"",IFERROR(IFERROR(INDEX(Vöruskrá!J:J,MATCH(B715,Vöruskrá!B:B,0)),0)*C715/100000,""))</f>
        <v>1.05</v>
      </c>
      <c r="H715" s="247">
        <f>IF(OR(B715="",C715=""),"",IFERROR(IFERROR(INDEX(Vöruskrá!K:K,MATCH(B715,Vöruskrá!B:B,0)),0)*C715/100000,""))</f>
        <v>7.4999999999999997E-3</v>
      </c>
      <c r="I715" s="247">
        <f>IF(OR(B715="",C715=""),"",IFERROR(IFERROR(INDEX(Vöruskrá!L:L,MATCH(B715,Vöruskrá!B:B,0)),0)*C715/100000,""))</f>
        <v>2.5000000000000001E-3</v>
      </c>
      <c r="J715" s="247">
        <f>IF(OR(B715="",C715=""),"",IFERROR(IFERROR(INDEX(Vöruskrá!M:M,MATCH(B715,Vöruskrá!B:B,0)),0)*C715/100000,""))</f>
        <v>0.19750000000000001</v>
      </c>
      <c r="K715" s="247">
        <f>IF(OR(B715="",C715=""),"",IFERROR(IFERROR(INDEX(Vöruskrá!N:N,MATCH(B715,Vöruskrá!B:B,0)),0)*C715/100000,""))</f>
        <v>0.185</v>
      </c>
      <c r="L715" s="247">
        <f>IF(OR(B715="",C715=""),"",IFERROR(IFERROR(INDEX(Vöruskrá!O:O,MATCH(B715,Vöruskrá!B:B,0)),0)*C715/100000,""))</f>
        <v>1.4999999999999999E-2</v>
      </c>
      <c r="M715" s="247">
        <f>IF(OR(B715="",C715=""),"",IFERROR(IFERROR(INDEX(Vöruskrá!P:P,MATCH(B715,Vöruskrá!B:B,0)),0)*C715/100000,""))</f>
        <v>2.5000000000000001E-3</v>
      </c>
      <c r="N715" s="247">
        <f>IF(OR(B715="",C715=""),"",IFERROR(IFERROR(INDEX(Vöruskrá!Q:Q,MATCH(B715,Vöruskrá!B:B,0)),0)*C715/100000,""))</f>
        <v>0.06</v>
      </c>
      <c r="O715" s="248">
        <f>IF(OR(B715="",C715=""),"",IFERROR(C715/1000*IFERROR(INDEX(Vöruskrá!R:R,MATCH(B715,Vöruskrá!B:B,0)),0)/1000,""))</f>
        <v>1</v>
      </c>
      <c r="P715" s="249"/>
      <c r="Q715" s="98"/>
      <c r="R715" s="5"/>
      <c r="S715" s="152" t="str">
        <f t="shared" si="11"/>
        <v>Rustic gulrætur frosnar (Mix of rustica carrots)</v>
      </c>
      <c r="T715" s="150">
        <f>IF($B715="","",$C715/1000*IFERROR(INDEX(Vöruskrá!$R:$R,MATCH($B715,Vöruskrá!$B:$B,0)),0))</f>
        <v>1000</v>
      </c>
      <c r="U715" s="151" t="str">
        <f>IF($A715="","",IFERROR(SUMIFS($T:$T,$W:$W,$A715)/(SUMIFS($C:$C,$W:$W,$A715)/1000),""))</f>
        <v/>
      </c>
      <c r="W715" t="str">
        <f>IF($A715="",W714,$A715)</f>
        <v>Vegan mac and cheese</v>
      </c>
    </row>
    <row r="716" spans="1:23" ht="15">
      <c r="A716" s="244"/>
      <c r="B716" s="244" t="s">
        <v>770</v>
      </c>
      <c r="C716" s="245">
        <v>250</v>
      </c>
      <c r="D716" s="246" t="s">
        <v>509</v>
      </c>
      <c r="E716" s="246" t="s">
        <v>510</v>
      </c>
      <c r="F716" s="246"/>
      <c r="G716" s="247">
        <f>IF(OR(B716="",C716=""),"",IFERROR(IFERROR(INDEX(Vöruskrá!J:J,MATCH(B716,Vöruskrá!B:B,0)),0)*C716/100000,""))</f>
        <v>0.38250000000000001</v>
      </c>
      <c r="H716" s="247">
        <f>IF(OR(B716="",C716=""),"",IFERROR(IFERROR(INDEX(Vöruskrá!K:K,MATCH(B716,Vöruskrá!B:B,0)),0)*C716/100000,""))</f>
        <v>1.0500000000000001E-2</v>
      </c>
      <c r="I716" s="247">
        <f>IF(OR(B716="",C716=""),"",IFERROR(IFERROR(INDEX(Vöruskrá!L:L,MATCH(B716,Vöruskrá!B:B,0)),0)*C716/100000,""))</f>
        <v>0</v>
      </c>
      <c r="J716" s="247">
        <f>IF(OR(B716="",C716=""),"",IFERROR(IFERROR(INDEX(Vöruskrá!M:M,MATCH(B716,Vöruskrá!B:B,0)),0)*C716/100000,""))</f>
        <v>5.8500000000000003E-2</v>
      </c>
      <c r="K716" s="247">
        <f>IF(OR(B716="",C716=""),"",IFERROR(IFERROR(INDEX(Vöruskrá!N:N,MATCH(B716,Vöruskrá!B:B,0)),0)*C716/100000,""))</f>
        <v>0</v>
      </c>
      <c r="L716" s="247">
        <f>IF(OR(B716="",C716=""),"",IFERROR(IFERROR(INDEX(Vöruskrá!O:O,MATCH(B716,Vöruskrá!B:B,0)),0)*C716/100000,""))</f>
        <v>1.2749999999999999E-2</v>
      </c>
      <c r="M716" s="247">
        <f>IF(OR(B716="",C716=""),"",IFERROR(IFERROR(INDEX(Vöruskrá!P:P,MATCH(B716,Vöruskrá!B:B,0)),0)*C716/100000,""))</f>
        <v>0</v>
      </c>
      <c r="N716" s="247">
        <f>IF(OR(B716="",C716=""),"",IFERROR(IFERROR(INDEX(Vöruskrá!Q:Q,MATCH(B716,Vöruskrá!B:B,0)),0)*C716/100000,""))</f>
        <v>0</v>
      </c>
      <c r="O716" s="248">
        <f>IF(OR(B716="",C716=""),"",IFERROR(C716/1000*IFERROR(INDEX(Vöruskrá!R:R,MATCH(B716,Vöruskrá!B:B,0)),0)/1000,""))</f>
        <v>0.15</v>
      </c>
      <c r="P716" s="244"/>
      <c r="Q716" s="97"/>
      <c r="R716" s="25"/>
      <c r="S716" s="152" t="str">
        <f t="shared" si="11"/>
        <v>Hvítlauksmauk (Wiik &amp; Co)</v>
      </c>
      <c r="T716" s="150">
        <f>IF($B716="","",$C716/1000*IFERROR(INDEX(Vöruskrá!$R:$R,MATCH($B716,Vöruskrá!$B:$B,0)),0))</f>
        <v>150</v>
      </c>
      <c r="U716" s="151" t="str">
        <f>IF($A716="","",IFERROR(SUMIFS($T:$T,$W:$W,$A716)/(SUMIFS($C:$C,$W:$W,$A716)/1000),""))</f>
        <v/>
      </c>
      <c r="W716" t="str">
        <f>IF($A716="",W715,$A716)</f>
        <v>Vegan mac and cheese</v>
      </c>
    </row>
    <row r="717" spans="1:23" ht="15">
      <c r="A717" s="249"/>
      <c r="B717" s="249" t="s">
        <v>269</v>
      </c>
      <c r="C717" s="250">
        <v>375</v>
      </c>
      <c r="D717" s="246" t="s">
        <v>272</v>
      </c>
      <c r="E717" s="246" t="s">
        <v>121</v>
      </c>
      <c r="F717" s="246" t="s">
        <v>273</v>
      </c>
      <c r="G717" s="247">
        <f>IF(OR(B717="",C717=""),"",IFERROR(IFERROR(INDEX(Vöruskrá!J:J,MATCH(B717,Vöruskrá!B:B,0)),0)*C717/100000,""))</f>
        <v>0</v>
      </c>
      <c r="H717" s="247">
        <f>IF(OR(B717="",C717=""),"",IFERROR(IFERROR(INDEX(Vöruskrá!K:K,MATCH(B717,Vöruskrá!B:B,0)),0)*C717/100000,""))</f>
        <v>0</v>
      </c>
      <c r="I717" s="247">
        <f>IF(OR(B717="",C717=""),"",IFERROR(IFERROR(INDEX(Vöruskrá!L:L,MATCH(B717,Vöruskrá!B:B,0)),0)*C717/100000,""))</f>
        <v>0</v>
      </c>
      <c r="J717" s="247">
        <f>IF(OR(B717="",C717=""),"",IFERROR(IFERROR(INDEX(Vöruskrá!M:M,MATCH(B717,Vöruskrá!B:B,0)),0)*C717/100000,""))</f>
        <v>0</v>
      </c>
      <c r="K717" s="247">
        <f>IF(OR(B717="",C717=""),"",IFERROR(IFERROR(INDEX(Vöruskrá!N:N,MATCH(B717,Vöruskrá!B:B,0)),0)*C717/100000,""))</f>
        <v>0</v>
      </c>
      <c r="L717" s="247">
        <f>IF(OR(B717="",C717=""),"",IFERROR(IFERROR(INDEX(Vöruskrá!O:O,MATCH(B717,Vöruskrá!B:B,0)),0)*C717/100000,""))</f>
        <v>0</v>
      </c>
      <c r="M717" s="247">
        <f>IF(OR(B717="",C717=""),"",IFERROR(IFERROR(INDEX(Vöruskrá!P:P,MATCH(B717,Vöruskrá!B:B,0)),0)*C717/100000,""))</f>
        <v>0.375</v>
      </c>
      <c r="N717" s="247">
        <f>IF(OR(B717="",C717=""),"",IFERROR(IFERROR(INDEX(Vöruskrá!Q:Q,MATCH(B717,Vöruskrá!B:B,0)),0)*C717/100000,""))</f>
        <v>0</v>
      </c>
      <c r="O717" s="248">
        <f>IF(OR(B717="",C717=""),"",IFERROR(C717/1000*IFERROR(INDEX(Vöruskrá!R:R,MATCH(B717,Vöruskrá!B:B,0)),0)/1000,""))</f>
        <v>4.4999999999999998E-2</v>
      </c>
      <c r="P717" s="249"/>
      <c r="Q717" s="98"/>
      <c r="R717" s="5"/>
      <c r="S717" s="152" t="str">
        <f t="shared" si="11"/>
        <v>Borðsalt</v>
      </c>
      <c r="T717" s="150">
        <f>IF($B717="","",$C717/1000*IFERROR(INDEX(Vöruskrá!$R:$R,MATCH($B717,Vöruskrá!$B:$B,0)),0))</f>
        <v>45</v>
      </c>
      <c r="U717" s="151" t="str">
        <f>IF($A717="","",IFERROR(SUMIFS($T:$T,$W:$W,$A717)/(SUMIFS($C:$C,$W:$W,$A717)/1000),""))</f>
        <v/>
      </c>
      <c r="W717" t="str">
        <f>IF($A717="",W716,$A717)</f>
        <v>Vegan mac and cheese</v>
      </c>
    </row>
    <row r="718" spans="1:23" ht="15">
      <c r="A718" s="244"/>
      <c r="B718" s="244" t="s">
        <v>720</v>
      </c>
      <c r="C718" s="245">
        <v>50</v>
      </c>
      <c r="D718" s="246" t="s">
        <v>721</v>
      </c>
      <c r="E718" s="246"/>
      <c r="F718" s="246" t="s">
        <v>280</v>
      </c>
      <c r="G718" s="247">
        <f>IF(OR(B718="",C718=""),"",IFERROR(IFERROR(INDEX(Vöruskrá!J:J,MATCH(B718,Vöruskrá!B:B,0)),0)*C718/100000,""))</f>
        <v>0.193</v>
      </c>
      <c r="H718" s="247">
        <f>IF(OR(B718="",C718=""),"",IFERROR(IFERROR(INDEX(Vöruskrá!K:K,MATCH(B718,Vöruskrá!B:B,0)),0)*C718/100000,""))</f>
        <v>1.65E-3</v>
      </c>
      <c r="I718" s="247">
        <f>IF(OR(B718="",C718=""),"",IFERROR(IFERROR(INDEX(Vöruskrá!L:L,MATCH(B718,Vöruskrá!B:B,0)),0)*C718/100000,""))</f>
        <v>5.0000000000000001E-4</v>
      </c>
      <c r="J718" s="247">
        <f>IF(OR(B718="",C718=""),"",IFERROR(IFERROR(INDEX(Vöruskrá!M:M,MATCH(B718,Vöruskrá!B:B,0)),0)*C718/100000,""))</f>
        <v>3.2500000000000001E-2</v>
      </c>
      <c r="K718" s="247">
        <f>IF(OR(B718="",C718=""),"",IFERROR(IFERROR(INDEX(Vöruskrá!N:N,MATCH(B718,Vöruskrá!B:B,0)),0)*C718/100000,""))</f>
        <v>2.9999999999999997E-4</v>
      </c>
      <c r="L718" s="247">
        <f>IF(OR(B718="",C718=""),"",IFERROR(IFERROR(INDEX(Vöruskrá!O:O,MATCH(B718,Vöruskrá!B:B,0)),0)*C718/100000,""))</f>
        <v>5.4999999999999997E-3</v>
      </c>
      <c r="M718" s="247">
        <f>IF(OR(B718="",C718=""),"",IFERROR(IFERROR(INDEX(Vöruskrá!P:P,MATCH(B718,Vöruskrá!B:B,0)),0)*C718/100000,""))</f>
        <v>5.0000000000000002E-5</v>
      </c>
      <c r="N718" s="247">
        <f>IF(OR(B718="",C718=""),"",IFERROR(IFERROR(INDEX(Vöruskrá!Q:Q,MATCH(B718,Vöruskrá!B:B,0)),0)*C718/100000,""))</f>
        <v>0</v>
      </c>
      <c r="O718" s="248">
        <f>IF(OR(B718="",C718=""),"",IFERROR(C718/1000*IFERROR(INDEX(Vöruskrá!R:R,MATCH(B718,Vöruskrá!B:B,0)),0)/1000,""))</f>
        <v>0.35</v>
      </c>
      <c r="P718" s="244"/>
      <c r="Q718" s="97"/>
      <c r="R718" s="25"/>
      <c r="S718" s="152" t="str">
        <f t="shared" si="11"/>
        <v>Svartur pipar, malaður</v>
      </c>
      <c r="T718" s="150">
        <f>IF($B718="","",$C718/1000*IFERROR(INDEX(Vöruskrá!$R:$R,MATCH($B718,Vöruskrá!$B:$B,0)),0))</f>
        <v>350</v>
      </c>
      <c r="U718" s="151" t="str">
        <f>IF($A718="","",IFERROR(SUMIFS($T:$T,$W:$W,$A718)/(SUMIFS($C:$C,$W:$W,$A718)/1000),""))</f>
        <v/>
      </c>
      <c r="W718" t="str">
        <f>IF($A718="",W717,$A718)</f>
        <v>Vegan mac and cheese</v>
      </c>
    </row>
    <row r="719" spans="1:23" ht="15">
      <c r="A719" s="249"/>
      <c r="B719" s="249" t="s">
        <v>714</v>
      </c>
      <c r="C719" s="250">
        <v>25</v>
      </c>
      <c r="D719" s="246" t="s">
        <v>715</v>
      </c>
      <c r="E719" s="246"/>
      <c r="F719" s="246" t="s">
        <v>280</v>
      </c>
      <c r="G719" s="247">
        <f>IF(OR(B719="",C719=""),"",IFERROR(IFERROR(INDEX(Vöruskrá!J:J,MATCH(B719,Vöruskrá!B:B,0)),0)*C719/100000,""))</f>
        <v>0.13375000000000001</v>
      </c>
      <c r="H719" s="247">
        <f>IF(OR(B719="",C719=""),"",IFERROR(IFERROR(INDEX(Vöruskrá!K:K,MATCH(B719,Vöruskrá!B:B,0)),0)*C719/100000,""))</f>
        <v>8.9999999999999993E-3</v>
      </c>
      <c r="I719" s="247">
        <f>IF(OR(B719="",C719=""),"",IFERROR(IFERROR(INDEX(Vöruskrá!L:L,MATCH(B719,Vöruskrá!B:B,0)),0)*C719/100000,""))</f>
        <v>6.4999999999999997E-3</v>
      </c>
      <c r="J719" s="247">
        <f>IF(OR(B719="",C719=""),"",IFERROR(IFERROR(INDEX(Vöruskrá!M:M,MATCH(B719,Vöruskrá!B:B,0)),0)*C719/100000,""))</f>
        <v>1.125E-2</v>
      </c>
      <c r="K719" s="247">
        <f>IF(OR(B719="",C719=""),"",IFERROR(IFERROR(INDEX(Vöruskrá!N:N,MATCH(B719,Vöruskrá!B:B,0)),0)*C719/100000,""))</f>
        <v>5.7499999999999999E-3</v>
      </c>
      <c r="L719" s="247">
        <f>IF(OR(B719="",C719=""),"",IFERROR(IFERROR(INDEX(Vöruskrá!O:O,MATCH(B719,Vöruskrá!B:B,0)),0)*C719/100000,""))</f>
        <v>1.4499999999999999E-3</v>
      </c>
      <c r="M719" s="247">
        <f>IF(OR(B719="",C719=""),"",IFERROR(IFERROR(INDEX(Vöruskrá!P:P,MATCH(B719,Vöruskrá!B:B,0)),0)*C719/100000,""))</f>
        <v>2.5000000000000001E-5</v>
      </c>
      <c r="N719" s="247">
        <f>IF(OR(B719="",C719=""),"",IFERROR(IFERROR(INDEX(Vöruskrá!Q:Q,MATCH(B719,Vöruskrá!B:B,0)),0)*C719/100000,""))</f>
        <v>0</v>
      </c>
      <c r="O719" s="248">
        <f>IF(OR(B719="",C719=""),"",IFERROR(C719/1000*IFERROR(INDEX(Vöruskrá!R:R,MATCH(B719,Vöruskrá!B:B,0)),0)/1000,""))</f>
        <v>9.0425000000000005E-2</v>
      </c>
      <c r="P719" s="249"/>
      <c r="Q719" s="98"/>
      <c r="R719" s="5"/>
      <c r="S719" s="152" t="str">
        <f t="shared" si="11"/>
        <v>Múskat, malaður</v>
      </c>
      <c r="T719" s="150">
        <f>IF($B719="","",$C719/1000*IFERROR(INDEX(Vöruskrá!$R:$R,MATCH($B719,Vöruskrá!$B:$B,0)),0))</f>
        <v>90.425000000000011</v>
      </c>
      <c r="U719" s="151" t="str">
        <f>IF($A719="","",IFERROR(SUMIFS($T:$T,$W:$W,$A719)/(SUMIFS($C:$C,$W:$W,$A719)/1000),""))</f>
        <v/>
      </c>
      <c r="W719" t="str">
        <f>IF($A719="",W718,$A719)</f>
        <v>Vegan mac and cheese</v>
      </c>
    </row>
    <row r="720" spans="1:23" ht="15">
      <c r="A720" s="244"/>
      <c r="B720" s="244" t="s">
        <v>892</v>
      </c>
      <c r="C720" s="245">
        <v>6175</v>
      </c>
      <c r="D720" s="246" t="s">
        <v>892</v>
      </c>
      <c r="E720" s="246" t="s">
        <v>121</v>
      </c>
      <c r="F720" s="246"/>
      <c r="G720" s="247">
        <f>IF(OR(B720="",C720=""),"",IFERROR(IFERROR(INDEX(Vöruskrá!J:J,MATCH(B720,Vöruskrá!B:B,0)),0)*C720/100000,""))</f>
        <v>0</v>
      </c>
      <c r="H720" s="247">
        <f>IF(OR(B720="",C720=""),"",IFERROR(IFERROR(INDEX(Vöruskrá!K:K,MATCH(B720,Vöruskrá!B:B,0)),0)*C720/100000,""))</f>
        <v>0</v>
      </c>
      <c r="I720" s="247">
        <f>IF(OR(B720="",C720=""),"",IFERROR(IFERROR(INDEX(Vöruskrá!L:L,MATCH(B720,Vöruskrá!B:B,0)),0)*C720/100000,""))</f>
        <v>0</v>
      </c>
      <c r="J720" s="247">
        <f>IF(OR(B720="",C720=""),"",IFERROR(IFERROR(INDEX(Vöruskrá!M:M,MATCH(B720,Vöruskrá!B:B,0)),0)*C720/100000,""))</f>
        <v>0</v>
      </c>
      <c r="K720" s="247">
        <f>IF(OR(B720="",C720=""),"",IFERROR(IFERROR(INDEX(Vöruskrá!N:N,MATCH(B720,Vöruskrá!B:B,0)),0)*C720/100000,""))</f>
        <v>0</v>
      </c>
      <c r="L720" s="247">
        <f>IF(OR(B720="",C720=""),"",IFERROR(IFERROR(INDEX(Vöruskrá!O:O,MATCH(B720,Vöruskrá!B:B,0)),0)*C720/100000,""))</f>
        <v>0</v>
      </c>
      <c r="M720" s="247">
        <f>IF(OR(B720="",C720=""),"",IFERROR(IFERROR(INDEX(Vöruskrá!P:P,MATCH(B720,Vöruskrá!B:B,0)),0)*C720/100000,""))</f>
        <v>0</v>
      </c>
      <c r="N720" s="247">
        <f>IF(OR(B720="",C720=""),"",IFERROR(IFERROR(INDEX(Vöruskrá!Q:Q,MATCH(B720,Vöruskrá!B:B,0)),0)*C720/100000,""))</f>
        <v>0</v>
      </c>
      <c r="O720" s="248">
        <f>IF(OR(B720="",C720=""),"",IFERROR(C720/1000*IFERROR(INDEX(Vöruskrá!R:R,MATCH(B720,Vöruskrá!B:B,0)),0)/1000,""))</f>
        <v>0.61750000000000005</v>
      </c>
      <c r="P720" s="244"/>
      <c r="Q720" s="111"/>
      <c r="R720" s="112"/>
      <c r="S720" s="152" t="str">
        <f t="shared" si="11"/>
        <v>Vatn</v>
      </c>
      <c r="T720" s="150">
        <f>IF($B720="","",$C720/1000*IFERROR(INDEX(Vöruskrá!$R:$R,MATCH($B720,Vöruskrá!$B:$B,0)),0))</f>
        <v>617.5</v>
      </c>
      <c r="U720" s="151" t="str">
        <f>IF($A720="","",IFERROR(SUMIFS($T:$T,$W:$W,$A720)/(SUMIFS($C:$C,$W:$W,$A720)/1000),""))</f>
        <v/>
      </c>
      <c r="W720" t="str">
        <f>IF($A720="",W719,$A720)</f>
        <v>Vegan mac and cheese</v>
      </c>
    </row>
    <row r="721" spans="1:23" ht="48">
      <c r="A721" s="237" t="s">
        <v>1872</v>
      </c>
      <c r="B721" s="237"/>
      <c r="C721" s="238"/>
      <c r="D721" s="101" t="s">
        <v>1873</v>
      </c>
      <c r="E721" s="101" t="s">
        <v>1874</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1" t="s">
        <v>1875</v>
      </c>
      <c r="Q721" s="242" t="s">
        <v>1876</v>
      </c>
      <c r="R721" s="243" t="s">
        <v>1877</v>
      </c>
      <c r="S721" s="152" t="str">
        <f t="shared" si="11"/>
        <v>Pastaréttur með pestosósu, kirsuberjatómötum og mozzarella</v>
      </c>
      <c r="T721" s="150" t="str">
        <f>IF($B721="","",$C721/1000*IFERROR(INDEX(Vöruskrá!$R:$R,MATCH($B721,Vöruskrá!$B:$B,0)),0))</f>
        <v/>
      </c>
      <c r="U721" s="151">
        <f>IF($A721="","",IFERROR(SUMIFS($T:$T,$W:$W,$A721)/(SUMIFS($C:$C,$W:$W,$A721)/1000),""))</f>
        <v>1080.7</v>
      </c>
      <c r="W721" t="str">
        <f>IF($A721="",W720,$A721)</f>
        <v>Pastaréttur með pestosósu, kirsuberjatómötum og mozzarella</v>
      </c>
    </row>
    <row r="722" spans="1:23" ht="15">
      <c r="A722" s="244"/>
      <c r="B722" s="244" t="s">
        <v>1379</v>
      </c>
      <c r="C722" s="245">
        <v>20000</v>
      </c>
      <c r="D722" s="246"/>
      <c r="E722" s="246"/>
      <c r="F722" s="246"/>
      <c r="G722" s="247">
        <f>IF(OR(B722="",C722=""),"",IFERROR(IFERROR(INDEX(Vöruskrá!J:J,MATCH(B722,Vöruskrá!B:B,0)),0)*C722/100000,""))</f>
        <v>0</v>
      </c>
      <c r="H722" s="247">
        <f>IF(OR(B722="",C722=""),"",IFERROR(IFERROR(INDEX(Vöruskrá!K:K,MATCH(B722,Vöruskrá!B:B,0)),0)*C722/100000,""))</f>
        <v>0</v>
      </c>
      <c r="I722" s="247">
        <f>IF(OR(B722="",C722=""),"",IFERROR(IFERROR(INDEX(Vöruskrá!L:L,MATCH(B722,Vöruskrá!B:B,0)),0)*C722/100000,""))</f>
        <v>0</v>
      </c>
      <c r="J722" s="247">
        <f>IF(OR(B722="",C722=""),"",IFERROR(IFERROR(INDEX(Vöruskrá!M:M,MATCH(B722,Vöruskrá!B:B,0)),0)*C722/100000,""))</f>
        <v>0</v>
      </c>
      <c r="K722" s="247">
        <f>IF(OR(B722="",C722=""),"",IFERROR(IFERROR(INDEX(Vöruskrá!N:N,MATCH(B722,Vöruskrá!B:B,0)),0)*C722/100000,""))</f>
        <v>0</v>
      </c>
      <c r="L722" s="247">
        <f>IF(OR(B722="",C722=""),"",IFERROR(IFERROR(INDEX(Vöruskrá!O:O,MATCH(B722,Vöruskrá!B:B,0)),0)*C722/100000,""))</f>
        <v>0</v>
      </c>
      <c r="M722" s="247">
        <f>IF(OR(B722="",C722=""),"",IFERROR(IFERROR(INDEX(Vöruskrá!P:P,MATCH(B722,Vöruskrá!B:B,0)),0)*C722/100000,""))</f>
        <v>0</v>
      </c>
      <c r="N722" s="247">
        <f>IF(OR(B722="",C722=""),"",IFERROR(IFERROR(INDEX(Vöruskrá!Q:Q,MATCH(B722,Vöruskrá!B:B,0)),0)*C722/100000,""))</f>
        <v>0</v>
      </c>
      <c r="O722" s="248">
        <f>IF(OR(B722="",C722=""),"",IFERROR(C722/1000*IFERROR(INDEX(Vöruskrá!R:R,MATCH(B722,Vöruskrá!B:B,0)),0)/1000,""))</f>
        <v>12</v>
      </c>
      <c r="P722" s="244"/>
      <c r="Q722" s="113"/>
      <c r="R722" s="114"/>
      <c r="S722" s="152" t="str">
        <f t="shared" si="11"/>
        <v>Pestosósa</v>
      </c>
      <c r="T722" s="150">
        <f>IF($B722="","",$C722/1000*IFERROR(INDEX(Vöruskrá!$R:$R,MATCH($B722,Vöruskrá!$B:$B,0)),0))</f>
        <v>12000</v>
      </c>
      <c r="U722" s="151" t="str">
        <f>IF($A722="","",IFERROR(SUMIFS($T:$T,$W:$W,$A722)/(SUMIFS($C:$C,$W:$W,$A722)/1000),""))</f>
        <v/>
      </c>
      <c r="W722" t="str">
        <f>IF($A722="",W721,$A722)</f>
        <v>Pastaréttur með pestosósu, kirsuberjatómötum og mozzarella</v>
      </c>
    </row>
    <row r="723" spans="1:23">
      <c r="A723" s="104"/>
      <c r="B723" s="104" t="s">
        <v>981</v>
      </c>
      <c r="C723" s="105">
        <v>15000</v>
      </c>
      <c r="D723" s="260" t="s">
        <v>982</v>
      </c>
      <c r="E723" s="260" t="s">
        <v>957</v>
      </c>
      <c r="F723" s="260"/>
      <c r="G723" s="261">
        <f>IF(OR(B723="",C723=""),"",IFERROR(IFERROR(INDEX(Vöruskrá!J:J,MATCH(B723,Vöruskrá!B:B,0)),0)*C723/100000,""))</f>
        <v>2.7</v>
      </c>
      <c r="H723" s="261">
        <f>IF(OR(B723="",C723=""),"",IFERROR(IFERROR(INDEX(Vöruskrá!K:K,MATCH(B723,Vöruskrá!B:B,0)),0)*C723/100000,""))</f>
        <v>0.03</v>
      </c>
      <c r="I723" s="261">
        <f>IF(OR(B723="",C723=""),"",IFERROR(IFERROR(INDEX(Vöruskrá!L:L,MATCH(B723,Vöruskrá!B:B,0)),0)*C723/100000,""))</f>
        <v>0</v>
      </c>
      <c r="J723" s="261">
        <f>IF(OR(B723="",C723=""),"",IFERROR(IFERROR(INDEX(Vöruskrá!M:M,MATCH(B723,Vöruskrá!B:B,0)),0)*C723/100000,""))</f>
        <v>0.58499999999999996</v>
      </c>
      <c r="K723" s="261">
        <f>IF(OR(B723="",C723=""),"",IFERROR(IFERROR(INDEX(Vöruskrá!N:N,MATCH(B723,Vöruskrá!B:B,0)),0)*C723/100000,""))</f>
        <v>0.39</v>
      </c>
      <c r="L723" s="261">
        <f>IF(OR(B723="",C723=""),"",IFERROR(IFERROR(INDEX(Vöruskrá!O:O,MATCH(B723,Vöruskrá!B:B,0)),0)*C723/100000,""))</f>
        <v>0.13500000000000001</v>
      </c>
      <c r="M723" s="261">
        <f>IF(OR(B723="",C723=""),"",IFERROR(IFERROR(INDEX(Vöruskrá!P:P,MATCH(B723,Vöruskrá!B:B,0)),0)*C723/100000,""))</f>
        <v>0</v>
      </c>
      <c r="N723" s="261">
        <f>IF(OR(B723="",C723=""),"",IFERROR(IFERROR(INDEX(Vöruskrá!Q:Q,MATCH(B723,Vöruskrá!B:B,0)),0)*C723/100000,""))</f>
        <v>0.18</v>
      </c>
      <c r="O723" s="262">
        <f>IF(OR(B723="",C723=""),"",IFERROR(C723/1000*IFERROR(INDEX(Vöruskrá!R:R,MATCH(B723,Vöruskrá!B:B,0)),0)/1000,""))</f>
        <v>7.5</v>
      </c>
      <c r="P723" s="104"/>
      <c r="S723" s="152" t="str">
        <f t="shared" si="11"/>
        <v>Tómatar (ferskir)</v>
      </c>
      <c r="T723" s="150">
        <f>IF($B723="","",$C723/1000*IFERROR(INDEX(Vöruskrá!$R:$R,MATCH($B723,Vöruskrá!$B:$B,0)),0))</f>
        <v>7500</v>
      </c>
      <c r="U723" s="151" t="str">
        <f>IF($A723="","",IFERROR(SUMIFS($T:$T,$W:$W,$A723)/(SUMIFS($C:$C,$W:$W,$A723)/1000),""))</f>
        <v/>
      </c>
      <c r="W723" t="str">
        <f>IF($A723="",W722,$A723)</f>
        <v>Pastaréttur með pestosósu, kirsuberjatómötum og mozzarella</v>
      </c>
    </row>
    <row r="724" spans="1:23">
      <c r="A724" s="106"/>
      <c r="B724" s="106" t="s">
        <v>781</v>
      </c>
      <c r="C724" s="107">
        <v>15000</v>
      </c>
      <c r="D724" s="260" t="s">
        <v>783</v>
      </c>
      <c r="E724" s="260" t="s">
        <v>108</v>
      </c>
      <c r="F724" s="260"/>
      <c r="G724" s="261">
        <f>IF(OR(B724="",C724=""),"",IFERROR(IFERROR(INDEX(Vöruskrá!J:J,MATCH(B724,Vöruskrá!B:B,0)),0)*C724/100000,""))</f>
        <v>45.15</v>
      </c>
      <c r="H724" s="261">
        <f>IF(OR(B724="",C724=""),"",IFERROR(IFERROR(INDEX(Vöruskrá!K:K,MATCH(B724,Vöruskrá!B:B,0)),0)*C724/100000,""))</f>
        <v>3.15</v>
      </c>
      <c r="I724" s="261">
        <f>IF(OR(B724="",C724=""),"",IFERROR(IFERROR(INDEX(Vöruskrá!L:L,MATCH(B724,Vöruskrá!B:B,0)),0)*C724/100000,""))</f>
        <v>1.8</v>
      </c>
      <c r="J724" s="261">
        <f>IF(OR(B724="",C724=""),"",IFERROR(IFERROR(INDEX(Vöruskrá!M:M,MATCH(B724,Vöruskrá!B:B,0)),0)*C724/100000,""))</f>
        <v>0.48</v>
      </c>
      <c r="K724" s="261">
        <f>IF(OR(B724="",C724=""),"",IFERROR(IFERROR(INDEX(Vöruskrá!N:N,MATCH(B724,Vöruskrá!B:B,0)),0)*C724/100000,""))</f>
        <v>0.15</v>
      </c>
      <c r="L724" s="261">
        <f>IF(OR(B724="",C724=""),"",IFERROR(IFERROR(INDEX(Vöruskrá!O:O,MATCH(B724,Vöruskrá!B:B,0)),0)*C724/100000,""))</f>
        <v>3.6</v>
      </c>
      <c r="M724" s="261">
        <f>IF(OR(B724="",C724=""),"",IFERROR(IFERROR(INDEX(Vöruskrá!P:P,MATCH(B724,Vöruskrá!B:B,0)),0)*C724/100000,""))</f>
        <v>0.21</v>
      </c>
      <c r="N724" s="261">
        <f>IF(OR(B724="",C724=""),"",IFERROR(IFERROR(INDEX(Vöruskrá!Q:Q,MATCH(B724,Vöruskrá!B:B,0)),0)*C724/100000,""))</f>
        <v>0</v>
      </c>
      <c r="O724" s="262">
        <f>IF(OR(B724="",C724=""),"",IFERROR(C724/1000*IFERROR(INDEX(Vöruskrá!R:R,MATCH(B724,Vöruskrá!B:B,0)),0)/1000,""))</f>
        <v>22.5</v>
      </c>
      <c r="P724" s="106"/>
      <c r="S724" s="152" t="str">
        <f t="shared" si="11"/>
        <v>Rifinn ostur – Pizzatopping mozzarella (Ulkjær)</v>
      </c>
      <c r="T724" s="150">
        <f>IF($B724="","",$C724/1000*IFERROR(INDEX(Vöruskrá!$R:$R,MATCH($B724,Vöruskrá!$B:$B,0)),0))</f>
        <v>22500</v>
      </c>
      <c r="U724" s="151" t="str">
        <f>IF($A724="","",IFERROR(SUMIFS($T:$T,$W:$W,$A724)/(SUMIFS($C:$C,$W:$W,$A724)/1000),""))</f>
        <v/>
      </c>
      <c r="W724" t="str">
        <f>IF($A724="",W723,$A724)</f>
        <v>Pastaréttur með pestosósu, kirsuberjatómötum og mozzarella</v>
      </c>
    </row>
    <row r="725" spans="1:23">
      <c r="A725" s="104"/>
      <c r="B725" s="104" t="s">
        <v>949</v>
      </c>
      <c r="C725" s="105">
        <v>5000</v>
      </c>
      <c r="D725" s="260" t="s">
        <v>951</v>
      </c>
      <c r="E725" s="260" t="s">
        <v>952</v>
      </c>
      <c r="F725" s="260"/>
      <c r="G725" s="261">
        <f>IF(OR(B725="",C725=""),"",IFERROR(IFERROR(INDEX(Vöruskrá!J:J,MATCH(B725,Vöruskrá!B:B,0)),0)*C725/100000,""))</f>
        <v>19.899999999999999</v>
      </c>
      <c r="H725" s="261">
        <f>IF(OR(B725="",C725=""),"",IFERROR(IFERROR(INDEX(Vöruskrá!K:K,MATCH(B725,Vöruskrá!B:B,0)),0)*C725/100000,""))</f>
        <v>1.45</v>
      </c>
      <c r="I725" s="261">
        <f>IF(OR(B725="",C725=""),"",IFERROR(IFERROR(INDEX(Vöruskrá!L:L,MATCH(B725,Vöruskrá!B:B,0)),0)*C725/100000,""))</f>
        <v>0.9</v>
      </c>
      <c r="J725" s="261">
        <f>IF(OR(B725="",C725=""),"",IFERROR(IFERROR(INDEX(Vöruskrá!M:M,MATCH(B725,Vöruskrá!B:B,0)),0)*C725/100000,""))</f>
        <v>0</v>
      </c>
      <c r="K725" s="261">
        <f>IF(OR(B725="",C725=""),"",IFERROR(IFERROR(INDEX(Vöruskrá!N:N,MATCH(B725,Vöruskrá!B:B,0)),0)*C725/100000,""))</f>
        <v>0</v>
      </c>
      <c r="L725" s="261">
        <f>IF(OR(B725="",C725=""),"",IFERROR(IFERROR(INDEX(Vöruskrá!O:O,MATCH(B725,Vöruskrá!B:B,0)),0)*C725/100000,""))</f>
        <v>1.65</v>
      </c>
      <c r="M725" s="261">
        <f>IF(OR(B725="",C725=""),"",IFERROR(IFERROR(INDEX(Vöruskrá!P:P,MATCH(B725,Vöruskrá!B:B,0)),0)*C725/100000,""))</f>
        <v>7.4999999999999997E-2</v>
      </c>
      <c r="N725" s="261">
        <f>IF(OR(B725="",C725=""),"",IFERROR(IFERROR(INDEX(Vöruskrá!Q:Q,MATCH(B725,Vöruskrá!B:B,0)),0)*C725/100000,""))</f>
        <v>0</v>
      </c>
      <c r="O725" s="262">
        <f>IF(OR(B725="",C725=""),"",IFERROR(C725/1000*IFERROR(INDEX(Vöruskrá!R:R,MATCH(B725,Vöruskrá!B:B,0)),0)/1000,""))</f>
        <v>17.5</v>
      </c>
      <c r="P725" s="104"/>
      <c r="S725" s="152" t="str">
        <f t="shared" si="11"/>
        <v>Parmesanostur (Grana padano)</v>
      </c>
      <c r="T725" s="150">
        <f>IF($B725="","",$C725/1000*IFERROR(INDEX(Vöruskrá!$R:$R,MATCH($B725,Vöruskrá!$B:$B,0)),0))</f>
        <v>17500</v>
      </c>
      <c r="U725" s="151" t="str">
        <f>IF($A725="","",IFERROR(SUMIFS($T:$T,$W:$W,$A725)/(SUMIFS($C:$C,$W:$W,$A725)/1000),""))</f>
        <v/>
      </c>
      <c r="W725" t="str">
        <f>IF($A725="",W724,$A725)</f>
        <v>Pastaréttur með pestosósu, kirsuberjatómötum og mozzarella</v>
      </c>
    </row>
    <row r="726" spans="1:23">
      <c r="A726" s="106"/>
      <c r="B726" s="106" t="s">
        <v>1282</v>
      </c>
      <c r="C726" s="107">
        <v>3000</v>
      </c>
      <c r="D726" s="260" t="s">
        <v>1285</v>
      </c>
      <c r="E726" s="260"/>
      <c r="F726" s="260"/>
      <c r="G726" s="261">
        <f>IF(OR(B726="",C726=""),"",IFERROR(IFERROR(INDEX(Vöruskrá!J:J,MATCH(B726,Vöruskrá!B:B,0)),0)*C726/100000,""))</f>
        <v>27</v>
      </c>
      <c r="H726" s="261">
        <f>IF(OR(B726="",C726=""),"",IFERROR(IFERROR(INDEX(Vöruskrá!K:K,MATCH(B726,Vöruskrá!B:B,0)),0)*C726/100000,""))</f>
        <v>3</v>
      </c>
      <c r="I726" s="261">
        <f>IF(OR(B726="",C726=""),"",IFERROR(IFERROR(INDEX(Vöruskrá!L:L,MATCH(B726,Vöruskrá!B:B,0)),0)*C726/100000,""))</f>
        <v>0.45</v>
      </c>
      <c r="J726" s="261">
        <f>IF(OR(B726="",C726=""),"",IFERROR(IFERROR(INDEX(Vöruskrá!M:M,MATCH(B726,Vöruskrá!B:B,0)),0)*C726/100000,""))</f>
        <v>0</v>
      </c>
      <c r="K726" s="261">
        <f>IF(OR(B726="",C726=""),"",IFERROR(IFERROR(INDEX(Vöruskrá!N:N,MATCH(B726,Vöruskrá!B:B,0)),0)*C726/100000,""))</f>
        <v>0</v>
      </c>
      <c r="L726" s="261">
        <f>IF(OR(B726="",C726=""),"",IFERROR(IFERROR(INDEX(Vöruskrá!O:O,MATCH(B726,Vöruskrá!B:B,0)),0)*C726/100000,""))</f>
        <v>0</v>
      </c>
      <c r="M726" s="261">
        <f>IF(OR(B726="",C726=""),"",IFERROR(IFERROR(INDEX(Vöruskrá!P:P,MATCH(B726,Vöruskrá!B:B,0)),0)*C726/100000,""))</f>
        <v>0</v>
      </c>
      <c r="N726" s="261">
        <f>IF(OR(B726="",C726=""),"",IFERROR(IFERROR(INDEX(Vöruskrá!Q:Q,MATCH(B726,Vöruskrá!B:B,0)),0)*C726/100000,""))</f>
        <v>0</v>
      </c>
      <c r="O726" s="262">
        <f>IF(OR(B726="",C726=""),"",IFERROR(C726/1000*IFERROR(INDEX(Vöruskrá!R:R,MATCH(B726,Vöruskrá!B:B,0)),0)/1000,""))</f>
        <v>0.97199999999999998</v>
      </c>
      <c r="P726" s="106"/>
      <c r="S726" s="152" t="str">
        <f t="shared" si="11"/>
        <v>Ólífuolía</v>
      </c>
      <c r="T726" s="150">
        <f>IF($B726="","",$C726/1000*IFERROR(INDEX(Vöruskrá!$R:$R,MATCH($B726,Vöruskrá!$B:$B,0)),0))</f>
        <v>972</v>
      </c>
      <c r="U726" s="151" t="str">
        <f>IF($A726="","",IFERROR(SUMIFS($T:$T,$W:$W,$A726)/(SUMIFS($C:$C,$W:$W,$A726)/1000),""))</f>
        <v/>
      </c>
      <c r="W726" t="str">
        <f>IF($A726="",W725,$A726)</f>
        <v>Pastaréttur með pestosósu, kirsuberjatómötum og mozzarella</v>
      </c>
    </row>
    <row r="727" spans="1:23">
      <c r="A727" s="104"/>
      <c r="B727" s="104" t="s">
        <v>889</v>
      </c>
      <c r="C727" s="105">
        <v>500</v>
      </c>
      <c r="D727" s="260" t="s">
        <v>890</v>
      </c>
      <c r="E727" s="260" t="s">
        <v>121</v>
      </c>
      <c r="F727" s="260"/>
      <c r="G727" s="261">
        <f>IF(OR(B727="",C727=""),"",IFERROR(IFERROR(INDEX(Vöruskrá!J:J,MATCH(B727,Vöruskrá!B:B,0)),0)*C727/100000,""))</f>
        <v>0.745</v>
      </c>
      <c r="H727" s="261">
        <f>IF(OR(B727="",C727=""),"",IFERROR(IFERROR(INDEX(Vöruskrá!K:K,MATCH(B727,Vöruskrá!B:B,0)),0)*C727/100000,""))</f>
        <v>2.5000000000000001E-3</v>
      </c>
      <c r="I727" s="261">
        <f>IF(OR(B727="",C727=""),"",IFERROR(IFERROR(INDEX(Vöruskrá!L:L,MATCH(B727,Vöruskrá!B:B,0)),0)*C727/100000,""))</f>
        <v>5.0000000000000001E-4</v>
      </c>
      <c r="J727" s="261">
        <f>IF(OR(B727="",C727=""),"",IFERROR(IFERROR(INDEX(Vöruskrá!M:M,MATCH(B727,Vöruskrá!B:B,0)),0)*C727/100000,""))</f>
        <v>0.16550000000000001</v>
      </c>
      <c r="K727" s="261">
        <f>IF(OR(B727="",C727=""),"",IFERROR(IFERROR(INDEX(Vöruskrá!N:N,MATCH(B727,Vöruskrá!B:B,0)),0)*C727/100000,""))</f>
        <v>5.0000000000000001E-3</v>
      </c>
      <c r="L727" s="261">
        <f>IF(OR(B727="",C727=""),"",IFERROR(IFERROR(INDEX(Vöruskrá!O:O,MATCH(B727,Vöruskrá!B:B,0)),0)*C727/100000,""))</f>
        <v>3.2000000000000001E-2</v>
      </c>
      <c r="M727" s="261">
        <f>IF(OR(B727="",C727=""),"",IFERROR(IFERROR(INDEX(Vöruskrá!P:P,MATCH(B727,Vöruskrá!B:B,0)),0)*C727/100000,""))</f>
        <v>0</v>
      </c>
      <c r="N727" s="261">
        <f>IF(OR(B727="",C727=""),"",IFERROR(IFERROR(INDEX(Vöruskrá!Q:Q,MATCH(B727,Vöruskrá!B:B,0)),0)*C727/100000,""))</f>
        <v>1.0500000000000001E-2</v>
      </c>
      <c r="O727" s="262">
        <f>IF(OR(B727="",C727=""),"",IFERROR(C727/1000*IFERROR(INDEX(Vöruskrá!R:R,MATCH(B727,Vöruskrá!B:B,0)),0)/1000,""))</f>
        <v>0.75</v>
      </c>
      <c r="P727" s="104"/>
      <c r="S727" s="152" t="str">
        <f t="shared" si="11"/>
        <v>Hvítlaukur (ferskur)</v>
      </c>
      <c r="T727" s="150">
        <f>IF($B727="","",$C727/1000*IFERROR(INDEX(Vöruskrá!$R:$R,MATCH($B727,Vöruskrá!$B:$B,0)),0))</f>
        <v>750</v>
      </c>
      <c r="U727" s="151" t="str">
        <f>IF($A727="","",IFERROR(SUMIFS($T:$T,$W:$W,$A727)/(SUMIFS($C:$C,$W:$W,$A727)/1000),""))</f>
        <v/>
      </c>
      <c r="W727" t="str">
        <f>IF($A727="",W726,$A727)</f>
        <v>Pastaréttur með pestosósu, kirsuberjatómötum og mozzarella</v>
      </c>
    </row>
    <row r="728" spans="1:23">
      <c r="A728" s="106"/>
      <c r="B728" s="106" t="s">
        <v>269</v>
      </c>
      <c r="C728" s="107">
        <v>1000</v>
      </c>
      <c r="D728" s="260" t="s">
        <v>272</v>
      </c>
      <c r="E728" s="260" t="s">
        <v>121</v>
      </c>
      <c r="F728" s="260" t="s">
        <v>273</v>
      </c>
      <c r="G728" s="261">
        <f>IF(OR(B728="",C728=""),"",IFERROR(IFERROR(INDEX(Vöruskrá!J:J,MATCH(B728,Vöruskrá!B:B,0)),0)*C728/100000,""))</f>
        <v>0</v>
      </c>
      <c r="H728" s="261">
        <f>IF(OR(B728="",C728=""),"",IFERROR(IFERROR(INDEX(Vöruskrá!K:K,MATCH(B728,Vöruskrá!B:B,0)),0)*C728/100000,""))</f>
        <v>0</v>
      </c>
      <c r="I728" s="261">
        <f>IF(OR(B728="",C728=""),"",IFERROR(IFERROR(INDEX(Vöruskrá!L:L,MATCH(B728,Vöruskrá!B:B,0)),0)*C728/100000,""))</f>
        <v>0</v>
      </c>
      <c r="J728" s="261">
        <f>IF(OR(B728="",C728=""),"",IFERROR(IFERROR(INDEX(Vöruskrá!M:M,MATCH(B728,Vöruskrá!B:B,0)),0)*C728/100000,""))</f>
        <v>0</v>
      </c>
      <c r="K728" s="261">
        <f>IF(OR(B728="",C728=""),"",IFERROR(IFERROR(INDEX(Vöruskrá!N:N,MATCH(B728,Vöruskrá!B:B,0)),0)*C728/100000,""))</f>
        <v>0</v>
      </c>
      <c r="L728" s="261">
        <f>IF(OR(B728="",C728=""),"",IFERROR(IFERROR(INDEX(Vöruskrá!O:O,MATCH(B728,Vöruskrá!B:B,0)),0)*C728/100000,""))</f>
        <v>0</v>
      </c>
      <c r="M728" s="261">
        <f>IF(OR(B728="",C728=""),"",IFERROR(IFERROR(INDEX(Vöruskrá!P:P,MATCH(B728,Vöruskrá!B:B,0)),0)*C728/100000,""))</f>
        <v>1</v>
      </c>
      <c r="N728" s="261">
        <f>IF(OR(B728="",C728=""),"",IFERROR(IFERROR(INDEX(Vöruskrá!Q:Q,MATCH(B728,Vöruskrá!B:B,0)),0)*C728/100000,""))</f>
        <v>0</v>
      </c>
      <c r="O728" s="262">
        <f>IF(OR(B728="",C728=""),"",IFERROR(C728/1000*IFERROR(INDEX(Vöruskrá!R:R,MATCH(B728,Vöruskrá!B:B,0)),0)/1000,""))</f>
        <v>0.12</v>
      </c>
      <c r="P728" s="106"/>
      <c r="S728" s="152" t="str">
        <f t="shared" si="11"/>
        <v>Borðsalt</v>
      </c>
      <c r="T728" s="150">
        <f>IF($B728="","",$C728/1000*IFERROR(INDEX(Vöruskrá!$R:$R,MATCH($B728,Vöruskrá!$B:$B,0)),0))</f>
        <v>120</v>
      </c>
      <c r="U728" s="151" t="str">
        <f>IF($A728="","",IFERROR(SUMIFS($T:$T,$W:$W,$A728)/(SUMIFS($C:$C,$W:$W,$A728)/1000),""))</f>
        <v/>
      </c>
      <c r="W728" t="str">
        <f>IF($A728="",W727,$A728)</f>
        <v>Pastaréttur með pestosósu, kirsuberjatómötum og mozzarella</v>
      </c>
    </row>
    <row r="729" spans="1:23">
      <c r="A729" s="104"/>
      <c r="B729" s="104" t="s">
        <v>720</v>
      </c>
      <c r="C729" s="105">
        <v>500</v>
      </c>
      <c r="D729" s="260" t="s">
        <v>721</v>
      </c>
      <c r="E729" s="260"/>
      <c r="F729" s="260" t="s">
        <v>280</v>
      </c>
      <c r="G729" s="261">
        <f>IF(OR(B729="",C729=""),"",IFERROR(IFERROR(INDEX(Vöruskrá!J:J,MATCH(B729,Vöruskrá!B:B,0)),0)*C729/100000,""))</f>
        <v>1.93</v>
      </c>
      <c r="H729" s="261">
        <f>IF(OR(B729="",C729=""),"",IFERROR(IFERROR(INDEX(Vöruskrá!K:K,MATCH(B729,Vöruskrá!B:B,0)),0)*C729/100000,""))</f>
        <v>1.6500000000000001E-2</v>
      </c>
      <c r="I729" s="261">
        <f>IF(OR(B729="",C729=""),"",IFERROR(IFERROR(INDEX(Vöruskrá!L:L,MATCH(B729,Vöruskrá!B:B,0)),0)*C729/100000,""))</f>
        <v>5.0000000000000001E-3</v>
      </c>
      <c r="J729" s="261">
        <f>IF(OR(B729="",C729=""),"",IFERROR(IFERROR(INDEX(Vöruskrá!M:M,MATCH(B729,Vöruskrá!B:B,0)),0)*C729/100000,""))</f>
        <v>0.32500000000000001</v>
      </c>
      <c r="K729" s="261">
        <f>IF(OR(B729="",C729=""),"",IFERROR(IFERROR(INDEX(Vöruskrá!N:N,MATCH(B729,Vöruskrá!B:B,0)),0)*C729/100000,""))</f>
        <v>3.0000000000000001E-3</v>
      </c>
      <c r="L729" s="261">
        <f>IF(OR(B729="",C729=""),"",IFERROR(IFERROR(INDEX(Vöruskrá!O:O,MATCH(B729,Vöruskrá!B:B,0)),0)*C729/100000,""))</f>
        <v>5.5E-2</v>
      </c>
      <c r="M729" s="261">
        <f>IF(OR(B729="",C729=""),"",IFERROR(IFERROR(INDEX(Vöruskrá!P:P,MATCH(B729,Vöruskrá!B:B,0)),0)*C729/100000,""))</f>
        <v>5.0000000000000001E-4</v>
      </c>
      <c r="N729" s="261">
        <f>IF(OR(B729="",C729=""),"",IFERROR(IFERROR(INDEX(Vöruskrá!Q:Q,MATCH(B729,Vöruskrá!B:B,0)),0)*C729/100000,""))</f>
        <v>0</v>
      </c>
      <c r="O729" s="262">
        <f>IF(OR(B729="",C729=""),"",IFERROR(C729/1000*IFERROR(INDEX(Vöruskrá!R:R,MATCH(B729,Vöruskrá!B:B,0)),0)/1000,""))</f>
        <v>3.5</v>
      </c>
      <c r="P729" s="104"/>
      <c r="S729" s="152" t="str">
        <f t="shared" si="11"/>
        <v>Svartur pipar, malaður</v>
      </c>
      <c r="T729" s="150">
        <f>IF($B729="","",$C729/1000*IFERROR(INDEX(Vöruskrá!$R:$R,MATCH($B729,Vöruskrá!$B:$B,0)),0))</f>
        <v>3500</v>
      </c>
      <c r="U729" s="151" t="str">
        <f>IF($A729="","",IFERROR(SUMIFS($T:$T,$W:$W,$A729)/(SUMIFS($C:$C,$W:$W,$A729)/1000),""))</f>
        <v/>
      </c>
      <c r="W729" t="str">
        <f>IF($A729="",W728,$A729)</f>
        <v>Pastaréttur með pestosósu, kirsuberjatómötum og mozzarella</v>
      </c>
    </row>
    <row r="730" spans="1:23" ht="37.5">
      <c r="A730" s="263" t="s">
        <v>983</v>
      </c>
      <c r="B730" s="263"/>
      <c r="C730" s="264"/>
      <c r="D730" s="263" t="s">
        <v>1878</v>
      </c>
      <c r="E730" s="263" t="s">
        <v>1879</v>
      </c>
      <c r="F730" s="263"/>
      <c r="G730" s="265">
        <v>66.069999999999993</v>
      </c>
      <c r="H730" s="265">
        <v>3.6</v>
      </c>
      <c r="I730" s="265">
        <v>1.92</v>
      </c>
      <c r="J730" s="265">
        <v>5.03</v>
      </c>
      <c r="K730" s="265"/>
      <c r="L730" s="265">
        <v>3.26</v>
      </c>
      <c r="M730" s="265">
        <v>0.08</v>
      </c>
      <c r="N730" s="265">
        <f>IFERROR(SUM(N731:N733)/(SUM($C$731:$C$733)/100000),"")</f>
        <v>0</v>
      </c>
      <c r="O730" s="266" t="str">
        <f>IF(OR(B730="",C730=""),"",IFERROR(C730/1000*IFERROR(INDEX(Vöruskrá!R:R,MATCH(B730,Vöruskrá!B:B,0)),0)/1000,""))</f>
        <v/>
      </c>
      <c r="P730" s="267" t="s">
        <v>1880</v>
      </c>
      <c r="Q730" s="268" t="s">
        <v>1881</v>
      </c>
      <c r="R730" s="268" t="s">
        <v>1882</v>
      </c>
      <c r="S730" s="152" t="str">
        <f t="shared" si="11"/>
        <v>Jógúrtsósa</v>
      </c>
      <c r="T730" s="150" t="str">
        <f>IF($B730="","",$C730/1000*IFERROR(INDEX(Vöruskrá!$R:$R,MATCH($B730,Vöruskrá!$B:$B,0)),0))</f>
        <v/>
      </c>
      <c r="U730" s="151">
        <f>IF($A730="","",IFERROR(SUMIFS($T:$T,$W:$W,$A730)/(SUMIFS($C:$C,$W:$W,$A730)/1000),""))</f>
        <v>708.28282828282818</v>
      </c>
      <c r="W730" t="str">
        <f>IF($A730="",W729,$A730)</f>
        <v>Jógúrtsósa</v>
      </c>
    </row>
    <row r="731" spans="1:23">
      <c r="A731" s="106"/>
      <c r="B731" s="106" t="s">
        <v>761</v>
      </c>
      <c r="C731" s="107">
        <v>82600</v>
      </c>
      <c r="D731" s="260" t="s">
        <v>762</v>
      </c>
      <c r="E731" s="260" t="s">
        <v>108</v>
      </c>
      <c r="F731" s="260"/>
      <c r="G731" s="261">
        <f>IF(OR(B731="",C731=""),"",IFERROR(IFERROR(INDEX(Vöruskrá!J:J,MATCH(B731,Vöruskrá!B:B,0)),0)*C731/100000,""))</f>
        <v>52.863999999999997</v>
      </c>
      <c r="H731" s="261">
        <f>IF(OR(B731="",C731=""),"",IFERROR(IFERROR(INDEX(Vöruskrá!K:K,MATCH(B731,Vöruskrá!B:B,0)),0)*C731/100000,""))</f>
        <v>3.2214</v>
      </c>
      <c r="I731" s="261">
        <f>IF(OR(B731="",C731=""),"",IFERROR(IFERROR(INDEX(Vöruskrá!L:L,MATCH(B731,Vöruskrá!B:B,0)),0)*C731/100000,""))</f>
        <v>1.8997999999999997</v>
      </c>
      <c r="J731" s="261">
        <f>IF(OR(B731="",C731=""),"",IFERROR(IFERROR(INDEX(Vöruskrá!M:M,MATCH(B731,Vöruskrá!B:B,0)),0)*C731/100000,""))</f>
        <v>3.0562</v>
      </c>
      <c r="K731" s="261">
        <f>IF(OR(B731="",C731=""),"",IFERROR(IFERROR(INDEX(Vöruskrá!N:N,MATCH(B731,Vöruskrá!B:B,0)),0)*C731/100000,""))</f>
        <v>3.0562</v>
      </c>
      <c r="L731" s="261">
        <f>IF(OR(B731="",C731=""),"",IFERROR(IFERROR(INDEX(Vöruskrá!O:O,MATCH(B731,Vöruskrá!B:B,0)),0)*C731/100000,""))</f>
        <v>2.8083999999999998</v>
      </c>
      <c r="M731" s="261">
        <f>IF(OR(B731="",C731=""),"",IFERROR(IFERROR(INDEX(Vöruskrá!P:P,MATCH(B731,Vöruskrá!B:B,0)),0)*C731/100000,""))</f>
        <v>8.2600000000000007E-2</v>
      </c>
      <c r="N731" s="261">
        <f>IF(OR(B731="",C731=""),"",IFERROR(IFERROR(INDEX(Vöruskrá!Q:Q,MATCH(B731,Vöruskrá!B:B,0)),0)*C731/100000,""))</f>
        <v>0</v>
      </c>
      <c r="O731" s="262">
        <f>IF(OR(B731="",C731=""),"",IFERROR(C731/1000*IFERROR(INDEX(Vöruskrá!R:R,MATCH(B731,Vöruskrá!B:B,0)),0)/1000,""))</f>
        <v>57.819999999999993</v>
      </c>
      <c r="P731" s="106"/>
      <c r="S731" s="152" t="str">
        <f t="shared" si="11"/>
        <v>Hrein jógúrt 5 kg (MS)</v>
      </c>
      <c r="T731" s="150">
        <f>IF($B731="","",$C731/1000*IFERROR(INDEX(Vöruskrá!$R:$R,MATCH($B731,Vöruskrá!$B:$B,0)),0))</f>
        <v>57819.999999999993</v>
      </c>
      <c r="U731" s="151" t="str">
        <f>IF($A731="","",IFERROR(SUMIFS($T:$T,$W:$W,$A731)/(SUMIFS($C:$C,$W:$W,$A731)/1000),""))</f>
        <v/>
      </c>
      <c r="W731" t="str">
        <f>IF($A731="",W730,$A731)</f>
        <v>Jógúrtsósa</v>
      </c>
    </row>
    <row r="732" spans="1:23">
      <c r="A732" s="104"/>
      <c r="B732" s="104" t="s">
        <v>1478</v>
      </c>
      <c r="C732" s="105">
        <v>8200</v>
      </c>
      <c r="D732" s="260" t="s">
        <v>1470</v>
      </c>
      <c r="E732" s="260" t="s">
        <v>1475</v>
      </c>
      <c r="F732" s="260"/>
      <c r="G732" s="261">
        <f>IF(OR(B732="",C732=""),"",IFERROR(IFERROR(INDEX(Vöruskrá!J:J,MATCH(B732,Vöruskrá!B:B,0)),0)*C732/100000,""))</f>
        <v>0</v>
      </c>
      <c r="H732" s="261">
        <f>IF(OR(B732="",C732=""),"",IFERROR(IFERROR(INDEX(Vöruskrá!K:K,MATCH(B732,Vöruskrá!B:B,0)),0)*C732/100000,""))</f>
        <v>0</v>
      </c>
      <c r="I732" s="261">
        <f>IF(OR(B732="",C732=""),"",IFERROR(IFERROR(INDEX(Vöruskrá!L:L,MATCH(B732,Vöruskrá!B:B,0)),0)*C732/100000,""))</f>
        <v>0</v>
      </c>
      <c r="J732" s="261">
        <f>IF(OR(B732="",C732=""),"",IFERROR(IFERROR(INDEX(Vöruskrá!M:M,MATCH(B732,Vöruskrá!B:B,0)),0)*C732/100000,""))</f>
        <v>0</v>
      </c>
      <c r="K732" s="261">
        <f>IF(OR(B732="",C732=""),"",IFERROR(IFERROR(INDEX(Vöruskrá!N:N,MATCH(B732,Vöruskrá!B:B,0)),0)*C732/100000,""))</f>
        <v>0</v>
      </c>
      <c r="L732" s="261">
        <f>IF(OR(B732="",C732=""),"",IFERROR(IFERROR(INDEX(Vöruskrá!O:O,MATCH(B732,Vöruskrá!B:B,0)),0)*C732/100000,""))</f>
        <v>0</v>
      </c>
      <c r="M732" s="261">
        <f>IF(OR(B732="",C732=""),"",IFERROR(IFERROR(INDEX(Vöruskrá!P:P,MATCH(B732,Vöruskrá!B:B,0)),0)*C732/100000,""))</f>
        <v>0</v>
      </c>
      <c r="N732" s="261">
        <f>IF(OR(B732="",C732=""),"",IFERROR(IFERROR(INDEX(Vöruskrá!Q:Q,MATCH(B732,Vöruskrá!B:B,0)),0)*C732/100000,""))</f>
        <v>0</v>
      </c>
      <c r="O732" s="262">
        <f>IF(OR(B732="",C732=""),"",IFERROR(C732/1000*IFERROR(INDEX(Vöruskrá!R:R,MATCH(B732,Vöruskrá!B:B,0)),0)/1000,""))</f>
        <v>4.92</v>
      </c>
      <c r="P732" s="104"/>
      <c r="S732" s="152" t="str">
        <f t="shared" si="11"/>
        <v>Sítrónusafi</v>
      </c>
      <c r="T732" s="150">
        <f>IF($B732="","",$C732/1000*IFERROR(INDEX(Vöruskrá!$R:$R,MATCH($B732,Vöruskrá!$B:$B,0)),0))</f>
        <v>4920</v>
      </c>
      <c r="U732" s="151" t="str">
        <f>IF($A732="","",IFERROR(SUMIFS($T:$T,$W:$W,$A732)/(SUMIFS($C:$C,$W:$W,$A732)/1000),""))</f>
        <v/>
      </c>
      <c r="W732" t="str">
        <f>IF($A732="",W731,$A732)</f>
        <v>Jógúrtsósa</v>
      </c>
    </row>
    <row r="733" spans="1:23">
      <c r="A733" s="369"/>
      <c r="B733" s="369" t="s">
        <v>507</v>
      </c>
      <c r="C733" s="370">
        <v>8200</v>
      </c>
      <c r="D733" s="371" t="s">
        <v>509</v>
      </c>
      <c r="E733" s="371" t="s">
        <v>510</v>
      </c>
      <c r="F733" s="371"/>
      <c r="G733" s="372">
        <f>IF(OR(B733="",C733=""),"",IFERROR(IFERROR(INDEX(Vöruskrá!J:J,MATCH(B733,Vöruskrá!B:B,0)),0)*C733/100000,""))</f>
        <v>12.545999999999999</v>
      </c>
      <c r="H733" s="372">
        <f>IF(OR(B733="",C733=""),"",IFERROR(IFERROR(INDEX(Vöruskrá!K:K,MATCH(B733,Vöruskrá!B:B,0)),0)*C733/100000,""))</f>
        <v>0.34439999999999998</v>
      </c>
      <c r="I733" s="261">
        <f>IF(OR(B733="",C733=""),"",IFERROR(IFERROR(INDEX(Vöruskrá!L:L,MATCH(B733,Vöruskrá!B:B,0)),0)*C733/100000,""))</f>
        <v>0</v>
      </c>
      <c r="J733" s="261">
        <f>IF(OR(B733="",C733=""),"",IFERROR(IFERROR(INDEX(Vöruskrá!M:M,MATCH(B733,Vöruskrá!B:B,0)),0)*C733/100000,""))</f>
        <v>1.9188000000000001</v>
      </c>
      <c r="K733" s="261">
        <f>IF(OR(B733="",C733=""),"",IFERROR(IFERROR(INDEX(Vöruskrá!N:N,MATCH(B733,Vöruskrá!B:B,0)),0)*C733/100000,""))</f>
        <v>0</v>
      </c>
      <c r="L733" s="261">
        <f>IF(OR(B733="",C733=""),"",IFERROR(IFERROR(INDEX(Vöruskrá!O:O,MATCH(B733,Vöruskrá!B:B,0)),0)*C733/100000,""))</f>
        <v>0.41820000000000002</v>
      </c>
      <c r="M733" s="261">
        <f>IF(OR(B733="",C733=""),"",IFERROR(IFERROR(INDEX(Vöruskrá!P:P,MATCH(B733,Vöruskrá!B:B,0)),0)*C733/100000,""))</f>
        <v>0</v>
      </c>
      <c r="N733" s="261">
        <f>IF(OR(B733="",C733=""),"",IFERROR(IFERROR(INDEX(Vöruskrá!Q:Q,MATCH(B733,Vöruskrá!B:B,0)),0)*C733/100000,""))</f>
        <v>0</v>
      </c>
      <c r="O733" s="262">
        <f>IF(OR(B733="",C733=""),"",IFERROR(C733/1000*IFERROR(INDEX(Vöruskrá!R:R,MATCH(B733,Vöruskrá!B:B,0)),0)/1000,""))</f>
        <v>7.379999999999999</v>
      </c>
      <c r="P733" s="106"/>
      <c r="S733" s="152" t="str">
        <f t="shared" si="11"/>
        <v>Hvítlaukur í olíu (Crushed garlic, coarse cut with oil)</v>
      </c>
      <c r="T733" s="150">
        <f>IF($B733="","",$C733/1000*IFERROR(INDEX(Vöruskrá!$R:$R,MATCH($B733,Vöruskrá!$B:$B,0)),0))</f>
        <v>7379.9999999999991</v>
      </c>
      <c r="U733" s="151" t="str">
        <f>IF($A733="","",IFERROR(SUMIFS($T:$T,$W:$W,$A733)/(SUMIFS($C:$C,$W:$W,$A733)/1000),""))</f>
        <v/>
      </c>
      <c r="W733" t="str">
        <f>IF($A733="",W732,$A733)</f>
        <v>Jógúrtsósa</v>
      </c>
    </row>
    <row r="734" spans="1:23" ht="15">
      <c r="A734" s="373" t="s">
        <v>1883</v>
      </c>
      <c r="B734" s="373"/>
      <c r="C734" s="374"/>
      <c r="D734" s="373" t="s">
        <v>1884</v>
      </c>
      <c r="E734" s="373" t="s">
        <v>121</v>
      </c>
      <c r="F734" s="373"/>
      <c r="G734" s="375">
        <v>27.63</v>
      </c>
      <c r="H734" s="375">
        <v>0.33</v>
      </c>
      <c r="I734">
        <v>0.02</v>
      </c>
      <c r="J734">
        <v>5.53</v>
      </c>
      <c r="L734">
        <v>0.57999999999999996</v>
      </c>
      <c r="M734">
        <v>1.17</v>
      </c>
      <c r="S734" s="152" t="str">
        <f t="shared" si="11"/>
        <v>Brún sósa</v>
      </c>
      <c r="T734" s="150" t="str">
        <f>IF($B734="","",$C734/1000*IFERROR(INDEX(Vöruskrá!$R:$R,MATCH($B734,Vöruskrá!$B:$B,0)),0))</f>
        <v/>
      </c>
      <c r="U734" s="151">
        <f>IF($A734="","",IFERROR(SUMIFS($T:$T,$W:$W,$A734)/(SUMIFS($C:$C,$W:$W,$A734)/1000),""))</f>
        <v>596.25</v>
      </c>
      <c r="W734" t="str">
        <f>IF($A734="",W733,$A734)</f>
        <v>Brún sósa</v>
      </c>
    </row>
    <row r="735" spans="1:23" ht="15">
      <c r="A735" s="376"/>
      <c r="B735" s="376" t="s">
        <v>264</v>
      </c>
      <c r="C735" s="377">
        <v>98500</v>
      </c>
      <c r="D735" s="378" t="s">
        <v>266</v>
      </c>
      <c r="E735" s="378" t="s">
        <v>121</v>
      </c>
      <c r="F735" s="378"/>
      <c r="G735" s="379"/>
      <c r="H735" s="379"/>
      <c r="S735" s="152" t="str">
        <f t="shared" si="11"/>
        <v>Knorr brún sósa (Brun basissauce, granulat) - Tilbúin sósa</v>
      </c>
      <c r="T735" s="150">
        <f>IF($B735="","",$C735/1000*IFERROR(INDEX(Vöruskrá!$R:$R,MATCH($B735,Vöruskrá!$B:$B,0)),0))</f>
        <v>59100</v>
      </c>
      <c r="U735" s="151" t="str">
        <f>IF($A735="","",IFERROR(SUMIFS($T:$T,$W:$W,$A735)/(SUMIFS($C:$C,$W:$W,$A735)/1000),""))</f>
        <v/>
      </c>
      <c r="W735" t="str">
        <f>IF($A735="",W734,$A735)</f>
        <v>Brún sósa</v>
      </c>
    </row>
    <row r="736" spans="1:23" ht="15">
      <c r="A736" s="380"/>
      <c r="B736" s="380" t="s">
        <v>295</v>
      </c>
      <c r="C736" s="381">
        <v>1500</v>
      </c>
      <c r="D736" s="378" t="s">
        <v>296</v>
      </c>
      <c r="E736" s="378" t="s">
        <v>121</v>
      </c>
      <c r="F736" s="378"/>
      <c r="G736" s="379"/>
      <c r="H736" s="379"/>
      <c r="S736" s="152" t="str">
        <f t="shared" si="11"/>
        <v>Knorr grænmetiskraftur þurr</v>
      </c>
      <c r="T736" s="150">
        <f>IF($B736="","",$C736/1000*IFERROR(INDEX(Vöruskrá!$R:$R,MATCH($B736,Vöruskrá!$B:$B,0)),0))</f>
        <v>525</v>
      </c>
      <c r="U736" s="151" t="str">
        <f>IF($A736="","",IFERROR(SUMIFS($T:$T,$W:$W,$A736)/(SUMIFS($C:$C,$W:$W,$A736)/1000),""))</f>
        <v/>
      </c>
      <c r="W736" t="str">
        <f>IF($A736="",W735,$A736)</f>
        <v>Brún sósa</v>
      </c>
    </row>
    <row r="737" spans="1:23">
      <c r="S737" s="152">
        <f t="shared" si="11"/>
        <v>0</v>
      </c>
      <c r="T737" s="150" t="str">
        <f>IF($B737="","",$C737/1000*IFERROR(INDEX(Vöruskrá!$R:$R,MATCH($B737,Vöruskrá!$B:$B,0)),0))</f>
        <v/>
      </c>
      <c r="U737" s="151" t="str">
        <f>IF($A737="","",IFERROR(SUMIFS($T:$T,$W:$W,$A737)/(SUMIFS($C:$C,$W:$W,$A737)/1000),""))</f>
        <v/>
      </c>
      <c r="W737" t="str">
        <f>IF($A737="",W736,$A737)</f>
        <v>Brún sósa</v>
      </c>
    </row>
    <row r="738" spans="1:23" ht="15">
      <c r="A738" s="373" t="s">
        <v>104</v>
      </c>
      <c r="B738" s="373"/>
      <c r="C738" s="374"/>
      <c r="D738" s="373" t="s">
        <v>1885</v>
      </c>
      <c r="E738" s="373" t="s">
        <v>108</v>
      </c>
      <c r="F738" s="373"/>
      <c r="G738" s="375">
        <v>90.11</v>
      </c>
      <c r="H738" s="375">
        <v>1.38</v>
      </c>
      <c r="I738">
        <v>0.78</v>
      </c>
      <c r="J738">
        <v>16.78</v>
      </c>
      <c r="L738">
        <v>2.23</v>
      </c>
      <c r="M738">
        <v>0.26</v>
      </c>
      <c r="P738" t="s">
        <v>1886</v>
      </c>
      <c r="S738" s="152" t="str">
        <f t="shared" ref="S738:S743" si="12">IF($A738&lt;&gt;"",$A738,$B738)</f>
        <v>Heimilis grjónagrautur</v>
      </c>
      <c r="T738" s="150" t="str">
        <f>IF($B738="","",$C738/1000*IFERROR(INDEX(Vöruskrá!$R:$R,MATCH($B738,Vöruskrá!$B:$B,0)),0))</f>
        <v/>
      </c>
      <c r="U738" s="151">
        <f>IF($A738="","",IFERROR(SUMIFS($T:$T,$W:$W,$A738)/(SUMIFS($C:$C,$W:$W,$A738)/1000),""))</f>
        <v>178.81470367591896</v>
      </c>
      <c r="W738" t="str">
        <f>IF($A738="",W737,$A738)</f>
        <v>Heimilis grjónagrautur</v>
      </c>
    </row>
    <row r="739" spans="1:23" ht="15">
      <c r="A739" s="376"/>
      <c r="B739" s="376" t="s">
        <v>304</v>
      </c>
      <c r="C739" s="377">
        <v>13000</v>
      </c>
      <c r="D739" s="378" t="s">
        <v>307</v>
      </c>
      <c r="E739" s="378" t="s">
        <v>121</v>
      </c>
      <c r="F739" s="378"/>
      <c r="G739" s="379"/>
      <c r="H739" s="379"/>
      <c r="S739" s="152" t="str">
        <f t="shared" si="12"/>
        <v>Hrísgrjón Thai Hom Mali (Royal Umbrella)</v>
      </c>
      <c r="T739" s="150">
        <f>IF($B739="","",$C739/1000*IFERROR(INDEX(Vöruskrá!$R:$R,MATCH($B739,Vöruskrá!$B:$B,0)),0))</f>
        <v>4550</v>
      </c>
      <c r="U739" s="151" t="str">
        <f>IF($A739="","",IFERROR(SUMIFS($T:$T,$W:$W,$A739)/(SUMIFS($C:$C,$W:$W,$A739)/1000),""))</f>
        <v/>
      </c>
      <c r="W739" t="str">
        <f>IF($A739="",W738,$A739)</f>
        <v>Heimilis grjónagrautur</v>
      </c>
    </row>
    <row r="740" spans="1:23" ht="15">
      <c r="A740" s="380"/>
      <c r="B740" s="380" t="s">
        <v>892</v>
      </c>
      <c r="C740" s="381">
        <v>39000</v>
      </c>
      <c r="D740" s="378" t="s">
        <v>892</v>
      </c>
      <c r="E740" s="378" t="s">
        <v>121</v>
      </c>
      <c r="F740" s="378"/>
      <c r="G740" s="379"/>
      <c r="H740" s="379"/>
      <c r="S740" s="152" t="str">
        <f t="shared" si="12"/>
        <v>Vatn</v>
      </c>
      <c r="T740" s="150">
        <f>IF($B740="","",$C740/1000*IFERROR(INDEX(Vöruskrá!$R:$R,MATCH($B740,Vöruskrá!$B:$B,0)),0))</f>
        <v>3900</v>
      </c>
      <c r="U740" s="151" t="str">
        <f>IF($A740="","",IFERROR(SUMIFS($T:$T,$W:$W,$A740)/(SUMIFS($C:$C,$W:$W,$A740)/1000),""))</f>
        <v/>
      </c>
      <c r="W740" t="str">
        <f>IF($A740="",W739,$A740)</f>
        <v>Heimilis grjónagrautur</v>
      </c>
    </row>
    <row r="741" spans="1:23" ht="15">
      <c r="A741" s="376"/>
      <c r="B741" s="376" t="s">
        <v>744</v>
      </c>
      <c r="C741" s="377">
        <v>26000</v>
      </c>
      <c r="D741" s="378" t="s">
        <v>745</v>
      </c>
      <c r="E741" s="378" t="s">
        <v>108</v>
      </c>
      <c r="F741" s="378"/>
      <c r="G741" s="379"/>
      <c r="H741" s="379"/>
      <c r="S741" s="152" t="str">
        <f t="shared" si="12"/>
        <v>Nýmjólk 1 L (MS)</v>
      </c>
      <c r="T741">
        <f>IF($B741="","",$C741/1000*IFERROR(INDEX(Vöruskrá!$R:$R,MATCH($B741,Vöruskrá!$B:$B,0)),0))</f>
        <v>5200</v>
      </c>
      <c r="U741" s="151" t="str">
        <f>IF($A741="","",IFERROR(SUMIFS($T:$T,$W:$W,$A741)/(SUMIFS($C:$C,$W:$W,$A741)/1000),""))</f>
        <v/>
      </c>
      <c r="W741" t="str">
        <f>IF($A741="",W740,$A741)</f>
        <v>Heimilis grjónagrautur</v>
      </c>
    </row>
    <row r="742" spans="1:23" ht="15">
      <c r="A742" s="380"/>
      <c r="B742" s="380" t="s">
        <v>418</v>
      </c>
      <c r="C742" s="381">
        <v>1800</v>
      </c>
      <c r="D742" s="378" t="s">
        <v>420</v>
      </c>
      <c r="E742" s="378" t="s">
        <v>121</v>
      </c>
      <c r="F742" s="378"/>
      <c r="G742" s="379"/>
      <c r="H742" s="379"/>
      <c r="S742" s="152" t="str">
        <f t="shared" si="12"/>
        <v>Crystal Sugar (Sykur)</v>
      </c>
      <c r="T742">
        <f>IF($B742="","",$C742/1000*IFERROR(INDEX(Vöruskrá!$R:$R,MATCH($B742,Vöruskrá!$B:$B,0)),0))</f>
        <v>630</v>
      </c>
      <c r="U742" s="151" t="str">
        <f>IF($A742="","",IFERROR(SUMIFS($T:$T,$W:$W,$A742)/(SUMIFS($C:$C,$W:$W,$A742)/1000),""))</f>
        <v/>
      </c>
      <c r="W742" t="str">
        <f>IF($A742="",W741,$A742)</f>
        <v>Heimilis grjónagrautur</v>
      </c>
    </row>
    <row r="743" spans="1:23" ht="15">
      <c r="A743" s="376"/>
      <c r="B743" s="376" t="s">
        <v>269</v>
      </c>
      <c r="C743" s="377">
        <v>180</v>
      </c>
      <c r="D743" s="378" t="s">
        <v>272</v>
      </c>
      <c r="E743" s="378" t="s">
        <v>121</v>
      </c>
      <c r="F743" s="378" t="s">
        <v>273</v>
      </c>
      <c r="G743" s="379"/>
      <c r="H743" s="379"/>
      <c r="S743" s="152" t="str">
        <f t="shared" si="12"/>
        <v>Borðsalt</v>
      </c>
      <c r="T743">
        <f>IF($B743="","",$C743/1000*IFERROR(INDEX(Vöruskrá!$R:$R,MATCH($B743,Vöruskrá!$B:$B,0)),0))</f>
        <v>21.599999999999998</v>
      </c>
      <c r="U743" s="151" t="str">
        <f>IF($A743="","",IFERROR(SUMIFS($T:$T,$W:$W,$A743)/(SUMIFS($C:$C,$W:$W,$A743)/1000),""))</f>
        <v/>
      </c>
      <c r="W743" t="str">
        <f>IF($A743="",W742,$A743)</f>
        <v>Heimilis grjónagrautur</v>
      </c>
    </row>
    <row r="744" spans="1:23">
      <c r="W744" t="str">
        <f>IF($A744="",W743,$A744)</f>
        <v>Heimilis grjónagrautur</v>
      </c>
    </row>
    <row r="745" spans="1:23" ht="36">
      <c r="A745" s="373" t="s">
        <v>1887</v>
      </c>
      <c r="B745" s="373"/>
      <c r="C745" s="374"/>
      <c r="D745" s="392" t="s">
        <v>1888</v>
      </c>
      <c r="E745" s="392" t="s">
        <v>1889</v>
      </c>
      <c r="F745" s="373"/>
      <c r="G745" s="375">
        <v>51.2</v>
      </c>
      <c r="H745" s="375">
        <v>3.12</v>
      </c>
      <c r="I745" s="375">
        <v>1.84</v>
      </c>
      <c r="J745" s="375">
        <v>2.96</v>
      </c>
      <c r="K745" s="375"/>
      <c r="L745" s="375">
        <v>2.72</v>
      </c>
      <c r="M745" s="375">
        <v>0.08</v>
      </c>
      <c r="N745" s="375">
        <f>IFERROR(SUM(N746:N747)/(SUM($C$746:$C$747)/100000),"")</f>
        <v>0</v>
      </c>
      <c r="O745" s="385" t="str">
        <f>IF(OR(B745="",C745=""),"",IFERROR(C745/1000*IFERROR(INDEX(Vöruskrá!R:R,MATCH(B745,Vöruskrá!B:B,0)),0)/1000,""))</f>
        <v/>
      </c>
      <c r="P745" s="386" t="s">
        <v>1890</v>
      </c>
      <c r="Q745" s="387" t="s">
        <v>1891</v>
      </c>
      <c r="R745" s="387" t="s">
        <v>1892</v>
      </c>
      <c r="S745" s="152" t="str">
        <f>IF($A745&lt;&gt;"",$A745,$B745)</f>
        <v>Mangó jógúrtsósa</v>
      </c>
      <c r="T745" s="150" t="str">
        <f>IF($B745="","",$C745/1000*IFERROR(INDEX(Vöruskrá!$R:$R,MATCH($B745,Vöruskrá!$B:$B,0)),0))</f>
        <v/>
      </c>
      <c r="U745" s="393">
        <f>IF($A745="","",IFERROR(SUMIFS($T:$T,$W:$W,$A745)/(SUMIFS($C:$C,$W:$W,$A745)/1000),""))</f>
        <v>740</v>
      </c>
      <c r="W745" t="str">
        <f>IF($A745="",W744,$A745)</f>
        <v>Mangó jógúrtsósa</v>
      </c>
    </row>
    <row r="746" spans="1:23" ht="15">
      <c r="A746" s="388"/>
      <c r="B746" s="388" t="s">
        <v>761</v>
      </c>
      <c r="C746" s="389">
        <v>80000</v>
      </c>
      <c r="D746" s="378" t="s">
        <v>762</v>
      </c>
      <c r="E746" s="378" t="s">
        <v>108</v>
      </c>
      <c r="F746" s="378"/>
      <c r="G746" s="379">
        <f>IF(OR(B746="",C746=""),"",IFERROR(IFERROR(INDEX(Vöruskrá!J:J,MATCH(B746,Vöruskrá!B:B,0)),0)*C746/100000,""))</f>
        <v>51.2</v>
      </c>
      <c r="H746" s="379">
        <f>IF(OR(B746="",C746=""),"",IFERROR(IFERROR(INDEX(Vöruskrá!K:K,MATCH(B746,Vöruskrá!B:B,0)),0)*C746/100000,""))</f>
        <v>3.12</v>
      </c>
      <c r="I746" s="379">
        <f>IF(OR(B746="",C746=""),"",IFERROR(IFERROR(INDEX(Vöruskrá!L:L,MATCH(B746,Vöruskrá!B:B,0)),0)*C746/100000,""))</f>
        <v>1.84</v>
      </c>
      <c r="J746" s="379">
        <f>IF(OR(B746="",C746=""),"",IFERROR(IFERROR(INDEX(Vöruskrá!M:M,MATCH(B746,Vöruskrá!B:B,0)),0)*C746/100000,""))</f>
        <v>2.96</v>
      </c>
      <c r="K746" s="379">
        <f>IF(OR(B746="",C746=""),"",IFERROR(IFERROR(INDEX(Vöruskrá!N:N,MATCH(B746,Vöruskrá!B:B,0)),0)*C746/100000,""))</f>
        <v>2.96</v>
      </c>
      <c r="L746" s="379">
        <f>IF(OR(B746="",C746=""),"",IFERROR(IFERROR(INDEX(Vöruskrá!O:O,MATCH(B746,Vöruskrá!B:B,0)),0)*C746/100000,""))</f>
        <v>2.72</v>
      </c>
      <c r="M746" s="379">
        <f>IF(OR(B746="",C746=""),"",IFERROR(IFERROR(INDEX(Vöruskrá!P:P,MATCH(B746,Vöruskrá!B:B,0)),0)*C746/100000,""))</f>
        <v>0.08</v>
      </c>
      <c r="N746" s="379">
        <f>IF(OR(B746="",C746=""),"",IFERROR(IFERROR(INDEX(Vöruskrá!Q:Q,MATCH(B746,Vöruskrá!B:B,0)),0)*C746/100000,""))</f>
        <v>0</v>
      </c>
      <c r="O746" s="390">
        <f>IF(OR(B746="",C746=""),"",IFERROR(C746/1000*IFERROR(INDEX(Vöruskrá!R:R,MATCH(B746,Vöruskrá!B:B,0)),0)/1000,""))</f>
        <v>56</v>
      </c>
      <c r="P746" s="388"/>
      <c r="S746" s="152" t="str">
        <f>IF($A746&lt;&gt;"",$A746,$B746)</f>
        <v>Hrein jógúrt 5 kg (MS)</v>
      </c>
      <c r="T746" s="150">
        <f>IF($B746="","",$C746/1000*IFERROR(INDEX(Vöruskrá!$R:$R,MATCH($B746,Vöruskrá!$B:$B,0)),0))</f>
        <v>56000</v>
      </c>
      <c r="U746" s="151" t="str">
        <f>IF($A746="","",IFERROR(SUMIFS($T:$T,$W:$W,$A746)/(SUMIFS($C:$C,$W:$W,$A746)/1000),""))</f>
        <v/>
      </c>
      <c r="W746" t="str">
        <f>IF($A746="",W745,$A746)</f>
        <v>Mangó jógúrtsósa</v>
      </c>
    </row>
    <row r="747" spans="1:23" ht="15">
      <c r="A747" s="388"/>
      <c r="B747" s="388" t="s">
        <v>1467</v>
      </c>
      <c r="C747" s="389">
        <v>20000</v>
      </c>
      <c r="D747" s="391" t="s">
        <v>1470</v>
      </c>
      <c r="E747" s="391" t="s">
        <v>1471</v>
      </c>
      <c r="F747" s="378"/>
      <c r="G747" s="396">
        <f>IF(OR(B747="",C747=""),"",IFERROR(IFERROR(INDEX(Vöruskrá!J:J,MATCH(B747,Vöruskrá!B:B,0)),0)*C747/100000,""))</f>
        <v>0</v>
      </c>
      <c r="H747" s="379">
        <f>IF(OR(B747="",C747=""),"",IFERROR(IFERROR(INDEX(Vöruskrá!K:K,MATCH(B747,Vöruskrá!B:B,0)),0)*C747/100000,""))</f>
        <v>0</v>
      </c>
      <c r="I747" s="379">
        <f>IF(OR(B747="",C747=""),"",IFERROR(IFERROR(INDEX(Vöruskrá!L:L,MATCH(B747,Vöruskrá!B:B,0)),0)*C747/100000,""))</f>
        <v>0</v>
      </c>
      <c r="J747" s="379">
        <f>IF(OR(B747="",C747=""),"",IFERROR(IFERROR(INDEX(Vöruskrá!M:M,MATCH(B747,Vöruskrá!B:B,0)),0)*C747/100000,""))</f>
        <v>0</v>
      </c>
      <c r="K747" s="379">
        <f>IF(OR(B747="",C747=""),"",IFERROR(IFERROR(INDEX(Vöruskrá!N:N,MATCH(B747,Vöruskrá!B:B,0)),0)*C747/100000,""))</f>
        <v>0</v>
      </c>
      <c r="L747" s="379">
        <f>IF(OR(B747="",C747=""),"",IFERROR(IFERROR(INDEX(Vöruskrá!O:O,MATCH(B747,Vöruskrá!B:B,0)),0)*C747/100000,""))</f>
        <v>0</v>
      </c>
      <c r="M747" s="379">
        <f>IF(OR(B747="",C747=""),"",IFERROR(IFERROR(INDEX(Vöruskrá!P:P,MATCH(B747,Vöruskrá!B:B,0)),0)*C747/100000,""))</f>
        <v>0</v>
      </c>
      <c r="N747" s="379">
        <f>IF(OR(B747="",C747=""),"",IFERROR(IFERROR(INDEX(Vöruskrá!Q:Q,MATCH(B747,Vöruskrá!B:B,0)),0)*C747/100000,""))</f>
        <v>0</v>
      </c>
      <c r="O747" s="395">
        <f>IF(OR(B747="",C747=""),"",IFERROR(C747/1000*IFERROR(INDEX(Vöruskrá!R:R,MATCH(B747,Vöruskrá!B:B,0)),0)/1000,""))</f>
        <v>18</v>
      </c>
      <c r="P747" s="388"/>
      <c r="S747" s="152" t="str">
        <f>IF($A747&lt;&gt;"",$A747,$B747)</f>
        <v>Mangó chutney</v>
      </c>
      <c r="T747" s="394">
        <f>IF($B747="","",$C747/1000*IFERROR(INDEX(Vöruskrá!$R:$R,MATCH($B747,Vöruskrá!$B:$B,0)),0))</f>
        <v>18000</v>
      </c>
      <c r="U747" s="151" t="str">
        <f>IF($A747="","",IFERROR(SUMIFS($T:$T,$W:$W,$A747)/(SUMIFS($C:$C,$W:$W,$A747)/1000),""))</f>
        <v/>
      </c>
      <c r="W747" t="str">
        <f>IF($A747="",W746,$A747)</f>
        <v>Mangó jógúrtsósa</v>
      </c>
    </row>
    <row r="748" spans="1:23">
      <c r="W748" t="str">
        <f>IF($A748="",W747,$A748)</f>
        <v>Mangó jógúrtsósa</v>
      </c>
    </row>
    <row r="749" spans="1:23" ht="60.75">
      <c r="A749" t="s">
        <v>1893</v>
      </c>
      <c r="D749" t="s">
        <v>1894</v>
      </c>
      <c r="E749" t="s">
        <v>1895</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1896</v>
      </c>
      <c r="Q749" s="367" t="s">
        <v>1897</v>
      </c>
      <c r="R749" t="s">
        <v>1898</v>
      </c>
      <c r="S749" t="str">
        <f>IF($A749&lt;&gt;"",$A749,$B749)</f>
        <v>Fiskibollur, kartöflur, karrísósa</v>
      </c>
      <c r="T749" t="str">
        <f>IF($B749="","",$C749/1000*IFERROR(INDEX(Vöruskrá!$R:$R,MATCH($B749,Vöruskrá!$B:$B,0)),0))</f>
        <v/>
      </c>
      <c r="U749">
        <f>IF($A749="","",IFERROR(SUMIFS($T:$T,$W:$W,$A749)/(SUMIFS($C:$C,$W:$W,$A749)/1000),""))</f>
        <v>774.74</v>
      </c>
      <c r="W749" t="str">
        <f>IF($A749="",W748,$A749)</f>
        <v>Fiskibollur, kartöflur, karrísósa</v>
      </c>
    </row>
    <row r="750" spans="1:23">
      <c r="B750" t="s">
        <v>177</v>
      </c>
      <c r="C750">
        <v>30000</v>
      </c>
      <c r="D750" t="s">
        <v>179</v>
      </c>
      <c r="E750" t="s">
        <v>180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IF($A750&lt;&gt;"",$A750,$B750)</f>
        <v>Fiskibollur án glúten</v>
      </c>
      <c r="T750">
        <f>IF($B750="","",$C750/1000*IFERROR(INDEX(Vöruskrá!$R:$R,MATCH($B750,Vöruskrá!$B:$B,0)),0))</f>
        <v>54000</v>
      </c>
      <c r="U750" t="str">
        <f>IF($A750="","",IFERROR(SUMIFS($T:$T,$W:$W,$A750)/(SUMIFS($C:$C,$W:$W,$A750)/1000),""))</f>
        <v/>
      </c>
      <c r="W750" t="str">
        <f>IF($A750="",W749,$A750)</f>
        <v>Fiskibollur, kartöflur, karrísósa</v>
      </c>
    </row>
    <row r="751" spans="1:23">
      <c r="B751" t="s">
        <v>881</v>
      </c>
      <c r="C751">
        <v>40000</v>
      </c>
      <c r="D751" t="s">
        <v>562</v>
      </c>
      <c r="E751" t="s">
        <v>121</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IF($A751&lt;&gt;"",$A751,$B751)</f>
        <v>Kartöflur (ferskar)</v>
      </c>
      <c r="T751">
        <f>IF($B751="","",$C751/1000*IFERROR(INDEX(Vöruskrá!$R:$R,MATCH($B751,Vöruskrá!$B:$B,0)),0))</f>
        <v>8000</v>
      </c>
      <c r="U751" t="str">
        <f>IF($A751="","",IFERROR(SUMIFS($T:$T,$W:$W,$A751)/(SUMIFS($C:$C,$W:$W,$A751)/1000),""))</f>
        <v/>
      </c>
      <c r="W751" t="str">
        <f>IF($A751="",W750,$A751)</f>
        <v>Fiskibollur, kartöflur, karrísósa</v>
      </c>
    </row>
    <row r="752" spans="1:23">
      <c r="B752" t="s">
        <v>256</v>
      </c>
      <c r="C752">
        <v>22000</v>
      </c>
      <c r="D752" t="s">
        <v>257</v>
      </c>
      <c r="E752" t="s">
        <v>133</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IF($A752&lt;&gt;"",$A752,$B752)</f>
        <v>Í MAT Karrísósa vegan 10 ltr</v>
      </c>
      <c r="T752">
        <f>IF($B752="","",$C752/1000*IFERROR(INDEX(Vöruskrá!$R:$R,MATCH($B752,Vöruskrá!$B:$B,0)),0))</f>
        <v>13200</v>
      </c>
      <c r="U752" t="str">
        <f>IF($A752="","",IFERROR(SUMIFS($T:$T,$W:$W,$A752)/(SUMIFS($C:$C,$W:$W,$A752)/1000),""))</f>
        <v/>
      </c>
      <c r="W752" t="str">
        <f>IF($A752="",W751,$A752)</f>
        <v>Fiskibollur, kartöflur, karrísósa</v>
      </c>
    </row>
    <row r="753" spans="1:23">
      <c r="B753" t="s">
        <v>882</v>
      </c>
      <c r="C753">
        <v>4000</v>
      </c>
      <c r="D753" t="s">
        <v>883</v>
      </c>
      <c r="E753" t="s">
        <v>121</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IF($A753&lt;&gt;"",$A753,$B753)</f>
        <v>Laukur (ferskur)</v>
      </c>
      <c r="T753">
        <f>IF($B753="","",$C753/1000*IFERROR(INDEX(Vöruskrá!$R:$R,MATCH($B753,Vöruskrá!$B:$B,0)),0))</f>
        <v>1000</v>
      </c>
      <c r="U753" t="str">
        <f>IF($A753="","",IFERROR(SUMIFS($T:$T,$W:$W,$A753)/(SUMIFS($C:$C,$W:$W,$A753)/1000),""))</f>
        <v/>
      </c>
      <c r="W753" t="str">
        <f>IF($A753="",W752,$A753)</f>
        <v>Fiskibollur, kartöflur, karrísósa</v>
      </c>
    </row>
    <row r="754" spans="1:23">
      <c r="B754" t="s">
        <v>893</v>
      </c>
      <c r="C754">
        <v>300</v>
      </c>
      <c r="D754" t="s">
        <v>894</v>
      </c>
      <c r="E754" t="s">
        <v>121</v>
      </c>
      <c r="F754" t="s">
        <v>895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IF($A754&lt;&gt;"",$A754,$B754)</f>
        <v>Karríduft (Curry powder)</v>
      </c>
      <c r="T754">
        <f>IF($B754="","",$C754/1000*IFERROR(INDEX(Vöruskrá!$R:$R,MATCH($B754,Vöruskrá!$B:$B,0)),0))</f>
        <v>900</v>
      </c>
      <c r="U754" t="str">
        <f>IF($A754="","",IFERROR(SUMIFS($T:$T,$W:$W,$A754)/(SUMIFS($C:$C,$W:$W,$A754)/1000),""))</f>
        <v/>
      </c>
      <c r="W754" t="str">
        <f>IF($A754="",W753,$A754)</f>
        <v>Fiskibollur, kartöflur, karrísósa</v>
      </c>
    </row>
    <row r="755" spans="1:23">
      <c r="B755" t="s">
        <v>269</v>
      </c>
      <c r="C755">
        <v>200</v>
      </c>
      <c r="D755" t="s">
        <v>272</v>
      </c>
      <c r="E755" t="s">
        <v>121</v>
      </c>
      <c r="F755" t="s">
        <v>273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IF($A755&lt;&gt;"",$A755,$B755)</f>
        <v>Borðsalt</v>
      </c>
      <c r="T755">
        <f>IF($B755="","",$C755/1000*IFERROR(INDEX(Vöruskrá!$R:$R,MATCH($B755,Vöruskrá!$B:$B,0)),0))</f>
        <v>24</v>
      </c>
      <c r="U755" t="str">
        <f>IF($A755="","",IFERROR(SUMIFS($T:$T,$W:$W,$A755)/(SUMIFS($C:$C,$W:$W,$A755)/1000),""))</f>
        <v/>
      </c>
      <c r="W755" t="str">
        <f>IF($A755="",W754,$A755)</f>
        <v>Fiskibollur, kartöflur, karrísósa</v>
      </c>
    </row>
    <row r="756" spans="1:23">
      <c r="B756" t="s">
        <v>892</v>
      </c>
      <c r="C756">
        <v>3500</v>
      </c>
      <c r="D756" t="s">
        <v>892</v>
      </c>
      <c r="E756" t="s">
        <v>121</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IF($A756&lt;&gt;"",$A756,$B756)</f>
        <v>Vatn</v>
      </c>
      <c r="T756">
        <f>IF($B756="","",$C756/1000*IFERROR(INDEX(Vöruskrá!$R:$R,MATCH($B756,Vöruskrá!$B:$B,0)),0))</f>
        <v>350</v>
      </c>
      <c r="U756" t="str">
        <f>IF($A756="","",IFERROR(SUMIFS($T:$T,$W:$W,$A756)/(SUMIFS($C:$C,$W:$W,$A756)/1000),""))</f>
        <v/>
      </c>
      <c r="W756" t="str">
        <f>IF($A756="",W755,$A756)</f>
        <v>Fiskibollur, kartöflur, karrísósa</v>
      </c>
    </row>
    <row r="757" spans="1:23">
      <c r="U757" t="str">
        <f>IF($A757="","",IFERROR(SUMIFS($T:$T,$W:$W,$A757)/(SUMIFS($C:$C,$W:$W,$A757)/1000),""))</f>
        <v/>
      </c>
      <c r="W757" t="str">
        <f>IF($A757="",W756,$A757)</f>
        <v>Fiskibollur, kartöflur, karrísósa</v>
      </c>
    </row>
    <row r="758" spans="1:23" ht="91.5">
      <c r="A758" t="s">
        <v>1899</v>
      </c>
      <c r="D758" t="s">
        <v>1900</v>
      </c>
      <c r="E758" t="s">
        <v>1901</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1896</v>
      </c>
      <c r="Q758" s="367" t="s">
        <v>1902</v>
      </c>
      <c r="R758" t="s">
        <v>1903</v>
      </c>
      <c r="S758" t="str">
        <f>IF($A758&lt;&gt;"",$A758,$B758)</f>
        <v>Kjúklingapíta</v>
      </c>
      <c r="T758" t="str">
        <f>IF($B758="","",$C758/1000*IFERROR(INDEX(Vöruskrá!$R:$R,MATCH($B758,Vöruskrá!$B:$B,0)),0))</f>
        <v/>
      </c>
      <c r="U758">
        <f>IF($A758="","",IFERROR(SUMIFS($T:$T,$W:$W,$A758)/(SUMIFS($C:$C,$W:$W,$A758)/1000),""))</f>
        <v>1062.49</v>
      </c>
      <c r="W758" t="str">
        <f>IF($A758="",W757,$A758)</f>
        <v>Kjúklingapíta</v>
      </c>
    </row>
    <row r="759" spans="1:23">
      <c r="B759" t="s">
        <v>1333</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IF($A759&lt;&gt;"",$A759,$B759)</f>
        <v>Pítabrauð</v>
      </c>
      <c r="T759">
        <f>IF($B759="","",$C759/1000*IFERROR(INDEX(Vöruskrá!$R:$R,MATCH($B759,Vöruskrá!$B:$B,0)),0))</f>
        <v>15000</v>
      </c>
      <c r="U759" t="str">
        <f>IF($A759="","",IFERROR(SUMIFS($T:$T,$W:$W,$A759)/(SUMIFS($C:$C,$W:$W,$A759)/1000),""))</f>
        <v/>
      </c>
      <c r="W759" t="str">
        <f>IF($A759="",W758,$A759)</f>
        <v>Kjúklingapíta</v>
      </c>
    </row>
    <row r="760" spans="1:23">
      <c r="B760" t="s">
        <v>152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IF($A760&lt;&gt;"",$A760,$B760)</f>
        <v>Kjúklingalærkjöt, hráir strimlar</v>
      </c>
      <c r="T760">
        <f>IF($B760="","",$C760/1000*IFERROR(INDEX(Vöruskrá!$R:$R,MATCH($B760,Vöruskrá!$B:$B,0)),0))</f>
        <v>52020</v>
      </c>
      <c r="U760" t="str">
        <f>IF($A760="","",IFERROR(SUMIFS($T:$T,$W:$W,$A760)/(SUMIFS($C:$C,$W:$W,$A760)/1000),""))</f>
        <v/>
      </c>
      <c r="W760" t="str">
        <f>IF($A760="",W759,$A760)</f>
        <v>Kjúklingapíta</v>
      </c>
    </row>
    <row r="761" spans="1:23">
      <c r="B761" t="s">
        <v>555</v>
      </c>
      <c r="C761">
        <v>15000</v>
      </c>
      <c r="D761" t="s">
        <v>557</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IF($A761&lt;&gt;"",$A761,$B761)</f>
        <v>Hrásalat, ferskt</v>
      </c>
      <c r="T761">
        <f>IF($B761="","",$C761/1000*IFERROR(INDEX(Vöruskrá!$R:$R,MATCH($B761,Vöruskrá!$B:$B,0)),0))</f>
        <v>9000</v>
      </c>
      <c r="U761" t="str">
        <f>IF($A761="","",IFERROR(SUMIFS($T:$T,$W:$W,$A761)/(SUMIFS($C:$C,$W:$W,$A761)/1000),""))</f>
        <v/>
      </c>
      <c r="W761" t="str">
        <f>IF($A761="",W760,$A761)</f>
        <v>Kjúklingapíta</v>
      </c>
    </row>
    <row r="762" spans="1:23">
      <c r="B762" t="s">
        <v>981</v>
      </c>
      <c r="C762">
        <v>8000</v>
      </c>
      <c r="D762" t="s">
        <v>982</v>
      </c>
      <c r="E762" t="s">
        <v>957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IF($A762&lt;&gt;"",$A762,$B762)</f>
        <v>Tómatar (ferskir)</v>
      </c>
      <c r="T762">
        <f>IF($B762="","",$C762/1000*IFERROR(INDEX(Vöruskrá!$R:$R,MATCH($B762,Vöruskrá!$B:$B,0)),0))</f>
        <v>4000</v>
      </c>
      <c r="U762" t="str">
        <f>IF($A762="","",IFERROR(SUMIFS($T:$T,$W:$W,$A762)/(SUMIFS($C:$C,$W:$W,$A762)/1000),""))</f>
        <v/>
      </c>
      <c r="W762" t="str">
        <f>IF($A762="",W761,$A762)</f>
        <v>Kjúklingapíta</v>
      </c>
    </row>
    <row r="763" spans="1:23">
      <c r="B763" t="s">
        <v>965</v>
      </c>
      <c r="C763">
        <v>7000</v>
      </c>
      <c r="D763" t="s">
        <v>966</v>
      </c>
      <c r="E763" t="s">
        <v>957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IF($A763&lt;&gt;"",$A763,$B763)</f>
        <v>Gúrka (fersk)</v>
      </c>
      <c r="T763">
        <f>IF($B763="","",$C763/1000*IFERROR(INDEX(Vöruskrá!$R:$R,MATCH($B763,Vöruskrá!$B:$B,0)),0))</f>
        <v>2800</v>
      </c>
      <c r="U763" t="str">
        <f>IF($A763="","",IFERROR(SUMIFS($T:$T,$W:$W,$A763)/(SUMIFS($C:$C,$W:$W,$A763)/1000),""))</f>
        <v/>
      </c>
      <c r="W763" t="str">
        <f>IF($A763="",W762,$A763)</f>
        <v>Kjúklingapíta</v>
      </c>
    </row>
    <row r="764" spans="1:23">
      <c r="B764" t="s">
        <v>672</v>
      </c>
      <c r="C764">
        <v>12000</v>
      </c>
      <c r="D764" t="s">
        <v>673</v>
      </c>
      <c r="E764" t="s">
        <v>133</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IF($A764&lt;&gt;"",$A764,$B764)</f>
        <v>Í MAT Vegan Pítusósa 10 ltr</v>
      </c>
      <c r="T764">
        <f>IF($B764="","",$C764/1000*IFERROR(INDEX(Vöruskrá!$R:$R,MATCH($B764,Vöruskrá!$B:$B,0)),0))</f>
        <v>21600</v>
      </c>
      <c r="U764" t="str">
        <f>IF($A764="","",IFERROR(SUMIFS($T:$T,$W:$W,$A764)/(SUMIFS($C:$C,$W:$W,$A764)/1000),""))</f>
        <v/>
      </c>
      <c r="W764" t="str">
        <f>IF($A764="",W763,$A764)</f>
        <v>Kjúklingapíta</v>
      </c>
    </row>
    <row r="765" spans="1:23">
      <c r="B765" t="s">
        <v>1335</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IF($A765&lt;&gt;"",$A765,$B765)</f>
        <v>Kjúklingakryddblanda</v>
      </c>
      <c r="T765">
        <f>IF($B765="","",$C765/1000*IFERROR(INDEX(Vöruskrá!$R:$R,MATCH($B765,Vöruskrá!$B:$B,0)),0))</f>
        <v>960</v>
      </c>
      <c r="U765" t="str">
        <f>IF($A765="","",IFERROR(SUMIFS($T:$T,$W:$W,$A765)/(SUMIFS($C:$C,$W:$W,$A765)/1000),""))</f>
        <v/>
      </c>
      <c r="W765" t="str">
        <f>IF($A765="",W764,$A765)</f>
        <v>Kjúklingapíta</v>
      </c>
    </row>
    <row r="766" spans="1:23">
      <c r="B766" t="s">
        <v>1105</v>
      </c>
      <c r="C766">
        <v>2200</v>
      </c>
      <c r="D766" t="s">
        <v>1105</v>
      </c>
      <c r="E766" t="s">
        <v>121</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IF($A766&lt;&gt;"",$A766,$B766)</f>
        <v>Repjuolía</v>
      </c>
      <c r="T766">
        <f>IF($B766="","",$C766/1000*IFERROR(INDEX(Vöruskrá!$R:$R,MATCH($B766,Vöruskrá!$B:$B,0)),0))</f>
        <v>869.00000000000011</v>
      </c>
      <c r="U766" t="str">
        <f>IF($A766="","",IFERROR(SUMIFS($T:$T,$W:$W,$A766)/(SUMIFS($C:$C,$W:$W,$A766)/1000),""))</f>
        <v/>
      </c>
      <c r="W766" t="str">
        <f>IF($A766="",W765,$A766)</f>
        <v>Kjúklingapíta</v>
      </c>
    </row>
    <row r="767" spans="1:23">
      <c r="U767" t="str">
        <f>IF($A767="","",IFERROR(SUMIFS($T:$T,$W:$W,$A767)/(SUMIFS($C:$C,$W:$W,$A767)/1000),""))</f>
        <v/>
      </c>
      <c r="W767" t="str">
        <f>IF($A767="",W766,$A767)</f>
        <v>Kjúklingapíta</v>
      </c>
    </row>
    <row r="768" spans="1:23" ht="76.5">
      <c r="A768" t="s">
        <v>1904</v>
      </c>
      <c r="D768" t="s">
        <v>1905</v>
      </c>
      <c r="E768" t="s">
        <v>121</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1896</v>
      </c>
      <c r="Q768" s="367" t="s">
        <v>1906</v>
      </c>
      <c r="R768" t="s">
        <v>1907</v>
      </c>
      <c r="S768" t="str">
        <f>IF($A768&lt;&gt;"",$A768,$B768)</f>
        <v>Skólabollur frá Kjarnafæði og hrísgrjón</v>
      </c>
      <c r="T768" t="str">
        <f>IF($B768="","",$C768/1000*IFERROR(INDEX(Vöruskrá!$R:$R,MATCH($B768,Vöruskrá!$B:$B,0)),0))</f>
        <v/>
      </c>
      <c r="U768">
        <f>IF($A768="","",IFERROR(SUMIFS($T:$T,$W:$W,$A768)/(SUMIFS($C:$C,$W:$W,$A768)/1000),""))</f>
        <v>762.26</v>
      </c>
      <c r="W768" t="str">
        <f>IF($A768="",W767,$A768)</f>
        <v>Skólabollur frá Kjarnafæði og hrísgrjón</v>
      </c>
    </row>
    <row r="769" spans="1:23">
      <c r="B769" t="s">
        <v>607</v>
      </c>
      <c r="C769">
        <v>35000</v>
      </c>
      <c r="D769" t="s">
        <v>608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IF($A769&lt;&gt;"",$A769,$B769)</f>
        <v>Skólabollur, Kjöt og grænmeti</v>
      </c>
      <c r="T769">
        <f>IF($B769="","",$C769/1000*IFERROR(INDEX(Vöruskrá!$R:$R,MATCH($B769,Vöruskrá!$B:$B,0)),0))</f>
        <v>63000</v>
      </c>
      <c r="U769" t="str">
        <f>IF($A769="","",IFERROR(SUMIFS($T:$T,$W:$W,$A769)/(SUMIFS($C:$C,$W:$W,$A769)/1000),""))</f>
        <v/>
      </c>
      <c r="W769" t="str">
        <f>IF($A769="",W768,$A769)</f>
        <v>Skólabollur frá Kjarnafæði og hrísgrjón</v>
      </c>
    </row>
    <row r="770" spans="1:23">
      <c r="B770" t="s">
        <v>304</v>
      </c>
      <c r="C770">
        <v>15000</v>
      </c>
      <c r="D770" t="s">
        <v>307</v>
      </c>
      <c r="E770" t="s">
        <v>121</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IF($A770&lt;&gt;"",$A770,$B770)</f>
        <v>Hrísgrjón Thai Hom Mali (Royal Umbrella)</v>
      </c>
      <c r="T770">
        <f>IF($B770="","",$C770/1000*IFERROR(INDEX(Vöruskrá!$R:$R,MATCH($B770,Vöruskrá!$B:$B,0)),0))</f>
        <v>5250</v>
      </c>
      <c r="U770" t="str">
        <f>IF($A770="","",IFERROR(SUMIFS($T:$T,$W:$W,$A770)/(SUMIFS($C:$C,$W:$W,$A770)/1000),""))</f>
        <v/>
      </c>
      <c r="W770" t="str">
        <f>IF($A770="",W769,$A770)</f>
        <v>Skólabollur frá Kjarnafæði og hrísgrjón</v>
      </c>
    </row>
    <row r="771" spans="1:23">
      <c r="B771" t="s">
        <v>264</v>
      </c>
      <c r="C771">
        <v>3000</v>
      </c>
      <c r="D771" t="s">
        <v>266</v>
      </c>
      <c r="E771" t="s">
        <v>121</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IF($A771&lt;&gt;"",$A771,$B771)</f>
        <v>Knorr brún sósa (Brun basissauce, granulat) - Tilbúin sósa</v>
      </c>
      <c r="T771">
        <f>IF($B771="","",$C771/1000*IFERROR(INDEX(Vöruskrá!$R:$R,MATCH($B771,Vöruskrá!$B:$B,0)),0))</f>
        <v>1800</v>
      </c>
      <c r="U771" t="str">
        <f>IF($A771="","",IFERROR(SUMIFS($T:$T,$W:$W,$A771)/(SUMIFS($C:$C,$W:$W,$A771)/1000),""))</f>
        <v/>
      </c>
      <c r="W771" t="str">
        <f>IF($A771="",W770,$A771)</f>
        <v>Skólabollur frá Kjarnafæði og hrísgrjón</v>
      </c>
    </row>
    <row r="772" spans="1:23">
      <c r="B772" t="s">
        <v>892</v>
      </c>
      <c r="C772">
        <v>44000</v>
      </c>
      <c r="D772" t="s">
        <v>892</v>
      </c>
      <c r="E772" t="s">
        <v>121</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IF($A772&lt;&gt;"",$A772,$B772)</f>
        <v>Vatn</v>
      </c>
      <c r="T772">
        <f>IF($B772="","",$C772/1000*IFERROR(INDEX(Vöruskrá!$R:$R,MATCH($B772,Vöruskrá!$B:$B,0)),0))</f>
        <v>4400</v>
      </c>
      <c r="U772" t="str">
        <f>IF($A772="","",IFERROR(SUMIFS($T:$T,$W:$W,$A772)/(SUMIFS($C:$C,$W:$W,$A772)/1000),""))</f>
        <v/>
      </c>
      <c r="W772" t="str">
        <f>IF($A772="",W771,$A772)</f>
        <v>Skólabollur frá Kjarnafæði og hrísgrjón</v>
      </c>
    </row>
    <row r="773" spans="1:23">
      <c r="B773" t="s">
        <v>645</v>
      </c>
      <c r="C773">
        <v>2600</v>
      </c>
      <c r="D773" t="s">
        <v>647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IF($A773&lt;&gt;"",$A773,$B773)</f>
        <v>Gulrætur sneiðar</v>
      </c>
      <c r="T773">
        <f>IF($B773="","",$C773/1000*IFERROR(INDEX(Vöruskrá!$R:$R,MATCH($B773,Vöruskrá!$B:$B,0)),0))</f>
        <v>1040</v>
      </c>
      <c r="U773" t="str">
        <f>IF($A773="","",IFERROR(SUMIFS($T:$T,$W:$W,$A773)/(SUMIFS($C:$C,$W:$W,$A773)/1000),""))</f>
        <v/>
      </c>
      <c r="W773" t="str">
        <f>IF($A773="",W772,$A773)</f>
        <v>Skólabollur frá Kjarnafæði og hrísgrjón</v>
      </c>
    </row>
    <row r="774" spans="1:23">
      <c r="B774" t="s">
        <v>269</v>
      </c>
      <c r="C774">
        <v>300</v>
      </c>
      <c r="D774" t="s">
        <v>272</v>
      </c>
      <c r="E774" t="s">
        <v>121</v>
      </c>
      <c r="F774" t="s">
        <v>273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IF($A774&lt;&gt;"",$A774,$B774)</f>
        <v>Borðsalt</v>
      </c>
      <c r="T774">
        <f>IF($B774="","",$C774/1000*IFERROR(INDEX(Vöruskrá!$R:$R,MATCH($B774,Vöruskrá!$B:$B,0)),0))</f>
        <v>36</v>
      </c>
      <c r="U774" t="str">
        <f>IF($A774="","",IFERROR(SUMIFS($T:$T,$W:$W,$A774)/(SUMIFS($C:$C,$W:$W,$A774)/1000),""))</f>
        <v/>
      </c>
      <c r="W774" t="str">
        <f>IF($A774="",W773,$A774)</f>
        <v>Skólabollur frá Kjarnafæði og hrísgrjón</v>
      </c>
    </row>
    <row r="775" spans="1:23">
      <c r="B775" t="s">
        <v>720</v>
      </c>
      <c r="C775">
        <v>100</v>
      </c>
      <c r="D775" t="s">
        <v>721</v>
      </c>
      <c r="F775" t="s">
        <v>280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IF($A775&lt;&gt;"",$A775,$B775)</f>
        <v>Svartur pipar, malaður</v>
      </c>
      <c r="T775">
        <f>IF($B775="","",$C775/1000*IFERROR(INDEX(Vöruskrá!$R:$R,MATCH($B775,Vöruskrá!$B:$B,0)),0))</f>
        <v>700</v>
      </c>
      <c r="U775" t="str">
        <f>IF($A775="","",IFERROR(SUMIFS($T:$T,$W:$W,$A775)/(SUMIFS($C:$C,$W:$W,$A775)/1000),""))</f>
        <v/>
      </c>
      <c r="W775" t="str">
        <f>IF($A775="",W774,$A775)</f>
        <v>Skólabollur frá Kjarnafæði og hrísgrjón</v>
      </c>
    </row>
    <row r="776" spans="1:23">
      <c r="U776" t="str">
        <f>IF($A776="","",IFERROR(SUMIFS($T:$T,$W:$W,$A776)/(SUMIFS($C:$C,$W:$W,$A776)/1000),""))</f>
        <v/>
      </c>
      <c r="W776" t="str">
        <f>IF($A776="",W775,$A776)</f>
        <v>Skólabollur frá Kjarnafæði og hrísgrjón</v>
      </c>
    </row>
    <row r="777" spans="1:23" ht="60.75">
      <c r="A777" t="s">
        <v>1908</v>
      </c>
      <c r="D777" t="s">
        <v>1909</v>
      </c>
      <c r="E777" t="s">
        <v>1910</v>
      </c>
      <c r="G777">
        <v>113.5</v>
      </c>
      <c r="H777">
        <v>6.41</v>
      </c>
      <c r="I777">
        <f>IFERROR(SUM(I778:I783)/(SUM($C$778:$C$783)/100000),"")</f>
        <v>0.26</v>
      </c>
      <c r="J777">
        <v>7.79</v>
      </c>
      <c r="L777">
        <v>6.07</v>
      </c>
      <c r="M777">
        <v>0.99</v>
      </c>
      <c r="N777">
        <f>IFERROR(SUM(N778:N783)/(SUM($C$778:$C$783)/100000),"")</f>
        <v>0</v>
      </c>
      <c r="O777" t="str">
        <f>IF(OR(B777="",C777=""),"",IFERROR(C777/1000*IFERROR(INDEX(Vöruskrá!R:R,MATCH(B777,Vöruskrá!B:B,0)),0)/1000,""))</f>
        <v/>
      </c>
      <c r="P777" t="s">
        <v>1896</v>
      </c>
      <c r="Q777" s="367" t="s">
        <v>1911</v>
      </c>
      <c r="R777" t="s">
        <v>1912</v>
      </c>
      <c r="S777" t="str">
        <f>IF($A777&lt;&gt;"",$A777,$B777)</f>
        <v>Ýsa í Orly, smælki, remúlaði</v>
      </c>
      <c r="T777" t="str">
        <f>IF($B777="","",$C777/1000*IFERROR(INDEX(Vöruskrá!$R:$R,MATCH($B777,Vöruskrá!$B:$B,0)),0))</f>
        <v/>
      </c>
      <c r="U777">
        <f>IF($A777="","",IFERROR(SUMIFS($T:$T,$W:$W,$A777)/(SUMIFS($C:$C,$W:$W,$A777)/1000),""))</f>
        <v>1141.5999999999999</v>
      </c>
      <c r="W777" t="str">
        <f>IF($A777="",W776,$A777)</f>
        <v>Ýsa í Orly, smælki, remúlaði</v>
      </c>
    </row>
    <row r="778" spans="1:23">
      <c r="B778" t="s">
        <v>828</v>
      </c>
      <c r="C778">
        <v>40000</v>
      </c>
      <c r="D778" t="s">
        <v>829</v>
      </c>
      <c r="E778" t="s">
        <v>587</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IF($A778&lt;&gt;"",$A778,$B778)</f>
        <v>Ýsa í orlý</v>
      </c>
      <c r="T778">
        <f>IF($B778="","",$C778/1000*IFERROR(INDEX(Vöruskrá!$R:$R,MATCH($B778,Vöruskrá!$B:$B,0)),0))</f>
        <v>72000</v>
      </c>
      <c r="U778" t="str">
        <f>IF($A778="","",IFERROR(SUMIFS($T:$T,$W:$W,$A778)/(SUMIFS($C:$C,$W:$W,$A778)/1000),""))</f>
        <v/>
      </c>
      <c r="W778" t="str">
        <f>IF($A778="",W777,$A778)</f>
        <v>Ýsa í Orly, smælki, remúlaði</v>
      </c>
    </row>
    <row r="779" spans="1:23">
      <c r="B779" t="s">
        <v>1493</v>
      </c>
      <c r="C779">
        <v>42000</v>
      </c>
      <c r="D779" t="s">
        <v>562</v>
      </c>
      <c r="E779" t="s">
        <v>121</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12.6</v>
      </c>
      <c r="S779" t="str">
        <f>IF($A779&lt;&gt;"",$A779,$B779)</f>
        <v>Smælki (litlar kartöflur)</v>
      </c>
      <c r="T779">
        <f>IF($B779="","",$C779/1000*IFERROR(INDEX(Vöruskrá!$R:$R,MATCH($B779,Vöruskrá!$B:$B,0)),0))</f>
        <v>12600</v>
      </c>
      <c r="U779" t="str">
        <f>IF($A779="","",IFERROR(SUMIFS($T:$T,$W:$W,$A779)/(SUMIFS($C:$C,$W:$W,$A779)/1000),""))</f>
        <v/>
      </c>
      <c r="W779" t="str">
        <f>IF($A779="",W778,$A779)</f>
        <v>Ýsa í Orly, smælki, remúlaði</v>
      </c>
    </row>
    <row r="780" spans="1:23">
      <c r="B780" t="s">
        <v>675</v>
      </c>
      <c r="C780">
        <v>10000</v>
      </c>
      <c r="D780" t="s">
        <v>676</v>
      </c>
      <c r="E780" t="s">
        <v>133</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IF($A780&lt;&gt;"",$A780,$B780)</f>
        <v>Í MAT Vegan Remúlaði 10 ltr</v>
      </c>
      <c r="T780">
        <f>IF($B780="","",$C780/1000*IFERROR(INDEX(Vöruskrá!$R:$R,MATCH($B780,Vöruskrá!$B:$B,0)),0))</f>
        <v>25000</v>
      </c>
      <c r="U780" t="str">
        <f>IF($A780="","",IFERROR(SUMIFS($T:$T,$W:$W,$A780)/(SUMIFS($C:$C,$W:$W,$A780)/1000),""))</f>
        <v/>
      </c>
      <c r="W780" t="str">
        <f>IF($A780="",W779,$A780)</f>
        <v>Ýsa í Orly, smælki, remúlaði</v>
      </c>
    </row>
    <row r="781" spans="1:23">
      <c r="B781" t="s">
        <v>555</v>
      </c>
      <c r="C781">
        <v>7000</v>
      </c>
      <c r="D781" t="s">
        <v>557</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IF($A781&lt;&gt;"",$A781,$B781)</f>
        <v>Hrásalat, ferskt</v>
      </c>
      <c r="T781">
        <f>IF($B781="","",$C781/1000*IFERROR(INDEX(Vöruskrá!$R:$R,MATCH($B781,Vöruskrá!$B:$B,0)),0))</f>
        <v>4200</v>
      </c>
      <c r="U781" t="str">
        <f>IF($A781="","",IFERROR(SUMIFS($T:$T,$W:$W,$A781)/(SUMIFS($C:$C,$W:$W,$A781)/1000),""))</f>
        <v/>
      </c>
      <c r="W781" t="str">
        <f>IF($A781="",W780,$A781)</f>
        <v>Ýsa í Orly, smælki, remúlaði</v>
      </c>
    </row>
    <row r="782" spans="1:23">
      <c r="B782" t="s">
        <v>269</v>
      </c>
      <c r="C782">
        <v>500</v>
      </c>
      <c r="D782" t="s">
        <v>272</v>
      </c>
      <c r="E782" t="s">
        <v>121</v>
      </c>
      <c r="F782" t="s">
        <v>273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IF($A782&lt;&gt;"",$A782,$B782)</f>
        <v>Borðsalt</v>
      </c>
      <c r="T782">
        <f>IF($B782="","",$C782/1000*IFERROR(INDEX(Vöruskrá!$R:$R,MATCH($B782,Vöruskrá!$B:$B,0)),0))</f>
        <v>60</v>
      </c>
      <c r="U782" t="str">
        <f>IF($A782="","",IFERROR(SUMIFS($T:$T,$W:$W,$A782)/(SUMIFS($C:$C,$W:$W,$A782)/1000),""))</f>
        <v/>
      </c>
      <c r="W782" t="str">
        <f>IF($A782="",W781,$A782)</f>
        <v>Ýsa í Orly, smælki, remúlaði</v>
      </c>
    </row>
    <row r="783" spans="1:23">
      <c r="B783" t="s">
        <v>1478</v>
      </c>
      <c r="C783">
        <v>500</v>
      </c>
      <c r="D783" t="s">
        <v>1470</v>
      </c>
      <c r="E783" t="s">
        <v>1475</v>
      </c>
      <c r="G783">
        <f>IF(OR(B783="",C783=""),"",IFERROR(IFERROR(INDEX(Vöruskrá!J:J,MATCH(B783,Vöruskrá!B:B,0)),0)*C783/100000,""))</f>
        <v>0</v>
      </c>
      <c r="H783">
        <f>IF(OR(B783="",C783=""),"",IFERROR(IFERROR(INDEX(Vöruskrá!K:K,MATCH(B783,Vöruskrá!B:B,0)),0)*C783/100000,""))</f>
        <v>0</v>
      </c>
      <c r="I783">
        <f>IF(OR(B783="",C783=""),"",IFERROR(IFERROR(INDEX(Vöruskrá!L:L,MATCH(B783,Vöruskrá!B:B,0)),0)*C783/100000,""))</f>
        <v>0</v>
      </c>
      <c r="J783">
        <f>IF(OR(B783="",C783=""),"",IFERROR(IFERROR(INDEX(Vöruskrá!M:M,MATCH(B783,Vöruskrá!B:B,0)),0)*C783/100000,""))</f>
        <v>0</v>
      </c>
      <c r="K783">
        <f>IF(OR(B783="",C783=""),"",IFERROR(IFERROR(INDEX(Vöruskrá!N:N,MATCH(B783,Vöruskrá!B:B,0)),0)*C783/100000,""))</f>
        <v>0</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IF($A783&lt;&gt;"",$A783,$B783)</f>
        <v>Sítrónusafi</v>
      </c>
      <c r="T783">
        <f>IF($B783="","",$C783/1000*IFERROR(INDEX(Vöruskrá!$R:$R,MATCH($B783,Vöruskrá!$B:$B,0)),0))</f>
        <v>300</v>
      </c>
      <c r="U783" t="str">
        <f>IF($A783="","",IFERROR(SUMIFS($T:$T,$W:$W,$A783)/(SUMIFS($C:$C,$W:$W,$A783)/1000),""))</f>
        <v/>
      </c>
      <c r="W783" t="str">
        <f>IF($A783="",W782,$A783)</f>
        <v>Ýsa í Orly, smælki, remúlaði</v>
      </c>
    </row>
    <row r="784" spans="1:23">
      <c r="U784" t="str">
        <f>IF($A784="","",IFERROR(SUMIFS($T:$T,$W:$W,$A784)/(SUMIFS($C:$C,$W:$W,$A784)/1000),""))</f>
        <v/>
      </c>
      <c r="W784" t="str">
        <f>IF($A784="",W783,$A784)</f>
        <v>Ýsa í Orly, smælki, remúlaði</v>
      </c>
    </row>
    <row r="785" spans="1:23" ht="60.75">
      <c r="A785" t="s">
        <v>1913</v>
      </c>
      <c r="D785" t="s">
        <v>1914</v>
      </c>
      <c r="E785" t="s">
        <v>1915</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1896</v>
      </c>
      <c r="Q785" s="367" t="s">
        <v>1916</v>
      </c>
      <c r="R785" t="s">
        <v>1917</v>
      </c>
      <c r="S785" t="str">
        <f>IF($A785&lt;&gt;"",$A785,$B785)</f>
        <v>Skyr, ber og granóla</v>
      </c>
      <c r="T785" t="str">
        <f>IF($B785="","",$C785/1000*IFERROR(INDEX(Vöruskrá!$R:$R,MATCH($B785,Vöruskrá!$B:$B,0)),0))</f>
        <v/>
      </c>
      <c r="U785">
        <f>IF($A785="","",IFERROR(SUMIFS($T:$T,$W:$W,$A785)/(SUMIFS($C:$C,$W:$W,$A785)/1000),""))</f>
        <v>742</v>
      </c>
      <c r="W785" t="str">
        <f>IF($A785="",W784,$A785)</f>
        <v>Skyr, ber og granóla</v>
      </c>
    </row>
    <row r="786" spans="1:23">
      <c r="B786" t="s">
        <v>97</v>
      </c>
      <c r="C786">
        <v>70000</v>
      </c>
      <c r="D786" t="s">
        <v>100</v>
      </c>
      <c r="E786" t="s">
        <v>101</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IF($A786="",W785,$A786)</f>
        <v>Skyr, ber og granóla</v>
      </c>
    </row>
    <row r="787" spans="1:23">
      <c r="B787" t="s">
        <v>479</v>
      </c>
      <c r="C787">
        <v>12000</v>
      </c>
      <c r="D787" t="s">
        <v>482</v>
      </c>
      <c r="E787" t="s">
        <v>121</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IF($A787="",W786,$A787)</f>
        <v>Skyr, ber og granóla</v>
      </c>
    </row>
    <row r="788" spans="1:23">
      <c r="B788" t="s">
        <v>513</v>
      </c>
      <c r="C788">
        <v>12000</v>
      </c>
      <c r="D788" t="s">
        <v>515</v>
      </c>
      <c r="E788" t="s">
        <v>121</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IF($A788="",W787,$A788)</f>
        <v>Skyr, ber og granóla</v>
      </c>
    </row>
    <row r="789" spans="1:23">
      <c r="B789" t="s">
        <v>315</v>
      </c>
      <c r="C789">
        <v>6000</v>
      </c>
      <c r="D789" t="s">
        <v>317</v>
      </c>
      <c r="E789" t="s">
        <v>318</v>
      </c>
      <c r="F789" t="s">
        <v>319</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IF($A789="",W788,$A789)</f>
        <v>Skyr, ber og granóla</v>
      </c>
    </row>
    <row r="790" spans="1:23">
      <c r="U790" t="str">
        <f>IF($A790="","",IFERROR(SUMIFS($T:$T,$W:$W,$A790)/(SUMIFS($C:$C,$W:$W,$A790)/1000),""))</f>
        <v/>
      </c>
      <c r="W790" t="str">
        <f>IF($A790="",W789,$A790)</f>
        <v>Skyr, ber og granóla</v>
      </c>
    </row>
    <row r="791" spans="1:23" ht="60.75">
      <c r="A791" t="s">
        <v>1918</v>
      </c>
      <c r="D791" t="s">
        <v>1919</v>
      </c>
      <c r="E791" t="s">
        <v>1611</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1896</v>
      </c>
      <c r="Q791" s="367" t="s">
        <v>1920</v>
      </c>
      <c r="R791" t="s">
        <v>1921</v>
      </c>
      <c r="S791" t="str">
        <f>IF($A791&lt;&gt;"",$A791,$B791)</f>
        <v>Nætursaltaður fiskur, kartöflur og smjör</v>
      </c>
      <c r="T791" t="str">
        <f>IF($B791="","",$C791/1000*IFERROR(INDEX(Vöruskrá!$R:$R,MATCH($B791,Vöruskrá!$B:$B,0)),0))</f>
        <v/>
      </c>
      <c r="U791">
        <f>IF($A791="","",IFERROR(SUMIFS($T:$T,$W:$W,$A791)/(SUMIFS($C:$C,$W:$W,$A791)/1000),""))</f>
        <v>1066</v>
      </c>
      <c r="W791" t="str">
        <f>IF($A791="",W790,$A791)</f>
        <v>Nætursaltaður fiskur, kartöflur og smjör</v>
      </c>
    </row>
    <row r="792" spans="1:23">
      <c r="B792" t="s">
        <v>574</v>
      </c>
      <c r="C792">
        <v>42000</v>
      </c>
      <c r="D792" t="s">
        <v>575</v>
      </c>
      <c r="E792" t="s">
        <v>551</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IF($A792&lt;&gt;"",$A792,$B792)</f>
        <v>Ýsa nætursöltuð</v>
      </c>
      <c r="T792">
        <f>IF($B792="","",$C792/1000*IFERROR(INDEX(Vöruskrá!$R:$R,MATCH($B792,Vöruskrá!$B:$B,0)),0))</f>
        <v>79800</v>
      </c>
      <c r="U792" t="str">
        <f>IF($A792="","",IFERROR(SUMIFS($T:$T,$W:$W,$A792)/(SUMIFS($C:$C,$W:$W,$A792)/1000),""))</f>
        <v/>
      </c>
      <c r="W792" t="str">
        <f>IF($A792="",W791,$A792)</f>
        <v>Nætursaltaður fiskur, kartöflur og smjör</v>
      </c>
    </row>
    <row r="793" spans="1:23">
      <c r="B793" t="s">
        <v>881</v>
      </c>
      <c r="C793">
        <v>45000</v>
      </c>
      <c r="D793" t="s">
        <v>562</v>
      </c>
      <c r="E793" t="s">
        <v>121</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IF($A793&lt;&gt;"",$A793,$B793)</f>
        <v>Kartöflur (ferskar)</v>
      </c>
      <c r="T793">
        <f>IF($B793="","",$C793/1000*IFERROR(INDEX(Vöruskrá!$R:$R,MATCH($B793,Vöruskrá!$B:$B,0)),0))</f>
        <v>9000</v>
      </c>
      <c r="U793" t="str">
        <f>IF($A793="","",IFERROR(SUMIFS($T:$T,$W:$W,$A793)/(SUMIFS($C:$C,$W:$W,$A793)/1000),""))</f>
        <v/>
      </c>
      <c r="W793" t="str">
        <f>IF($A793="",W792,$A793)</f>
        <v>Nætursaltaður fiskur, kartöflur og smjör</v>
      </c>
    </row>
    <row r="794" spans="1:23">
      <c r="B794" t="s">
        <v>1354</v>
      </c>
      <c r="C794">
        <v>8500</v>
      </c>
      <c r="D794" t="s">
        <v>1354</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IF($A794&lt;&gt;"",$A794,$B794)</f>
        <v>Rófur</v>
      </c>
      <c r="T794">
        <f>IF($B794="","",$C794/1000*IFERROR(INDEX(Vöruskrá!$R:$R,MATCH($B794,Vöruskrá!$B:$B,0)),0))</f>
        <v>5100</v>
      </c>
      <c r="U794" t="str">
        <f>IF($A794="","",IFERROR(SUMIFS($T:$T,$W:$W,$A794)/(SUMIFS($C:$C,$W:$W,$A794)/1000),""))</f>
        <v/>
      </c>
      <c r="W794" t="str">
        <f>IF($A794="",W793,$A794)</f>
        <v>Nætursaltaður fiskur, kartöflur og smjör</v>
      </c>
    </row>
    <row r="795" spans="1:23">
      <c r="B795" t="s">
        <v>392</v>
      </c>
      <c r="C795">
        <v>4000</v>
      </c>
      <c r="D795" t="s">
        <v>394</v>
      </c>
      <c r="E795" t="s">
        <v>108</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IF($A795&lt;&gt;"",$A795,$B795)</f>
        <v>Smjör 500 g</v>
      </c>
      <c r="T795">
        <f>IF($B795="","",$C795/1000*IFERROR(INDEX(Vöruskrá!$R:$R,MATCH($B795,Vöruskrá!$B:$B,0)),0))</f>
        <v>9200</v>
      </c>
      <c r="U795" t="str">
        <f>IF($A795="","",IFERROR(SUMIFS($T:$T,$W:$W,$A795)/(SUMIFS($C:$C,$W:$W,$A795)/1000),""))</f>
        <v/>
      </c>
      <c r="W795" t="str">
        <f>IF($A795="",W794,$A795)</f>
        <v>Nætursaltaður fiskur, kartöflur og smjör</v>
      </c>
    </row>
    <row r="796" spans="1:23">
      <c r="B796" t="s">
        <v>720</v>
      </c>
      <c r="C796">
        <v>500</v>
      </c>
      <c r="D796" t="s">
        <v>721</v>
      </c>
      <c r="F796" t="s">
        <v>280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IF($A796&lt;&gt;"",$A796,$B796)</f>
        <v>Svartur pipar, malaður</v>
      </c>
      <c r="T796">
        <f>IF($B796="","",$C796/1000*IFERROR(INDEX(Vöruskrá!$R:$R,MATCH($B796,Vöruskrá!$B:$B,0)),0))</f>
        <v>3500</v>
      </c>
      <c r="U796" t="str">
        <f>IF($A796="","",IFERROR(SUMIFS($T:$T,$W:$W,$A796)/(SUMIFS($C:$C,$W:$W,$A796)/1000),""))</f>
        <v/>
      </c>
      <c r="W796" t="str">
        <f>IF($A796="",W795,$A796)</f>
        <v>Nætursaltaður fiskur, kartöflur og smjör</v>
      </c>
    </row>
    <row r="797" spans="1:23">
      <c r="U797" t="str">
        <f>IF($A797="","",IFERROR(SUMIFS($T:$T,$W:$W,$A797)/(SUMIFS($C:$C,$W:$W,$A797)/1000),""))</f>
        <v/>
      </c>
      <c r="W797" t="str">
        <f>IF($A797="",W796,$A797)</f>
        <v>Nætursaltaður fiskur, kartöflur og smjör</v>
      </c>
    </row>
    <row r="798" spans="1:23" ht="106.5">
      <c r="A798" t="s">
        <v>1922</v>
      </c>
      <c r="D798" t="s">
        <v>1923</v>
      </c>
      <c r="E798" t="s">
        <v>1924</v>
      </c>
      <c r="G798">
        <v>137.77000000000001</v>
      </c>
      <c r="H798">
        <v>7.95</v>
      </c>
      <c r="I798">
        <f>IFERROR(SUM(I799:I810)/(SUM($C$799:$C$810)/100000),"")</f>
        <v>3.5221000000000005</v>
      </c>
      <c r="J798">
        <v>8.1300000000000008</v>
      </c>
      <c r="L798">
        <v>8.23</v>
      </c>
      <c r="M798">
        <v>1.08</v>
      </c>
      <c r="N798">
        <f>IFERROR(SUM(N799:N810)/(SUM($C$799:$C$810)/100000),"")</f>
        <v>0.47</v>
      </c>
      <c r="O798" t="str">
        <f>IF(OR(B798="",C798=""),"",IFERROR(C798/1000*IFERROR(INDEX(Vöruskrá!R:R,MATCH(B798,Vöruskrá!B:B,0)),0)/1000,""))</f>
        <v/>
      </c>
      <c r="P798" t="s">
        <v>1896</v>
      </c>
      <c r="Q798" s="367" t="s">
        <v>1925</v>
      </c>
      <c r="R798" t="s">
        <v>1926</v>
      </c>
      <c r="S798" t="str">
        <f>IF($A798&lt;&gt;"",$A798,$B798)</f>
        <v>Lasagna og hvítlauksbrauð</v>
      </c>
      <c r="T798" t="str">
        <f>IF($B798="","",$C798/1000*IFERROR(INDEX(Vöruskrá!$R:$R,MATCH($B798,Vöruskrá!$B:$B,0)),0))</f>
        <v/>
      </c>
      <c r="U798">
        <f>IF($A798="","",IFERROR(SUMIFS($T:$T,$W:$W,$A798)/(SUMIFS($C:$C,$W:$W,$A798)/1000),""))</f>
        <v>1345.6079999999999</v>
      </c>
      <c r="W798" t="str">
        <f>IF($A798="",W797,$A798)</f>
        <v>Lasagna og hvítlauksbrauð</v>
      </c>
    </row>
    <row r="799" spans="1:23">
      <c r="B799" t="s">
        <v>1318</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IF($A799&lt;&gt;"",$A799,$B799)</f>
        <v>Lasagneplötur</v>
      </c>
      <c r="T799">
        <f>IF($B799="","",$C799/1000*IFERROR(INDEX(Vöruskrá!$R:$R,MATCH($B799,Vöruskrá!$B:$B,0)),0))</f>
        <v>7200</v>
      </c>
      <c r="U799" t="str">
        <f>IF($A799="","",IFERROR(SUMIFS($T:$T,$W:$W,$A799)/(SUMIFS($C:$C,$W:$W,$A799)/1000),""))</f>
        <v/>
      </c>
      <c r="W799" t="str">
        <f>IF($A799="",W798,$A799)</f>
        <v>Lasagna og hvítlauksbrauð</v>
      </c>
    </row>
    <row r="800" spans="1:23">
      <c r="B800" t="s">
        <v>1011</v>
      </c>
      <c r="C800">
        <v>25000</v>
      </c>
      <c r="D800" t="s">
        <v>1013</v>
      </c>
      <c r="E800" t="s">
        <v>121</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IF($A800&lt;&gt;"",$A800,$B800)</f>
        <v>Brúnað hakk</v>
      </c>
      <c r="T800">
        <f>IF($B800="","",$C800/1000*IFERROR(INDEX(Vöruskrá!$R:$R,MATCH($B800,Vöruskrá!$B:$B,0)),0))</f>
        <v>80000</v>
      </c>
      <c r="U800" t="str">
        <f>IF($A800="","",IFERROR(SUMIFS($T:$T,$W:$W,$A800)/(SUMIFS($C:$C,$W:$W,$A800)/1000),""))</f>
        <v/>
      </c>
      <c r="W800" t="str">
        <f>IF($A800="",W799,$A800)</f>
        <v>Lasagna og hvítlauksbrauð</v>
      </c>
    </row>
    <row r="801" spans="1:23">
      <c r="B801" t="s">
        <v>658</v>
      </c>
      <c r="C801">
        <v>20000</v>
      </c>
      <c r="D801" t="s">
        <v>660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IF($A801&lt;&gt;"",$A801,$B801)</f>
        <v>Maukaðir tómatar</v>
      </c>
      <c r="T801">
        <f>IF($B801="","",$C801/1000*IFERROR(INDEX(Vöruskrá!$R:$R,MATCH($B801,Vöruskrá!$B:$B,0)),0))</f>
        <v>10720</v>
      </c>
      <c r="U801" t="str">
        <f>IF($A801="","",IFERROR(SUMIFS($T:$T,$W:$W,$A801)/(SUMIFS($C:$C,$W:$W,$A801)/1000),""))</f>
        <v/>
      </c>
      <c r="W801" t="str">
        <f>IF($A801="",W800,$A801)</f>
        <v>Lasagna og hvítlauksbrauð</v>
      </c>
    </row>
    <row r="802" spans="1:23">
      <c r="B802" t="s">
        <v>882</v>
      </c>
      <c r="C802">
        <v>5000</v>
      </c>
      <c r="D802" t="s">
        <v>883</v>
      </c>
      <c r="E802" t="s">
        <v>121</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IF($A802&lt;&gt;"",$A802,$B802)</f>
        <v>Laukur (ferskur)</v>
      </c>
      <c r="T802">
        <f>IF($B802="","",$C802/1000*IFERROR(INDEX(Vöruskrá!$R:$R,MATCH($B802,Vöruskrá!$B:$B,0)),0))</f>
        <v>1250</v>
      </c>
      <c r="U802" t="str">
        <f>IF($A802="","",IFERROR(SUMIFS($T:$T,$W:$W,$A802)/(SUMIFS($C:$C,$W:$W,$A802)/1000),""))</f>
        <v/>
      </c>
      <c r="W802" t="str">
        <f>IF($A802="",W801,$A802)</f>
        <v>Lasagna og hvítlauksbrauð</v>
      </c>
    </row>
    <row r="803" spans="1:23">
      <c r="B803" t="s">
        <v>878</v>
      </c>
      <c r="C803">
        <v>4000</v>
      </c>
      <c r="D803" t="s">
        <v>879</v>
      </c>
      <c r="E803" t="s">
        <v>121</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IF($A803&lt;&gt;"",$A803,$B803)</f>
        <v>Gulrætur (ferskar)</v>
      </c>
      <c r="T803">
        <f>IF($B803="","",$C803/1000*IFERROR(INDEX(Vöruskrá!$R:$R,MATCH($B803,Vöruskrá!$B:$B,0)),0))</f>
        <v>1000</v>
      </c>
      <c r="U803" t="str">
        <f>IF($A803="","",IFERROR(SUMIFS($T:$T,$W:$W,$A803)/(SUMIFS($C:$C,$W:$W,$A803)/1000),""))</f>
        <v/>
      </c>
      <c r="W803" t="str">
        <f>IF($A803="",W802,$A803)</f>
        <v>Lasagna og hvítlauksbrauð</v>
      </c>
    </row>
    <row r="804" spans="1:23">
      <c r="B804" t="s">
        <v>744</v>
      </c>
      <c r="C804">
        <v>12000</v>
      </c>
      <c r="D804" t="s">
        <v>745</v>
      </c>
      <c r="E804" t="s">
        <v>108</v>
      </c>
      <c r="G804">
        <f>IF(OR(B804="",C804=""),"",IFERROR(IFERROR(INDEX(Vöruskrá!J:J,MATCH(B804,Vöruskrá!B:B,0)),0)*C804/100000,""))</f>
        <v>8.0399999999999991</v>
      </c>
      <c r="H804">
        <f>IF(OR(B804="",C804=""),"",IFERROR(IFERROR(INDEX(Vöruskrá!K:K,MATCH(B804,Vöruskrá!B:B,0)),0)*C804/100000,""))</f>
        <v>0.46800000000000003</v>
      </c>
      <c r="I804">
        <f>IF(OR(B804="",C804=""),"",IFERROR(IFERROR(INDEX(Vöruskrá!L:L,MATCH(B804,Vöruskrá!B:B,0)),0)*C804/100000,""))</f>
        <v>0.27599999999999997</v>
      </c>
      <c r="J804">
        <f>IF(OR(B804="",C804=""),"",IFERROR(IFERROR(INDEX(Vöruskrá!M:M,MATCH(B804,Vöruskrá!B:B,0)),0)*C804/100000,""))</f>
        <v>0.56399999999999995</v>
      </c>
      <c r="K804">
        <f>IF(OR(B804="",C804=""),"",IFERROR(IFERROR(INDEX(Vöruskrá!N:N,MATCH(B804,Vöruskrá!B:B,0)),0)*C804/100000,""))</f>
        <v>0.56399999999999995</v>
      </c>
      <c r="L804">
        <f>IF(OR(B804="",C804=""),"",IFERROR(IFERROR(INDEX(Vöruskrá!O:O,MATCH(B804,Vöruskrá!B:B,0)),0)*C804/100000,""))</f>
        <v>0.39600000000000002</v>
      </c>
      <c r="M804">
        <f>IF(OR(B804="",C804=""),"",IFERROR(IFERROR(INDEX(Vöruskrá!P:P,MATCH(B804,Vöruskrá!B:B,0)),0)*C804/100000,""))</f>
        <v>1.2E-2</v>
      </c>
      <c r="N804">
        <f>IF(OR(B804="",C804=""),"",IFERROR(IFERROR(INDEX(Vöruskrá!Q:Q,MATCH(B804,Vöruskrá!B:B,0)),0)*C804/100000,""))</f>
        <v>0</v>
      </c>
      <c r="O804">
        <f>IF(OR(B804="",C804=""),"",IFERROR(C804/1000*IFERROR(INDEX(Vöruskrá!R:R,MATCH(B804,Vöruskrá!B:B,0)),0)/1000,""))</f>
        <v>2.4</v>
      </c>
      <c r="S804" t="str">
        <f>IF($A804&lt;&gt;"",$A804,$B804)</f>
        <v>Nýmjólk 1 L (MS)</v>
      </c>
      <c r="T804">
        <f>IF($B804="","",$C804/1000*IFERROR(INDEX(Vöruskrá!$R:$R,MATCH($B804,Vöruskrá!$B:$B,0)),0))</f>
        <v>2400</v>
      </c>
      <c r="U804" t="str">
        <f>IF($A804="","",IFERROR(SUMIFS($T:$T,$W:$W,$A804)/(SUMIFS($C:$C,$W:$W,$A804)/1000),""))</f>
        <v/>
      </c>
      <c r="W804" t="str">
        <f>IF($A804="",W803,$A804)</f>
        <v>Lasagna og hvítlauksbrauð</v>
      </c>
    </row>
    <row r="805" spans="1:23">
      <c r="B805" t="s">
        <v>1275</v>
      </c>
      <c r="C805">
        <v>1500</v>
      </c>
      <c r="D805" t="s">
        <v>1278</v>
      </c>
      <c r="E805" t="s">
        <v>30</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IF($A805&lt;&gt;"",$A805,$B805)</f>
        <v>Hveiti 2kg (rauður)</v>
      </c>
      <c r="T805">
        <f>IF($B805="","",$C805/1000*IFERROR(INDEX(Vöruskrá!$R:$R,MATCH($B805,Vöruskrá!$B:$B,0)),0))</f>
        <v>900</v>
      </c>
      <c r="U805" t="str">
        <f>IF($A805="","",IFERROR(SUMIFS($T:$T,$W:$W,$A805)/(SUMIFS($C:$C,$W:$W,$A805)/1000),""))</f>
        <v/>
      </c>
      <c r="W805" t="str">
        <f>IF($A805="",W804,$A805)</f>
        <v>Lasagna og hvítlauksbrauð</v>
      </c>
    </row>
    <row r="806" spans="1:23">
      <c r="B806" t="s">
        <v>392</v>
      </c>
      <c r="C806">
        <v>1500</v>
      </c>
      <c r="D806" t="s">
        <v>394</v>
      </c>
      <c r="E806" t="s">
        <v>108</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IF($A806&lt;&gt;"",$A806,$B806)</f>
        <v>Smjör 500 g</v>
      </c>
      <c r="T806">
        <f>IF($B806="","",$C806/1000*IFERROR(INDEX(Vöruskrá!$R:$R,MATCH($B806,Vöruskrá!$B:$B,0)),0))</f>
        <v>3450</v>
      </c>
      <c r="U806" t="str">
        <f>IF($A806="","",IFERROR(SUMIFS($T:$T,$W:$W,$A806)/(SUMIFS($C:$C,$W:$W,$A806)/1000),""))</f>
        <v/>
      </c>
      <c r="W806" t="str">
        <f>IF($A806="",W805,$A806)</f>
        <v>Lasagna og hvítlauksbrauð</v>
      </c>
    </row>
    <row r="807" spans="1:23">
      <c r="B807" t="s">
        <v>945</v>
      </c>
      <c r="C807">
        <v>6000</v>
      </c>
      <c r="D807" t="s">
        <v>947</v>
      </c>
      <c r="E807" t="s">
        <v>108</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IF($A807&lt;&gt;"",$A807,$B807)</f>
        <v>Cheddar ostur rifinn (MS)</v>
      </c>
      <c r="T807">
        <f>IF($B807="","",$C807/1000*IFERROR(INDEX(Vöruskrá!$R:$R,MATCH($B807,Vöruskrá!$B:$B,0)),0))</f>
        <v>17400</v>
      </c>
      <c r="U807" t="str">
        <f>IF($A807="","",IFERROR(SUMIFS($T:$T,$W:$W,$A807)/(SUMIFS($C:$C,$W:$W,$A807)/1000),""))</f>
        <v/>
      </c>
      <c r="W807" t="str">
        <f>IF($A807="",W806,$A807)</f>
        <v>Lasagna og hvítlauksbrauð</v>
      </c>
    </row>
    <row r="808" spans="1:23">
      <c r="B808" t="s">
        <v>62</v>
      </c>
      <c r="C808">
        <v>12000</v>
      </c>
      <c r="D808" t="s">
        <v>63</v>
      </c>
      <c r="E808" t="s">
        <v>64</v>
      </c>
      <c r="F808" t="s">
        <v>65</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IF($A808&lt;&gt;"",$A808,$B808)</f>
        <v>Hvítlauksbrauð / baguette</v>
      </c>
      <c r="T808">
        <f>IF($B808="","",$C808/1000*IFERROR(INDEX(Vöruskrá!$R:$R,MATCH($B808,Vöruskrá!$B:$B,0)),0))</f>
        <v>7200</v>
      </c>
      <c r="U808" t="str">
        <f>IF($A808="","",IFERROR(SUMIFS($T:$T,$W:$W,$A808)/(SUMIFS($C:$C,$W:$W,$A808)/1000),""))</f>
        <v/>
      </c>
      <c r="W808" t="str">
        <f>IF($A808="",W807,$A808)</f>
        <v>Lasagna og hvítlauksbrauð</v>
      </c>
    </row>
    <row r="809" spans="1:23">
      <c r="B809" t="s">
        <v>717</v>
      </c>
      <c r="C809">
        <v>300</v>
      </c>
      <c r="D809" t="s">
        <v>718</v>
      </c>
      <c r="F809" t="s">
        <v>280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IF($A809&lt;&gt;"",$A809,$B809)</f>
        <v>Oregano</v>
      </c>
      <c r="T809">
        <f>IF($B809="","",$C809/1000*IFERROR(INDEX(Vöruskrá!$R:$R,MATCH($B809,Vöruskrá!$B:$B,0)),0))</f>
        <v>2956.7999999999997</v>
      </c>
      <c r="U809" t="str">
        <f>IF($A809="","",IFERROR(SUMIFS($T:$T,$W:$W,$A809)/(SUMIFS($C:$C,$W:$W,$A809)/1000),""))</f>
        <v/>
      </c>
      <c r="W809" t="str">
        <f>IF($A809="",W808,$A809)</f>
        <v>Lasagna og hvítlauksbrauð</v>
      </c>
    </row>
    <row r="810" spans="1:23">
      <c r="B810" t="s">
        <v>269</v>
      </c>
      <c r="C810">
        <v>700</v>
      </c>
      <c r="D810" t="s">
        <v>272</v>
      </c>
      <c r="E810" t="s">
        <v>121</v>
      </c>
      <c r="F810" t="s">
        <v>273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IF($A810&lt;&gt;"",$A810,$B810)</f>
        <v>Borðsalt</v>
      </c>
      <c r="T810">
        <f>IF($B810="","",$C810/1000*IFERROR(INDEX(Vöruskrá!$R:$R,MATCH($B810,Vöruskrá!$B:$B,0)),0))</f>
        <v>84</v>
      </c>
      <c r="U810" t="str">
        <f>IF($A810="","",IFERROR(SUMIFS($T:$T,$W:$W,$A810)/(SUMIFS($C:$C,$W:$W,$A810)/1000),""))</f>
        <v/>
      </c>
      <c r="W810" t="str">
        <f>IF($A810="",W809,$A810)</f>
        <v>Lasagna og hvítlauksbrauð</v>
      </c>
    </row>
    <row r="811" spans="1:23">
      <c r="U811" t="str">
        <f>IF($A811="","",IFERROR(SUMIFS($T:$T,$W:$W,$A811)/(SUMIFS($C:$C,$W:$W,$A811)/1000),""))</f>
        <v/>
      </c>
      <c r="W811" t="str">
        <f>IF($A811="",W810,$A811)</f>
        <v>Lasagna og hvítlauksbrauð</v>
      </c>
    </row>
    <row r="812" spans="1:23" ht="60.75">
      <c r="A812" t="s">
        <v>1927</v>
      </c>
      <c r="D812" t="s">
        <v>1928</v>
      </c>
      <c r="E812" t="s">
        <v>1895</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1896</v>
      </c>
      <c r="Q812" s="367" t="s">
        <v>1929</v>
      </c>
      <c r="R812" t="s">
        <v>1930</v>
      </c>
      <c r="S812" t="str">
        <f>IF($A812&lt;&gt;"",$A812,$B812)</f>
        <v>Fiskibollur, hrísgrjón og karrísósa</v>
      </c>
      <c r="T812" t="str">
        <f>IF($B812="","",$C812/1000*IFERROR(INDEX(Vöruskrá!$R:$R,MATCH($B812,Vöruskrá!$B:$B,0)),0))</f>
        <v/>
      </c>
      <c r="U812">
        <f>IF($A812="","",IFERROR(SUMIFS($T:$T,$W:$W,$A812)/(SUMIFS($C:$C,$W:$W,$A812)/1000),""))</f>
        <v>769.84</v>
      </c>
      <c r="W812" t="str">
        <f>IF($A812="",W811,$A812)</f>
        <v>Fiskibollur, hrísgrjón og karrísósa</v>
      </c>
    </row>
    <row r="813" spans="1:23">
      <c r="B813" t="s">
        <v>177</v>
      </c>
      <c r="C813">
        <v>30000</v>
      </c>
      <c r="D813" t="s">
        <v>179</v>
      </c>
      <c r="E813" t="s">
        <v>180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IF($A813&lt;&gt;"",$A813,$B813)</f>
        <v>Fiskibollur án glúten</v>
      </c>
      <c r="T813">
        <f>IF($B813="","",$C813/1000*IFERROR(INDEX(Vöruskrá!$R:$R,MATCH($B813,Vöruskrá!$B:$B,0)),0))</f>
        <v>54000</v>
      </c>
      <c r="U813" t="str">
        <f>IF($A813="","",IFERROR(SUMIFS($T:$T,$W:$W,$A813)/(SUMIFS($C:$C,$W:$W,$A813)/1000),""))</f>
        <v/>
      </c>
      <c r="W813" t="str">
        <f>IF($A813="",W812,$A813)</f>
        <v>Fiskibollur, hrísgrjón og karrísósa</v>
      </c>
    </row>
    <row r="814" spans="1:23">
      <c r="B814" t="s">
        <v>304</v>
      </c>
      <c r="C814">
        <v>14000</v>
      </c>
      <c r="D814" t="s">
        <v>307</v>
      </c>
      <c r="E814" t="s">
        <v>121</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IF($A814&lt;&gt;"",$A814,$B814)</f>
        <v>Hrísgrjón Thai Hom Mali (Royal Umbrella)</v>
      </c>
      <c r="T814">
        <f>IF($B814="","",$C814/1000*IFERROR(INDEX(Vöruskrá!$R:$R,MATCH($B814,Vöruskrá!$B:$B,0)),0))</f>
        <v>4900</v>
      </c>
      <c r="U814" t="str">
        <f>IF($A814="","",IFERROR(SUMIFS($T:$T,$W:$W,$A814)/(SUMIFS($C:$C,$W:$W,$A814)/1000),""))</f>
        <v/>
      </c>
      <c r="W814" t="str">
        <f>IF($A814="",W813,$A814)</f>
        <v>Fiskibollur, hrísgrjón og karrísósa</v>
      </c>
    </row>
    <row r="815" spans="1:23">
      <c r="B815" t="s">
        <v>256</v>
      </c>
      <c r="C815">
        <v>22000</v>
      </c>
      <c r="D815" t="s">
        <v>257</v>
      </c>
      <c r="E815" t="s">
        <v>133</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IF($A815&lt;&gt;"",$A815,$B815)</f>
        <v>Í MAT Karrísósa vegan 10 ltr</v>
      </c>
      <c r="T815">
        <f>IF($B815="","",$C815/1000*IFERROR(INDEX(Vöruskrá!$R:$R,MATCH($B815,Vöruskrá!$B:$B,0)),0))</f>
        <v>13200</v>
      </c>
      <c r="U815" t="str">
        <f>IF($A815="","",IFERROR(SUMIFS($T:$T,$W:$W,$A815)/(SUMIFS($C:$C,$W:$W,$A815)/1000),""))</f>
        <v/>
      </c>
      <c r="W815" t="str">
        <f>IF($A815="",W814,$A815)</f>
        <v>Fiskibollur, hrísgrjón og karrísósa</v>
      </c>
    </row>
    <row r="816" spans="1:23">
      <c r="B816" t="s">
        <v>892</v>
      </c>
      <c r="C816">
        <v>29000</v>
      </c>
      <c r="D816" t="s">
        <v>892</v>
      </c>
      <c r="E816" t="s">
        <v>121</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IF($A816&lt;&gt;"",$A816,$B816)</f>
        <v>Vatn</v>
      </c>
      <c r="T816">
        <f>IF($B816="","",$C816/1000*IFERROR(INDEX(Vöruskrá!$R:$R,MATCH($B816,Vöruskrá!$B:$B,0)),0))</f>
        <v>2900</v>
      </c>
      <c r="U816" t="str">
        <f>IF($A816="","",IFERROR(SUMIFS($T:$T,$W:$W,$A816)/(SUMIFS($C:$C,$W:$W,$A816)/1000),""))</f>
        <v/>
      </c>
      <c r="W816" t="str">
        <f>IF($A816="",W815,$A816)</f>
        <v>Fiskibollur, hrísgrjón og karrísósa</v>
      </c>
    </row>
    <row r="817" spans="1:23">
      <c r="B817" t="s">
        <v>882</v>
      </c>
      <c r="C817">
        <v>4000</v>
      </c>
      <c r="D817" t="s">
        <v>883</v>
      </c>
      <c r="E817" t="s">
        <v>121</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IF($A817&lt;&gt;"",$A817,$B817)</f>
        <v>Laukur (ferskur)</v>
      </c>
      <c r="T817">
        <f>IF($B817="","",$C817/1000*IFERROR(INDEX(Vöruskrá!$R:$R,MATCH($B817,Vöruskrá!$B:$B,0)),0))</f>
        <v>1000</v>
      </c>
      <c r="U817" t="str">
        <f>IF($A817="","",IFERROR(SUMIFS($T:$T,$W:$W,$A817)/(SUMIFS($C:$C,$W:$W,$A817)/1000),""))</f>
        <v/>
      </c>
      <c r="W817" t="str">
        <f>IF($A817="",W816,$A817)</f>
        <v>Fiskibollur, hrísgrjón og karrísósa</v>
      </c>
    </row>
    <row r="818" spans="1:23">
      <c r="B818" t="s">
        <v>893</v>
      </c>
      <c r="C818">
        <v>300</v>
      </c>
      <c r="D818" t="s">
        <v>894</v>
      </c>
      <c r="E818" t="s">
        <v>121</v>
      </c>
      <c r="F818" t="s">
        <v>895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IF($A818&lt;&gt;"",$A818,$B818)</f>
        <v>Karríduft (Curry powder)</v>
      </c>
      <c r="T818">
        <f>IF($B818="","",$C818/1000*IFERROR(INDEX(Vöruskrá!$R:$R,MATCH($B818,Vöruskrá!$B:$B,0)),0))</f>
        <v>900</v>
      </c>
      <c r="U818" t="str">
        <f>IF($A818="","",IFERROR(SUMIFS($T:$T,$W:$W,$A818)/(SUMIFS($C:$C,$W:$W,$A818)/1000),""))</f>
        <v/>
      </c>
      <c r="W818" t="str">
        <f>IF($A818="",W817,$A818)</f>
        <v>Fiskibollur, hrísgrjón og karrísósa</v>
      </c>
    </row>
    <row r="819" spans="1:23">
      <c r="B819" t="s">
        <v>269</v>
      </c>
      <c r="C819">
        <v>700</v>
      </c>
      <c r="D819" t="s">
        <v>272</v>
      </c>
      <c r="E819" t="s">
        <v>121</v>
      </c>
      <c r="F819" t="s">
        <v>273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IF($A819&lt;&gt;"",$A819,$B819)</f>
        <v>Borðsalt</v>
      </c>
      <c r="T819">
        <f>IF($B819="","",$C819/1000*IFERROR(INDEX(Vöruskrá!$R:$R,MATCH($B819,Vöruskrá!$B:$B,0)),0))</f>
        <v>84</v>
      </c>
      <c r="U819" t="str">
        <f>IF($A819="","",IFERROR(SUMIFS($T:$T,$W:$W,$A819)/(SUMIFS($C:$C,$W:$W,$A819)/1000),""))</f>
        <v/>
      </c>
      <c r="W819" t="str">
        <f>IF($A819="",W818,$A819)</f>
        <v>Fiskibollur, hrísgrjón og karrísósa</v>
      </c>
    </row>
    <row r="820" spans="1:23">
      <c r="U820" t="str">
        <f>IF($A820="","",IFERROR(SUMIFS($T:$T,$W:$W,$A820)/(SUMIFS($C:$C,$W:$W,$A820)/1000),""))</f>
        <v/>
      </c>
      <c r="W820" t="str">
        <f>IF($A820="",W819,$A820)</f>
        <v>Fiskibollur, hrísgrjón og karrísósa</v>
      </c>
    </row>
    <row r="821" spans="1:23" ht="76.5">
      <c r="A821" t="s">
        <v>1931</v>
      </c>
      <c r="D821" t="s">
        <v>1932</v>
      </c>
      <c r="E821" t="s">
        <v>1933</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1896</v>
      </c>
      <c r="Q821" s="367" t="s">
        <v>1934</v>
      </c>
      <c r="R821" t="s">
        <v>1935</v>
      </c>
      <c r="S821" t="str">
        <f>IF($A821&lt;&gt;"",$A821,$B821)</f>
        <v>Tikka masala kjúklingapottréttur, hrísgrjón</v>
      </c>
      <c r="T821" t="str">
        <f>IF($B821="","",$C821/1000*IFERROR(INDEX(Vöruskrá!$R:$R,MATCH($B821,Vöruskrá!$B:$B,0)),0))</f>
        <v/>
      </c>
      <c r="U821">
        <f>IF($A821="","",IFERROR(SUMIFS($T:$T,$W:$W,$A821)/(SUMIFS($C:$C,$W:$W,$A821)/1000),""))</f>
        <v>828.22</v>
      </c>
      <c r="W821" t="str">
        <f>IF($A821="",W820,$A821)</f>
        <v>Tikka masala kjúklingapottréttur, hrísgrjón</v>
      </c>
    </row>
    <row r="822" spans="1:23">
      <c r="B822" t="s">
        <v>152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IF($A822&lt;&gt;"",$A822,$B822)</f>
        <v>Kjúklingalærkjöt, hráir strimlar</v>
      </c>
      <c r="T822">
        <f>IF($B822="","",$C822/1000*IFERROR(INDEX(Vöruskrá!$R:$R,MATCH($B822,Vöruskrá!$B:$B,0)),0))</f>
        <v>55488</v>
      </c>
      <c r="U822" t="str">
        <f>IF($A822="","",IFERROR(SUMIFS($T:$T,$W:$W,$A822)/(SUMIFS($C:$C,$W:$W,$A822)/1000),""))</f>
        <v/>
      </c>
      <c r="W822" t="str">
        <f>IF($A822="",W821,$A822)</f>
        <v>Tikka masala kjúklingapottréttur, hrísgrjón</v>
      </c>
    </row>
    <row r="823" spans="1:23">
      <c r="B823" t="s">
        <v>383</v>
      </c>
      <c r="C823">
        <v>25000</v>
      </c>
      <c r="D823" t="s">
        <v>385</v>
      </c>
      <c r="E823" t="s">
        <v>133</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IF($A823&lt;&gt;"",$A823,$B823)</f>
        <v>Sauce tikka masala GT-CHEF</v>
      </c>
      <c r="T823">
        <f>IF($B823="","",$C823/1000*IFERROR(INDEX(Vöruskrá!$R:$R,MATCH($B823,Vöruskrá!$B:$B,0)),0))</f>
        <v>15000</v>
      </c>
      <c r="U823" t="str">
        <f>IF($A823="","",IFERROR(SUMIFS($T:$T,$W:$W,$A823)/(SUMIFS($C:$C,$W:$W,$A823)/1000),""))</f>
        <v/>
      </c>
      <c r="W823" t="str">
        <f>IF($A823="",W822,$A823)</f>
        <v>Tikka masala kjúklingapottréttur, hrísgrjón</v>
      </c>
    </row>
    <row r="824" spans="1:23">
      <c r="B824" t="s">
        <v>304</v>
      </c>
      <c r="C824">
        <v>14000</v>
      </c>
      <c r="D824" t="s">
        <v>307</v>
      </c>
      <c r="E824" t="s">
        <v>121</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IF($A824&lt;&gt;"",$A824,$B824)</f>
        <v>Hrísgrjón Thai Hom Mali (Royal Umbrella)</v>
      </c>
      <c r="T824">
        <f>IF($B824="","",$C824/1000*IFERROR(INDEX(Vöruskrá!$R:$R,MATCH($B824,Vöruskrá!$B:$B,0)),0))</f>
        <v>4900</v>
      </c>
      <c r="U824" t="str">
        <f>IF($A824="","",IFERROR(SUMIFS($T:$T,$W:$W,$A824)/(SUMIFS($C:$C,$W:$W,$A824)/1000),""))</f>
        <v/>
      </c>
      <c r="W824" t="str">
        <f>IF($A824="",W823,$A824)</f>
        <v>Tikka masala kjúklingapottréttur, hrísgrjón</v>
      </c>
    </row>
    <row r="825" spans="1:23">
      <c r="B825" t="s">
        <v>892</v>
      </c>
      <c r="C825">
        <v>18000</v>
      </c>
      <c r="D825" t="s">
        <v>892</v>
      </c>
      <c r="E825" t="s">
        <v>121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IF($A825&lt;&gt;"",$A825,$B825)</f>
        <v>Vatn</v>
      </c>
      <c r="T825">
        <f>IF($B825="","",$C825/1000*IFERROR(INDEX(Vöruskrá!$R:$R,MATCH($B825,Vöruskrá!$B:$B,0)),0))</f>
        <v>1800</v>
      </c>
      <c r="U825" t="str">
        <f>IF($A825="","",IFERROR(SUMIFS($T:$T,$W:$W,$A825)/(SUMIFS($C:$C,$W:$W,$A825)/1000),""))</f>
        <v/>
      </c>
      <c r="W825" t="str">
        <f>IF($A825="",W824,$A825)</f>
        <v>Tikka masala kjúklingapottréttur, hrísgrjón</v>
      </c>
    </row>
    <row r="826" spans="1:23">
      <c r="B826" t="s">
        <v>882</v>
      </c>
      <c r="C826">
        <v>5000</v>
      </c>
      <c r="D826" t="s">
        <v>883</v>
      </c>
      <c r="E826" t="s">
        <v>121</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IF($A826&lt;&gt;"",$A826,$B826)</f>
        <v>Laukur (ferskur)</v>
      </c>
      <c r="T826">
        <f>IF($B826="","",$C826/1000*IFERROR(INDEX(Vöruskrá!$R:$R,MATCH($B826,Vöruskrá!$B:$B,0)),0))</f>
        <v>1250</v>
      </c>
      <c r="U826" t="str">
        <f>IF($A826="","",IFERROR(SUMIFS($T:$T,$W:$W,$A826)/(SUMIFS($C:$C,$W:$W,$A826)/1000),""))</f>
        <v/>
      </c>
      <c r="W826" t="str">
        <f>IF($A826="",W825,$A826)</f>
        <v>Tikka masala kjúklingapottréttur, hrísgrjón</v>
      </c>
    </row>
    <row r="827" spans="1:23">
      <c r="B827" t="s">
        <v>968</v>
      </c>
      <c r="C827">
        <v>5000</v>
      </c>
      <c r="D827" t="s">
        <v>969</v>
      </c>
      <c r="E827" t="s">
        <v>957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IF($A827&lt;&gt;"",$A827,$B827)</f>
        <v>Paprika (fersk)</v>
      </c>
      <c r="T827">
        <f>IF($B827="","",$C827/1000*IFERROR(INDEX(Vöruskrá!$R:$R,MATCH($B827,Vöruskrá!$B:$B,0)),0))</f>
        <v>4000</v>
      </c>
      <c r="U827" t="str">
        <f>IF($A827="","",IFERROR(SUMIFS($T:$T,$W:$W,$A827)/(SUMIFS($C:$C,$W:$W,$A827)/1000),""))</f>
        <v/>
      </c>
      <c r="W827" t="str">
        <f>IF($A827="",W826,$A827)</f>
        <v>Tikka masala kjúklingapottréttur, hrísgrjón</v>
      </c>
    </row>
    <row r="828" spans="1:23">
      <c r="B828" t="s">
        <v>299</v>
      </c>
      <c r="C828">
        <v>800</v>
      </c>
      <c r="D828" t="s">
        <v>301</v>
      </c>
      <c r="E828" t="s">
        <v>121</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IF($A828&lt;&gt;"",$A828,$B828)</f>
        <v>Kókosmjólk Roland Coconut Milk</v>
      </c>
      <c r="T828">
        <f>IF($B828="","",$C828/1000*IFERROR(INDEX(Vöruskrá!$R:$R,MATCH($B828,Vöruskrá!$B:$B,0)),0))</f>
        <v>360</v>
      </c>
      <c r="U828" t="str">
        <f>IF($A828="","",IFERROR(SUMIFS($T:$T,$W:$W,$A828)/(SUMIFS($C:$C,$W:$W,$A828)/1000),""))</f>
        <v/>
      </c>
      <c r="W828" t="str">
        <f>IF($A828="",W827,$A828)</f>
        <v>Tikka masala kjúklingapottréttur, hrísgrjón</v>
      </c>
    </row>
    <row r="829" spans="1:23">
      <c r="B829" t="s">
        <v>269</v>
      </c>
      <c r="C829">
        <v>200</v>
      </c>
      <c r="D829" t="s">
        <v>272</v>
      </c>
      <c r="E829" t="s">
        <v>121</v>
      </c>
      <c r="F829" t="s">
        <v>273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IF($A829&lt;&gt;"",$A829,$B829)</f>
        <v>Borðsalt</v>
      </c>
      <c r="T829">
        <f>IF($B829="","",$C829/1000*IFERROR(INDEX(Vöruskrá!$R:$R,MATCH($B829,Vöruskrá!$B:$B,0)),0))</f>
        <v>24</v>
      </c>
      <c r="U829" t="str">
        <f>IF($A829="","",IFERROR(SUMIFS($T:$T,$W:$W,$A829)/(SUMIFS($C:$C,$W:$W,$A829)/1000),""))</f>
        <v/>
      </c>
      <c r="W829" t="str">
        <f>IF($A829="",W828,$A829)</f>
        <v>Tikka masala kjúklingapottréttur, hrísgrjón</v>
      </c>
    </row>
    <row r="830" spans="1:23">
      <c r="U830" t="str">
        <f>IF($A830="","",IFERROR(SUMIFS($T:$T,$W:$W,$A830)/(SUMIFS($C:$C,$W:$W,$A830)/1000),""))</f>
        <v/>
      </c>
      <c r="W830" t="str">
        <f>IF($A830="",W829,$A830)</f>
        <v>Tikka masala kjúklingapottréttur, hrísgrjón</v>
      </c>
    </row>
    <row r="831" spans="1:23" ht="45.75">
      <c r="A831" t="s">
        <v>1936</v>
      </c>
      <c r="D831" t="s">
        <v>1937</v>
      </c>
      <c r="E831" t="s">
        <v>1611</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1896</v>
      </c>
      <c r="Q831" s="367" t="s">
        <v>1938</v>
      </c>
      <c r="R831" t="s">
        <v>1939</v>
      </c>
      <c r="S831" t="str">
        <f>IF($A831&lt;&gt;"",$A831,$B831)</f>
        <v>Soðin ýsa, kartöflur, smjör</v>
      </c>
      <c r="T831" t="str">
        <f>IF($B831="","",$C831/1000*IFERROR(INDEX(Vöruskrá!$R:$R,MATCH($B831,Vöruskrá!$B:$B,0)),0))</f>
        <v/>
      </c>
      <c r="U831">
        <f>IF($A831="","",IFERROR(SUMIFS($T:$T,$W:$W,$A831)/(SUMIFS($C:$C,$W:$W,$A831)/1000),""))</f>
        <v>1000.35</v>
      </c>
      <c r="W831" t="str">
        <f>IF($A831="",W830,$A831)</f>
        <v>Soðin ýsa, kartöflur, smjör</v>
      </c>
    </row>
    <row r="832" spans="1:23">
      <c r="B832" t="s">
        <v>807</v>
      </c>
      <c r="C832">
        <v>42000</v>
      </c>
      <c r="D832" t="s">
        <v>807</v>
      </c>
      <c r="E832" t="s">
        <v>551</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IF($A832&lt;&gt;"",$A832,$B832)</f>
        <v>Ýsa</v>
      </c>
      <c r="T832">
        <f>IF($B832="","",$C832/1000*IFERROR(INDEX(Vöruskrá!$R:$R,MATCH($B832,Vöruskrá!$B:$B,0)),0))</f>
        <v>79800</v>
      </c>
      <c r="U832" t="str">
        <f>IF($A832="","",IFERROR(SUMIFS($T:$T,$W:$W,$A832)/(SUMIFS($C:$C,$W:$W,$A832)/1000),""))</f>
        <v/>
      </c>
      <c r="W832" t="str">
        <f>IF($A832="",W831,$A832)</f>
        <v>Soðin ýsa, kartöflur, smjör</v>
      </c>
    </row>
    <row r="833" spans="1:23">
      <c r="B833" t="s">
        <v>881</v>
      </c>
      <c r="C833">
        <v>48000</v>
      </c>
      <c r="D833" t="s">
        <v>562</v>
      </c>
      <c r="E833" t="s">
        <v>121</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IF($A833&lt;&gt;"",$A833,$B833)</f>
        <v>Kartöflur (ferskar)</v>
      </c>
      <c r="T833">
        <f>IF($B833="","",$C833/1000*IFERROR(INDEX(Vöruskrá!$R:$R,MATCH($B833,Vöruskrá!$B:$B,0)),0))</f>
        <v>9600</v>
      </c>
      <c r="U833" t="str">
        <f>IF($A833="","",IFERROR(SUMIFS($T:$T,$W:$W,$A833)/(SUMIFS($C:$C,$W:$W,$A833)/1000),""))</f>
        <v/>
      </c>
      <c r="W833" t="str">
        <f>IF($A833="",W832,$A833)</f>
        <v>Soðin ýsa, kartöflur, smjör</v>
      </c>
    </row>
    <row r="834" spans="1:23">
      <c r="B834" t="s">
        <v>878</v>
      </c>
      <c r="C834">
        <v>5500</v>
      </c>
      <c r="D834" t="s">
        <v>879</v>
      </c>
      <c r="E834" t="s">
        <v>121</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IF($A834&lt;&gt;"",$A834,$B834)</f>
        <v>Gulrætur (ferskar)</v>
      </c>
      <c r="T834">
        <f>IF($B834="","",$C834/1000*IFERROR(INDEX(Vöruskrá!$R:$R,MATCH($B834,Vöruskrá!$B:$B,0)),0))</f>
        <v>1375</v>
      </c>
      <c r="U834" t="str">
        <f>IF($A834="","",IFERROR(SUMIFS($T:$T,$W:$W,$A834)/(SUMIFS($C:$C,$W:$W,$A834)/1000),""))</f>
        <v/>
      </c>
      <c r="W834" t="str">
        <f>IF($A834="",W833,$A834)</f>
        <v>Soðin ýsa, kartöflur, smjör</v>
      </c>
    </row>
    <row r="835" spans="1:23">
      <c r="B835" t="s">
        <v>392</v>
      </c>
      <c r="C835">
        <v>4000</v>
      </c>
      <c r="D835" t="s">
        <v>394</v>
      </c>
      <c r="E835" t="s">
        <v>108</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IF($A835&lt;&gt;"",$A835,$B835)</f>
        <v>Smjör 500 g</v>
      </c>
      <c r="T835">
        <f>IF($B835="","",$C835/1000*IFERROR(INDEX(Vöruskrá!$R:$R,MATCH($B835,Vöruskrá!$B:$B,0)),0))</f>
        <v>9200</v>
      </c>
      <c r="U835" t="str">
        <f>IF($A835="","",IFERROR(SUMIFS($T:$T,$W:$W,$A835)/(SUMIFS($C:$C,$W:$W,$A835)/1000),""))</f>
        <v/>
      </c>
      <c r="W835" t="str">
        <f>IF($A835="",W834,$A835)</f>
        <v>Soðin ýsa, kartöflur, smjör</v>
      </c>
    </row>
    <row r="836" spans="1:23">
      <c r="B836" t="s">
        <v>269</v>
      </c>
      <c r="C836">
        <v>500</v>
      </c>
      <c r="D836" t="s">
        <v>272</v>
      </c>
      <c r="E836" t="s">
        <v>121</v>
      </c>
      <c r="F836" t="s">
        <v>273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IF($A836&lt;&gt;"",$A836,$B836)</f>
        <v>Borðsalt</v>
      </c>
      <c r="T836">
        <f>IF($B836="","",$C836/1000*IFERROR(INDEX(Vöruskrá!$R:$R,MATCH($B836,Vöruskrá!$B:$B,0)),0))</f>
        <v>60</v>
      </c>
      <c r="U836" t="str">
        <f>IF($A836="","",IFERROR(SUMIFS($T:$T,$W:$W,$A836)/(SUMIFS($C:$C,$W:$W,$A836)/1000),""))</f>
        <v/>
      </c>
      <c r="W836" t="str">
        <f>IF($A836="",W835,$A836)</f>
        <v>Soðin ýsa, kartöflur, smjör</v>
      </c>
    </row>
    <row r="837" spans="1:23">
      <c r="U837" t="str">
        <f>IF($A837="","",IFERROR(SUMIFS($T:$T,$W:$W,$A837)/(SUMIFS($C:$C,$W:$W,$A837)/1000),""))</f>
        <v/>
      </c>
      <c r="W837" t="str">
        <f>IF($A837="",W836,$A837)</f>
        <v>Soðin ýsa, kartöflur, smjör</v>
      </c>
    </row>
    <row r="838" spans="1:23" ht="45.75">
      <c r="A838" t="s">
        <v>1940</v>
      </c>
      <c r="D838" t="s">
        <v>1941</v>
      </c>
      <c r="E838" t="s">
        <v>1942</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1896</v>
      </c>
      <c r="Q838" s="367" t="s">
        <v>1943</v>
      </c>
      <c r="R838" t="s">
        <v>1944</v>
      </c>
      <c r="S838" t="str">
        <f>IF($A838&lt;&gt;"",$A838,$B838)</f>
        <v>Jarðaberjaskyr, ber, kókos</v>
      </c>
      <c r="T838" t="str">
        <f>IF($B838="","",$C838/1000*IFERROR(INDEX(Vöruskrá!$R:$R,MATCH($B838,Vöruskrá!$B:$B,0)),0))</f>
        <v/>
      </c>
      <c r="U838">
        <f>IF($A838="","",IFERROR(SUMIFS($T:$T,$W:$W,$A838)/(SUMIFS($C:$C,$W:$W,$A838)/1000),""))</f>
        <v>762</v>
      </c>
      <c r="W838" t="str">
        <f>IF($A838="",W837,$A838)</f>
        <v>Jarðaberjaskyr, ber, kókos</v>
      </c>
    </row>
    <row r="839" spans="1:23">
      <c r="B839" t="s">
        <v>1400</v>
      </c>
      <c r="C839">
        <v>72000</v>
      </c>
      <c r="D839" t="s">
        <v>1402</v>
      </c>
      <c r="E839" t="s">
        <v>1403</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IF($A839="",W838,$A839)</f>
        <v>Jarðaberjaskyr, ber, kókos</v>
      </c>
    </row>
    <row r="840" spans="1:23">
      <c r="B840" t="s">
        <v>513</v>
      </c>
      <c r="C840">
        <v>18000</v>
      </c>
      <c r="D840" t="s">
        <v>515</v>
      </c>
      <c r="E840" t="s">
        <v>121</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IF($A840="",W839,$A840)</f>
        <v>Jarðaberjaskyr, ber, kókos</v>
      </c>
    </row>
    <row r="841" spans="1:23">
      <c r="B841" t="s">
        <v>479</v>
      </c>
      <c r="C841">
        <v>6000</v>
      </c>
      <c r="D841" t="s">
        <v>482</v>
      </c>
      <c r="E841" t="s">
        <v>121</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IF($A841="",W840,$A841)</f>
        <v>Jarðaberjaskyr, ber, kókos</v>
      </c>
    </row>
    <row r="842" spans="1:23">
      <c r="B842" t="s">
        <v>1491</v>
      </c>
      <c r="C842">
        <v>4000</v>
      </c>
      <c r="D842" t="s">
        <v>1470</v>
      </c>
      <c r="E842" t="s">
        <v>1475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IF($A842="",W841,$A842)</f>
        <v>Jarðaberjaskyr, ber, kókos</v>
      </c>
    </row>
    <row r="843" spans="1:23">
      <c r="U843" t="str">
        <f>IF($A843="","",IFERROR(SUMIFS($T:$T,$W:$W,$A843)/(SUMIFS($C:$C,$W:$W,$A843)/1000),""))</f>
        <v/>
      </c>
      <c r="W843" t="str">
        <f>IF($A843="",W842,$A843)</f>
        <v>Jarðaberjaskyr, ber, kókos</v>
      </c>
    </row>
    <row r="844" spans="1:23" ht="76.5">
      <c r="A844" t="s">
        <v>1945</v>
      </c>
      <c r="D844" t="s">
        <v>1946</v>
      </c>
      <c r="E844" t="s">
        <v>1947</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1896</v>
      </c>
      <c r="Q844" s="367" t="s">
        <v>1948</v>
      </c>
      <c r="R844" t="s">
        <v>1949</v>
      </c>
      <c r="S844" t="str">
        <f>IF($A844&lt;&gt;"",$A844,$B844)</f>
        <v>Fiskifingur, hrísgrjón, sweet chili</v>
      </c>
      <c r="T844" t="str">
        <f>IF($B844="","",$C844/1000*IFERROR(INDEX(Vöruskrá!$R:$R,MATCH($B844,Vöruskrá!$B:$B,0)),0))</f>
        <v/>
      </c>
      <c r="U844">
        <f>IF($A844="","",IFERROR(SUMIFS($T:$T,$W:$W,$A844)/(SUMIFS($C:$C,$W:$W,$A844)/1000),""))</f>
        <v>880.8</v>
      </c>
      <c r="W844" t="str">
        <f>IF($A844="",W843,$A844)</f>
        <v>Fiskifingur, hrísgrjón, sweet chili</v>
      </c>
    </row>
    <row r="845" spans="1:23">
      <c r="B845" t="s">
        <v>1152</v>
      </c>
      <c r="C845">
        <v>38000</v>
      </c>
      <c r="D845" t="s">
        <v>1153</v>
      </c>
      <c r="E845" t="s">
        <v>1154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IF($A845&lt;&gt;"",$A845,$B845)</f>
        <v>Ýsa í raspi</v>
      </c>
      <c r="T845">
        <f>IF($B845="","",$C845/1000*IFERROR(INDEX(Vöruskrá!$R:$R,MATCH($B845,Vöruskrá!$B:$B,0)),0))</f>
        <v>71820</v>
      </c>
      <c r="U845" t="str">
        <f>IF($A845="","",IFERROR(SUMIFS($T:$T,$W:$W,$A845)/(SUMIFS($C:$C,$W:$W,$A845)/1000),""))</f>
        <v/>
      </c>
      <c r="W845" t="str">
        <f>IF($A845="",W844,$A845)</f>
        <v>Fiskifingur, hrísgrjón, sweet chili</v>
      </c>
    </row>
    <row r="846" spans="1:23">
      <c r="B846" t="s">
        <v>304</v>
      </c>
      <c r="C846">
        <v>15000</v>
      </c>
      <c r="D846" t="s">
        <v>307</v>
      </c>
      <c r="E846" t="s">
        <v>121</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IF($A846&lt;&gt;"",$A846,$B846)</f>
        <v>Hrísgrjón Thai Hom Mali (Royal Umbrella)</v>
      </c>
      <c r="T846">
        <f>IF($B846="","",$C846/1000*IFERROR(INDEX(Vöruskrá!$R:$R,MATCH($B846,Vöruskrá!$B:$B,0)),0))</f>
        <v>5250</v>
      </c>
      <c r="U846" t="str">
        <f>IF($A846="","",IFERROR(SUMIFS($T:$T,$W:$W,$A846)/(SUMIFS($C:$C,$W:$W,$A846)/1000),""))</f>
        <v/>
      </c>
      <c r="W846" t="str">
        <f>IF($A846="",W845,$A846)</f>
        <v>Fiskifingur, hrísgrjón, sweet chili</v>
      </c>
    </row>
    <row r="847" spans="1:23">
      <c r="B847" t="s">
        <v>892</v>
      </c>
      <c r="C847">
        <v>30000</v>
      </c>
      <c r="D847" t="s">
        <v>892</v>
      </c>
      <c r="E847" t="s">
        <v>121</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IF($A847&lt;&gt;"",$A847,$B847)</f>
        <v>Vatn</v>
      </c>
      <c r="T847">
        <f>IF($B847="","",$C847/1000*IFERROR(INDEX(Vöruskrá!$R:$R,MATCH($B847,Vöruskrá!$B:$B,0)),0))</f>
        <v>3000</v>
      </c>
      <c r="U847" t="str">
        <f>IF($A847="","",IFERROR(SUMIFS($T:$T,$W:$W,$A847)/(SUMIFS($C:$C,$W:$W,$A847)/1000),""))</f>
        <v/>
      </c>
      <c r="W847" t="str">
        <f>IF($A847="",W846,$A847)</f>
        <v>Fiskifingur, hrísgrjón, sweet chili</v>
      </c>
    </row>
    <row r="848" spans="1:23">
      <c r="B848" t="s">
        <v>1484</v>
      </c>
      <c r="C848">
        <v>10000</v>
      </c>
      <c r="D848" t="s">
        <v>1470</v>
      </c>
      <c r="E848" t="s">
        <v>1475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IF($A848&lt;&gt;"",$A848,$B848)</f>
        <v>Sweet chili sósa</v>
      </c>
      <c r="T848">
        <f>IF($B848="","",$C848/1000*IFERROR(INDEX(Vöruskrá!$R:$R,MATCH($B848,Vöruskrá!$B:$B,0)),0))</f>
        <v>6000</v>
      </c>
      <c r="U848" t="str">
        <f>IF($A848="","",IFERROR(SUMIFS($T:$T,$W:$W,$A848)/(SUMIFS($C:$C,$W:$W,$A848)/1000),""))</f>
        <v/>
      </c>
      <c r="W848" t="str">
        <f>IF($A848="",W847,$A848)</f>
        <v>Fiskifingur, hrísgrjón, sweet chili</v>
      </c>
    </row>
    <row r="849" spans="1:23">
      <c r="B849" t="s">
        <v>955</v>
      </c>
      <c r="C849">
        <v>6500</v>
      </c>
      <c r="D849" t="s">
        <v>956</v>
      </c>
      <c r="E849" t="s">
        <v>957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IF($A849&lt;&gt;"",$A849,$B849)</f>
        <v>Maís (frosinn, plain)</v>
      </c>
      <c r="T849">
        <f>IF($B849="","",$C849/1000*IFERROR(INDEX(Vöruskrá!$R:$R,MATCH($B849,Vöruskrá!$B:$B,0)),0))</f>
        <v>1950</v>
      </c>
      <c r="U849" t="str">
        <f>IF($A849="","",IFERROR(SUMIFS($T:$T,$W:$W,$A849)/(SUMIFS($C:$C,$W:$W,$A849)/1000),""))</f>
        <v/>
      </c>
      <c r="W849" t="str">
        <f>IF($A849="",W848,$A849)</f>
        <v>Fiskifingur, hrísgrjón, sweet chili</v>
      </c>
    </row>
    <row r="850" spans="1:23">
      <c r="B850" t="s">
        <v>269</v>
      </c>
      <c r="C850">
        <v>500</v>
      </c>
      <c r="D850" t="s">
        <v>272</v>
      </c>
      <c r="E850" t="s">
        <v>121</v>
      </c>
      <c r="F850" t="s">
        <v>273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IF($A850&lt;&gt;"",$A850,$B850)</f>
        <v>Borðsalt</v>
      </c>
      <c r="T850">
        <f>IF($B850="","",$C850/1000*IFERROR(INDEX(Vöruskrá!$R:$R,MATCH($B850,Vöruskrá!$B:$B,0)),0))</f>
        <v>60</v>
      </c>
      <c r="U850" t="str">
        <f>IF($A850="","",IFERROR(SUMIFS($T:$T,$W:$W,$A850)/(SUMIFS($C:$C,$W:$W,$A850)/1000),""))</f>
        <v/>
      </c>
      <c r="W850" t="str">
        <f>IF($A850="",W849,$A850)</f>
        <v>Fiskifingur, hrísgrjón, sweet chili</v>
      </c>
    </row>
    <row r="851" spans="1:23">
      <c r="U851" t="str">
        <f>IF($A851="","",IFERROR(SUMIFS($T:$T,$W:$W,$A851)/(SUMIFS($C:$C,$W:$W,$A851)/1000),""))</f>
        <v/>
      </c>
      <c r="W851" t="str">
        <f>IF($A851="",W850,$A851)</f>
        <v>Fiskifingur, hrísgrjón, sweet chili</v>
      </c>
    </row>
    <row r="852" spans="1:23" ht="76.5">
      <c r="A852" t="s">
        <v>1950</v>
      </c>
      <c r="D852" t="s">
        <v>1951</v>
      </c>
      <c r="E852" t="s">
        <v>1475</v>
      </c>
      <c r="G852">
        <v>38.6</v>
      </c>
      <c r="H852">
        <v>0.42</v>
      </c>
      <c r="I852">
        <v>0.05</v>
      </c>
      <c r="J852">
        <v>7.7</v>
      </c>
      <c r="L852">
        <v>0.91</v>
      </c>
      <c r="M852">
        <v>0.03</v>
      </c>
      <c r="N852">
        <f>IFERROR(SUM(N853:N859)/(SUM($C$853:$C$859)/100000),"")</f>
        <v>0.96549999999999991</v>
      </c>
      <c r="O852" t="str">
        <f>IF(OR(B852="",C852=""),"",IFERROR(C852/1000*IFERROR(INDEX(Vöruskrá!R:R,MATCH(B852,Vöruskrá!B:B,0)),0)/1000,""))</f>
        <v/>
      </c>
      <c r="P852" t="s">
        <v>1896</v>
      </c>
      <c r="Q852" s="367" t="s">
        <v>1952</v>
      </c>
      <c r="R852" t="s">
        <v>1953</v>
      </c>
      <c r="S852" t="str">
        <f>IF($A852&lt;&gt;"",$A852,$B852)</f>
        <v>Nautabuff með kartöflum og brúnni sósu</v>
      </c>
      <c r="T852" t="str">
        <f>IF($B852="","",$C852/1000*IFERROR(INDEX(Vöruskrá!$R:$R,MATCH($B852,Vöruskrá!$B:$B,0)),0))</f>
        <v/>
      </c>
      <c r="U852">
        <f>IF($A852="","",IFERROR(SUMIFS($T:$T,$W:$W,$A852)/(SUMIFS($C:$C,$W:$W,$A852)/1000),""))</f>
        <v>815.5</v>
      </c>
      <c r="W852" t="str">
        <f>IF($A852="",W851,$A852)</f>
        <v>Nautabuff með kartöflum og brúnni sósu</v>
      </c>
    </row>
    <row r="853" spans="1:23">
      <c r="B853" t="s">
        <v>1486</v>
      </c>
      <c r="C853">
        <v>32000</v>
      </c>
      <c r="D853" t="s">
        <v>1470</v>
      </c>
      <c r="E853" t="s">
        <v>1475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IF($A853&lt;&gt;"",$A853,$B853)</f>
        <v>Nautabuff (hakkbuff)</v>
      </c>
      <c r="T853">
        <f>IF($B853="","",$C853/1000*IFERROR(INDEX(Vöruskrá!$R:$R,MATCH($B853,Vöruskrá!$B:$B,0)),0))</f>
        <v>64000</v>
      </c>
      <c r="U853" t="str">
        <f>IF($A853="","",IFERROR(SUMIFS($T:$T,$W:$W,$A853)/(SUMIFS($C:$C,$W:$W,$A853)/1000),""))</f>
        <v/>
      </c>
      <c r="W853" t="str">
        <f>IF($A853="",W852,$A853)</f>
        <v>Nautabuff með kartöflum og brúnni sósu</v>
      </c>
    </row>
    <row r="854" spans="1:23">
      <c r="B854" t="s">
        <v>881</v>
      </c>
      <c r="C854">
        <v>38000</v>
      </c>
      <c r="D854" t="s">
        <v>562</v>
      </c>
      <c r="E854" t="s">
        <v>121</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IF($A854&lt;&gt;"",$A854,$B854)</f>
        <v>Kartöflur (ferskar)</v>
      </c>
      <c r="T854">
        <f>IF($B854="","",$C854/1000*IFERROR(INDEX(Vöruskrá!$R:$R,MATCH($B854,Vöruskrá!$B:$B,0)),0))</f>
        <v>7600</v>
      </c>
      <c r="U854" t="str">
        <f>IF($A854="","",IFERROR(SUMIFS($T:$T,$W:$W,$A854)/(SUMIFS($C:$C,$W:$W,$A854)/1000),""))</f>
        <v/>
      </c>
      <c r="W854" t="str">
        <f>IF($A854="",W853,$A854)</f>
        <v>Nautabuff með kartöflum og brúnni sósu</v>
      </c>
    </row>
    <row r="855" spans="1:23">
      <c r="B855" t="s">
        <v>892</v>
      </c>
      <c r="C855">
        <v>20000</v>
      </c>
      <c r="D855" t="s">
        <v>892</v>
      </c>
      <c r="E855" t="s">
        <v>121</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IF($A855&lt;&gt;"",$A855,$B855)</f>
        <v>Vatn</v>
      </c>
      <c r="T855">
        <f>IF($B855="","",$C855/1000*IFERROR(INDEX(Vöruskrá!$R:$R,MATCH($B855,Vöruskrá!$B:$B,0)),0))</f>
        <v>2000</v>
      </c>
      <c r="U855" t="str">
        <f>IF($A855="","",IFERROR(SUMIFS($T:$T,$W:$W,$A855)/(SUMIFS($C:$C,$W:$W,$A855)/1000),""))</f>
        <v/>
      </c>
      <c r="W855" t="str">
        <f>IF($A855="",W854,$A855)</f>
        <v>Nautabuff með kartöflum og brúnni sósu</v>
      </c>
    </row>
    <row r="856" spans="1:23">
      <c r="B856" t="s">
        <v>498</v>
      </c>
      <c r="C856">
        <v>4000</v>
      </c>
      <c r="D856" t="s">
        <v>499</v>
      </c>
      <c r="E856" t="s">
        <v>121</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IF($A856&lt;&gt;"",$A856,$B856)</f>
        <v>Forsteiktur laukur (Pre-fried sliced onions)</v>
      </c>
      <c r="T856">
        <f>IF($B856="","",$C856/1000*IFERROR(INDEX(Vöruskrá!$R:$R,MATCH($B856,Vöruskrá!$B:$B,0)),0))</f>
        <v>1600</v>
      </c>
      <c r="U856" t="str">
        <f>IF($A856="","",IFERROR(SUMIFS($T:$T,$W:$W,$A856)/(SUMIFS($C:$C,$W:$W,$A856)/1000),""))</f>
        <v/>
      </c>
      <c r="W856" t="str">
        <f>IF($A856="",W855,$A856)</f>
        <v>Nautabuff með kartöflum og brúnni sósu</v>
      </c>
    </row>
    <row r="857" spans="1:23">
      <c r="B857" t="s">
        <v>360</v>
      </c>
      <c r="C857">
        <v>3000</v>
      </c>
      <c r="D857" t="s">
        <v>362</v>
      </c>
      <c r="E857" t="s">
        <v>121</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IF($A857&lt;&gt;"",$A857,$B857)</f>
        <v>Rauðkál</v>
      </c>
      <c r="T857">
        <f>IF($B857="","",$C857/1000*IFERROR(INDEX(Vöruskrá!$R:$R,MATCH($B857,Vöruskrá!$B:$B,0)),0))</f>
        <v>1350</v>
      </c>
      <c r="U857" t="str">
        <f>IF($A857="","",IFERROR(SUMIFS($T:$T,$W:$W,$A857)/(SUMIFS($C:$C,$W:$W,$A857)/1000),""))</f>
        <v/>
      </c>
      <c r="W857" t="str">
        <f>IF($A857="",W856,$A857)</f>
        <v>Nautabuff með kartöflum og brúnni sósu</v>
      </c>
    </row>
    <row r="858" spans="1:23">
      <c r="B858" t="s">
        <v>264</v>
      </c>
      <c r="C858">
        <v>2500</v>
      </c>
      <c r="D858" t="s">
        <v>266</v>
      </c>
      <c r="E858" t="s">
        <v>121</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IF($A858&lt;&gt;"",$A858,$B858)</f>
        <v>Knorr brún sósa (Brun basissauce, granulat) - Tilbúin sósa</v>
      </c>
      <c r="T858">
        <f>IF($B858="","",$C858/1000*IFERROR(INDEX(Vöruskrá!$R:$R,MATCH($B858,Vöruskrá!$B:$B,0)),0))</f>
        <v>1500</v>
      </c>
      <c r="U858" t="str">
        <f>IF($A858="","",IFERROR(SUMIFS($T:$T,$W:$W,$A858)/(SUMIFS($C:$C,$W:$W,$A858)/1000),""))</f>
        <v/>
      </c>
      <c r="W858" t="str">
        <f>IF($A858="",W857,$A858)</f>
        <v>Nautabuff með kartöflum og brúnni sósu</v>
      </c>
    </row>
    <row r="859" spans="1:23">
      <c r="B859" t="s">
        <v>720</v>
      </c>
      <c r="C859">
        <v>500</v>
      </c>
      <c r="D859" t="s">
        <v>721</v>
      </c>
      <c r="F859" t="s">
        <v>280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IF($A859&lt;&gt;"",$A859,$B859)</f>
        <v>Svartur pipar, malaður</v>
      </c>
      <c r="T859">
        <f>IF($B859="","",$C859/1000*IFERROR(INDEX(Vöruskrá!$R:$R,MATCH($B859,Vöruskrá!$B:$B,0)),0))</f>
        <v>3500</v>
      </c>
      <c r="U859" t="str">
        <f>IF($A859="","",IFERROR(SUMIFS($T:$T,$W:$W,$A859)/(SUMIFS($C:$C,$W:$W,$A859)/1000),""))</f>
        <v/>
      </c>
      <c r="W859" t="str">
        <f>IF($A859="",W858,$A859)</f>
        <v>Nautabuff með kartöflum og brúnni sósu</v>
      </c>
    </row>
    <row r="860" spans="1:23">
      <c r="U860" t="str">
        <f>IF($A860="","",IFERROR(SUMIFS($T:$T,$W:$W,$A860)/(SUMIFS($C:$C,$W:$W,$A860)/1000),""))</f>
        <v/>
      </c>
      <c r="W860" t="str">
        <f>IF($A860="",W859,$A860)</f>
        <v>Nautabuff með kartöflum og brúnni sósu</v>
      </c>
    </row>
    <row r="861" spans="1:23" ht="60.75">
      <c r="A861" t="s">
        <v>1954</v>
      </c>
      <c r="D861" t="s">
        <v>1955</v>
      </c>
      <c r="E861" t="s">
        <v>1956</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1896</v>
      </c>
      <c r="Q861" s="367" t="s">
        <v>1957</v>
      </c>
      <c r="R861" t="s">
        <v>1958</v>
      </c>
      <c r="S861" t="str">
        <f>IF($A861&lt;&gt;"",$A861,$B861)</f>
        <v>KFC fiskur, kartöflubátar, kokteilsósa</v>
      </c>
      <c r="T861" t="str">
        <f>IF($B861="","",$C861/1000*IFERROR(INDEX(Vöruskrá!$R:$R,MATCH($B861,Vöruskrá!$B:$B,0)),0))</f>
        <v/>
      </c>
      <c r="U861">
        <f>IF($A861="","",IFERROR(SUMIFS($T:$T,$W:$W,$A861)/(SUMIFS($C:$C,$W:$W,$A861)/1000),""))</f>
        <v>1077.5999999999999</v>
      </c>
      <c r="W861" t="str">
        <f>IF($A861="",W860,$A861)</f>
        <v>KFC fiskur, kartöflubátar, kokteilsósa</v>
      </c>
    </row>
    <row r="862" spans="1:23">
      <c r="B862" t="s">
        <v>583</v>
      </c>
      <c r="C862">
        <v>38000</v>
      </c>
      <c r="D862" t="s">
        <v>586</v>
      </c>
      <c r="E862" t="s">
        <v>587</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IF($A862&lt;&gt;"",$A862,$B862)</f>
        <v>Þorskur í Kentucky hjúp 5 kg</v>
      </c>
      <c r="T862">
        <f>IF($B862="","",$C862/1000*IFERROR(INDEX(Vöruskrá!$R:$R,MATCH($B862,Vöruskrá!$B:$B,0)),0))</f>
        <v>79800</v>
      </c>
      <c r="U862" t="str">
        <f>IF($A862="","",IFERROR(SUMIFS($T:$T,$W:$W,$A862)/(SUMIFS($C:$C,$W:$W,$A862)/1000),""))</f>
        <v/>
      </c>
      <c r="W862" t="str">
        <f>IF($A862="",W861,$A862)</f>
        <v>KFC fiskur, kartöflubátar, kokteilsósa</v>
      </c>
    </row>
    <row r="863" spans="1:23">
      <c r="B863" t="s">
        <v>245</v>
      </c>
      <c r="C863">
        <v>45000</v>
      </c>
      <c r="D863" t="s">
        <v>247</v>
      </c>
      <c r="E863" t="s">
        <v>121</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IF($A863&lt;&gt;"",$A863,$B863)</f>
        <v>Kartöflubátar (Potato Wedges)</v>
      </c>
      <c r="T863">
        <f>IF($B863="","",$C863/1000*IFERROR(INDEX(Vöruskrá!$R:$R,MATCH($B863,Vöruskrá!$B:$B,0)),0))</f>
        <v>18000</v>
      </c>
      <c r="U863" t="str">
        <f>IF($A863="","",IFERROR(SUMIFS($T:$T,$W:$W,$A863)/(SUMIFS($C:$C,$W:$W,$A863)/1000),""))</f>
        <v/>
      </c>
      <c r="W863" t="str">
        <f>IF($A863="",W862,$A863)</f>
        <v>KFC fiskur, kartöflubátar, kokteilsósa</v>
      </c>
    </row>
    <row r="864" spans="1:23">
      <c r="B864" t="s">
        <v>811</v>
      </c>
      <c r="C864">
        <v>10000</v>
      </c>
      <c r="D864" t="s">
        <v>812</v>
      </c>
      <c r="E864" t="s">
        <v>133</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IF($A864&lt;&gt;"",$A864,$B864)</f>
        <v>Kokteilsósa - Heimalöguð(Gunnars vörur)</v>
      </c>
      <c r="T864">
        <f>IF($B864="","",$C864/1000*IFERROR(INDEX(Vöruskrá!$R:$R,MATCH($B864,Vöruskrá!$B:$B,0)),0))</f>
        <v>6000</v>
      </c>
      <c r="U864" t="str">
        <f>IF($A864="","",IFERROR(SUMIFS($T:$T,$W:$W,$A864)/(SUMIFS($C:$C,$W:$W,$A864)/1000),""))</f>
        <v/>
      </c>
      <c r="W864" t="str">
        <f>IF($A864="",W863,$A864)</f>
        <v>KFC fiskur, kartöflubátar, kokteilsósa</v>
      </c>
    </row>
    <row r="865" spans="2:23">
      <c r="B865" t="s">
        <v>555</v>
      </c>
      <c r="C865">
        <v>6500</v>
      </c>
      <c r="D865" t="s">
        <v>557</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IF($A865&lt;&gt;"",$A865,$B865)</f>
        <v>Hrásalat, ferskt</v>
      </c>
      <c r="T865">
        <f>IF($B865="","",$C865/1000*IFERROR(INDEX(Vöruskrá!$R:$R,MATCH($B865,Vöruskrá!$B:$B,0)),0))</f>
        <v>3900</v>
      </c>
      <c r="U865" t="str">
        <f>IF($A865="","",IFERROR(SUMIFS($T:$T,$W:$W,$A865)/(SUMIFS($C:$C,$W:$W,$A865)/1000),""))</f>
        <v/>
      </c>
      <c r="W865" t="str">
        <f>IF($A865="",W864,$A865)</f>
        <v>KFC fiskur, kartöflubátar, kokteilsósa</v>
      </c>
    </row>
    <row r="866" spans="2:23">
      <c r="B866" t="s">
        <v>269</v>
      </c>
      <c r="C866">
        <v>500</v>
      </c>
      <c r="D866" t="s">
        <v>272</v>
      </c>
      <c r="E866" t="s">
        <v>121</v>
      </c>
      <c r="F866" t="s">
        <v>273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IF($A866&lt;&gt;"",$A866,$B866)</f>
        <v>Borðsalt</v>
      </c>
      <c r="T866">
        <f>IF($B866="","",$C866/1000*IFERROR(INDEX(Vöruskrá!$R:$R,MATCH($B866,Vöruskrá!$B:$B,0)),0))</f>
        <v>60</v>
      </c>
      <c r="U866" t="str">
        <f>IF($A866="","",IFERROR(SUMIFS($T:$T,$W:$W,$A866)/(SUMIFS($C:$C,$W:$W,$A866)/1000),""))</f>
        <v/>
      </c>
      <c r="W866" t="str">
        <f>IF($A866="",W865,$A866)</f>
        <v>KFC fiskur, kartöflubátar, kokteilsósa</v>
      </c>
    </row>
    <row r="867" spans="2:23">
      <c r="U867" t="str">
        <f>IF($A867="","",IFERROR(SUMIFS($T:$T,$W:$W,$A867)/(SUMIFS($C:$C,$W:$W,$A867)/1000),""))</f>
        <v/>
      </c>
      <c r="W867" t="str">
        <f>IF($A867="",W866,$A867)</f>
        <v>KFC fiskur, kartöflubátar, kokteilsósa</v>
      </c>
    </row>
  </sheetData>
  <mergeCells count="1">
    <mergeCell ref="A1:P1"/>
  </mergeCells>
  <conditionalFormatting sqref="A3:P722">
    <cfRule type="expression" dxfId="42" priority="8">
      <formula>$A3&lt;&gt;""</formula>
    </cfRule>
  </conditionalFormatting>
  <conditionalFormatting sqref="S3:S743">
    <cfRule type="expression" dxfId="41" priority="11">
      <formula>$A3&lt;&gt;""</formula>
    </cfRule>
  </conditionalFormatting>
  <conditionalFormatting sqref="T3:T740">
    <cfRule type="colorScale" priority="23">
      <colorScale>
        <cfvo type="min"/>
        <cfvo type="percentile" val="50"/>
        <cfvo type="max"/>
        <color rgb="FF63BE7B"/>
        <color rgb="FFFFEB84"/>
        <color rgb="FFF8696B"/>
      </colorScale>
    </cfRule>
  </conditionalFormatting>
  <conditionalFormatting sqref="U3:U743">
    <cfRule type="colorScale" priority="25">
      <colorScale>
        <cfvo type="min"/>
        <cfvo type="percentile" val="50"/>
        <cfvo type="max"/>
        <color rgb="FF63BE7B"/>
        <color rgb="FFFFEB84"/>
        <color rgb="FFF8696B"/>
      </colorScale>
    </cfRule>
  </conditionalFormatting>
  <conditionalFormatting sqref="S745">
    <cfRule type="expression" dxfId="40" priority="4">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S746:S747">
    <cfRule type="expression" dxfId="39" priority="1">
      <formula>$A746&lt;&gt;""</formula>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04"/>
  <sheetViews>
    <sheetView zoomScaleNormal="100" workbookViewId="0">
      <pane xSplit="1" ySplit="2" topLeftCell="B347" activePane="bottomRight" state="frozen"/>
      <selection pane="bottomRight" activeCell="A351" sqref="A351:XFD35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12" t="s">
        <v>1959</v>
      </c>
      <c r="B1" s="411"/>
      <c r="C1" s="411"/>
      <c r="D1" s="411"/>
      <c r="E1" s="411"/>
      <c r="F1" s="411"/>
      <c r="G1" s="411"/>
      <c r="H1" s="411"/>
      <c r="I1" s="411"/>
      <c r="J1" s="411"/>
      <c r="K1" s="411"/>
      <c r="L1" s="411"/>
      <c r="M1" s="411"/>
      <c r="N1" s="411"/>
      <c r="O1" s="411"/>
      <c r="P1" s="411"/>
      <c r="Q1" s="411"/>
      <c r="R1" s="411"/>
      <c r="S1" s="411"/>
      <c r="T1" s="413" t="s">
        <v>1504</v>
      </c>
      <c r="U1" s="413"/>
      <c r="V1" s="413"/>
      <c r="W1" s="413"/>
      <c r="X1" s="413"/>
      <c r="Y1" s="413"/>
      <c r="Z1" s="413"/>
      <c r="AA1" s="413"/>
      <c r="AB1" t="s">
        <v>1960</v>
      </c>
      <c r="AC1" t="s">
        <v>1961</v>
      </c>
      <c r="AD1" s="283" t="s">
        <v>1962</v>
      </c>
      <c r="AF1" s="347" t="s">
        <v>1963</v>
      </c>
    </row>
    <row r="2" spans="1:35" ht="72">
      <c r="A2" s="273" t="s">
        <v>1964</v>
      </c>
      <c r="B2" s="62" t="s">
        <v>1965</v>
      </c>
      <c r="C2" s="62" t="s">
        <v>1966</v>
      </c>
      <c r="D2" s="9" t="s">
        <v>1967</v>
      </c>
      <c r="E2" s="9" t="s">
        <v>1968</v>
      </c>
      <c r="F2" s="9" t="s">
        <v>1969</v>
      </c>
      <c r="G2" s="10" t="s">
        <v>1970</v>
      </c>
      <c r="H2" s="10" t="s">
        <v>1971</v>
      </c>
      <c r="I2" s="9" t="s">
        <v>1972</v>
      </c>
      <c r="J2" s="3" t="s">
        <v>1973</v>
      </c>
      <c r="K2" s="62" t="s">
        <v>1499</v>
      </c>
      <c r="L2" s="62" t="s">
        <v>1500</v>
      </c>
      <c r="M2" s="62" t="s">
        <v>1501</v>
      </c>
      <c r="N2" s="62" t="s">
        <v>1974</v>
      </c>
      <c r="O2" s="62" t="s">
        <v>1975</v>
      </c>
      <c r="P2" s="62" t="s">
        <v>1976</v>
      </c>
      <c r="Q2" s="62" t="s">
        <v>1977</v>
      </c>
      <c r="R2" s="62" t="s">
        <v>1978</v>
      </c>
      <c r="S2" s="62" t="s">
        <v>1979</v>
      </c>
      <c r="T2" s="63" t="s">
        <v>1980</v>
      </c>
      <c r="U2" s="299" t="s">
        <v>1981</v>
      </c>
      <c r="V2" s="299" t="s">
        <v>1982</v>
      </c>
      <c r="W2" s="299" t="s">
        <v>1983</v>
      </c>
      <c r="X2" s="299" t="s">
        <v>1984</v>
      </c>
      <c r="Y2" s="299" t="s">
        <v>1985</v>
      </c>
      <c r="Z2" s="299" t="s">
        <v>1503</v>
      </c>
      <c r="AA2" s="299" t="s">
        <v>1986</v>
      </c>
      <c r="AB2" t="s">
        <v>1987</v>
      </c>
      <c r="AC2" t="s">
        <v>1987</v>
      </c>
      <c r="AD2" s="284">
        <v>0.5</v>
      </c>
      <c r="AF2" s="348" t="s">
        <v>1988</v>
      </c>
      <c r="AG2" s="348" t="s">
        <v>1989</v>
      </c>
      <c r="AH2" s="348" t="s">
        <v>1990</v>
      </c>
      <c r="AI2" s="348" t="s">
        <v>1991</v>
      </c>
    </row>
    <row r="3" spans="1:35" ht="72">
      <c r="A3" s="274">
        <v>46238</v>
      </c>
      <c r="B3" s="31" t="s">
        <v>1992</v>
      </c>
      <c r="C3" s="31">
        <v>32</v>
      </c>
      <c r="D3" s="32" t="s">
        <v>1987</v>
      </c>
      <c r="E3" s="32" t="s">
        <v>1993</v>
      </c>
      <c r="F3" s="32"/>
      <c r="G3" s="32" t="s">
        <v>1994</v>
      </c>
      <c r="H3" s="33"/>
      <c r="I3" s="33"/>
      <c r="J3" s="148" t="str">
        <f>IF($F3="","",IFERROR(IFERROR(INDEX(Réttabanki!$U:$U,MATCH($F3,Réttabanki!$A:$A,0)),INDEX(Vöruskrá!$R:$R,MATCH($F3,Vöruskrá!$B:$B,0)))*($H3+IF($I3="",$H3*(1+$AD$2),$I3))/2/1000,""))</f>
        <v/>
      </c>
      <c r="K3" s="21" t="s">
        <v>1995</v>
      </c>
      <c r="L3" s="21" t="s">
        <v>1996</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0"/>
      <c r="V3" s="300"/>
      <c r="W3" s="300"/>
      <c r="X3" s="300"/>
      <c r="Y3" s="300"/>
      <c r="Z3" s="300"/>
      <c r="AA3" s="300"/>
      <c r="AB3" t="s">
        <v>1997</v>
      </c>
      <c r="AC3" t="s">
        <v>1997</v>
      </c>
      <c r="AF3" s="349" t="str">
        <f>IF($F3="","",IFERROR(IFERROR(INDEX(Réttabanki!$U:$U,MATCH($F3,Réttabanki!$A:$A,0)),INDEX(Vöruskrá!$R:$R,MATCH($F3,Vöruskrá!$B:$B,0)))*$H3/1000,""))</f>
        <v/>
      </c>
      <c r="AG3" s="349" t="str">
        <f>IF($F3="","",IFERROR(IFERROR(INDEX(Réttabanki!$U:$U,MATCH($F3,Réttabanki!$A:$A,0)),INDEX(Vöruskrá!$R:$R,MATCH($F3,Vöruskrá!$B:$B,0)))*IF($I3="",$H3*(1+$AD$2),$I3)/1000,""))</f>
        <v/>
      </c>
      <c r="AH3" s="350" t="str">
        <f t="shared" ref="AH3:AH26" si="0">IF(N($AF3)+N($AG3)=0,"",MAX(N($AF3)/$AE$4,N($AG3)/$AE$5))</f>
        <v/>
      </c>
      <c r="AI3" s="351" t="str">
        <f t="shared" ref="AI3:AI26" si="1">IF($AH3="","",IF($AH3&gt;$AE$6,"⚠ Yfir "&amp;TEXT($AE$6,"0%"),"OK"))</f>
        <v/>
      </c>
    </row>
    <row r="4" spans="1:35" ht="24">
      <c r="A4" s="274"/>
      <c r="B4" s="31" t="s">
        <v>1992</v>
      </c>
      <c r="C4" s="31">
        <v>32</v>
      </c>
      <c r="D4" s="32" t="s">
        <v>1987</v>
      </c>
      <c r="E4" s="32" t="s">
        <v>1993</v>
      </c>
      <c r="F4" s="32" t="s">
        <v>1400</v>
      </c>
      <c r="G4" s="32" t="s">
        <v>1998</v>
      </c>
      <c r="H4" s="33">
        <v>200</v>
      </c>
      <c r="I4" s="33"/>
      <c r="J4" s="148">
        <f>IF($F4="","",IFERROR(IFERROR(INDEX(Réttabanki!$U:$U,MATCH($F4,Réttabanki!$A:$A,0)),INDEX(Vöruskrá!$R:$R,MATCH($F4,Vöruskrá!$B:$B,0)))*($H4+IF($I4="",$H4*(1+$AD$2),$I4))/2/1000,""))</f>
        <v>175</v>
      </c>
      <c r="K4" s="21" t="s">
        <v>1402</v>
      </c>
      <c r="L4" s="21" t="s">
        <v>1403</v>
      </c>
      <c r="M4" s="21"/>
      <c r="N4" s="22">
        <v>81</v>
      </c>
      <c r="O4" s="22">
        <v>0.6</v>
      </c>
      <c r="P4" s="22">
        <v>0.4</v>
      </c>
      <c r="Q4" s="22">
        <v>15.8</v>
      </c>
      <c r="R4" s="22">
        <v>10</v>
      </c>
      <c r="S4" s="22">
        <v>0.2</v>
      </c>
      <c r="T4" s="65">
        <f>IF(F4="","",IFERROR(INDEX(Réttabanki!Q:Q,MATCH(F4,Réttabanki!A:A,0)),IFERROR(INDEX(Réttabanki!Q:Q,MATCH(F4,Réttabanki!B:B,0)),"")))</f>
        <v>0</v>
      </c>
      <c r="U4" s="302" t="s">
        <v>1999</v>
      </c>
      <c r="V4" s="302" t="s">
        <v>2000</v>
      </c>
      <c r="W4" s="302"/>
      <c r="X4" s="302"/>
      <c r="Y4" s="302"/>
      <c r="Z4" s="302"/>
      <c r="AA4" s="302"/>
      <c r="AB4" t="s">
        <v>2001</v>
      </c>
      <c r="AC4" t="s">
        <v>2002</v>
      </c>
      <c r="AD4" s="283" t="s">
        <v>2003</v>
      </c>
      <c r="AE4" s="285">
        <v>1350</v>
      </c>
      <c r="AF4" s="352">
        <f>IF($F4="","",IFERROR(IFERROR(INDEX(Réttabanki!$U:$U,MATCH($F4,Réttabanki!$A:$A,0)),INDEX(Vöruskrá!$R:$R,MATCH($F4,Vöruskrá!$B:$B,0)))*$H4/1000,""))</f>
        <v>140</v>
      </c>
      <c r="AG4" s="352">
        <f>IF($F4="","",IFERROR(IFERROR(INDEX(Réttabanki!$U:$U,MATCH($F4,Réttabanki!$A:$A,0)),INDEX(Vöruskrá!$R:$R,MATCH($F4,Vöruskrá!$B:$B,0)))*IF($I4="",$H4*(1+$AD$2),$I4)/1000,""))</f>
        <v>210</v>
      </c>
      <c r="AH4" s="353">
        <f t="shared" si="0"/>
        <v>0.18260869565217391</v>
      </c>
      <c r="AI4" s="351" t="str">
        <f t="shared" si="1"/>
        <v>OK</v>
      </c>
    </row>
    <row r="5" spans="1:35">
      <c r="A5" s="274"/>
      <c r="B5" s="31" t="s">
        <v>1992</v>
      </c>
      <c r="C5" s="31">
        <v>32</v>
      </c>
      <c r="D5" s="32" t="s">
        <v>1987</v>
      </c>
      <c r="E5" s="32" t="s">
        <v>1993</v>
      </c>
      <c r="F5" s="32" t="s">
        <v>479</v>
      </c>
      <c r="G5" s="32" t="s">
        <v>482</v>
      </c>
      <c r="H5" s="33">
        <v>20</v>
      </c>
      <c r="I5" s="33"/>
      <c r="J5" s="148">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300"/>
      <c r="V5" s="300"/>
      <c r="W5" s="300"/>
      <c r="X5" s="300"/>
      <c r="Y5" s="300"/>
      <c r="Z5" s="300"/>
      <c r="AA5" s="300"/>
      <c r="AB5" t="s">
        <v>2004</v>
      </c>
      <c r="AC5" t="s">
        <v>2005</v>
      </c>
      <c r="AD5" s="283" t="s">
        <v>2006</v>
      </c>
      <c r="AE5" s="285">
        <v>1150</v>
      </c>
      <c r="AF5" s="352">
        <f>IF($F5="","",IFERROR(IFERROR(INDEX(Réttabanki!$U:$U,MATCH($F5,Réttabanki!$A:$A,0)),INDEX(Vöruskrá!$R:$R,MATCH($F5,Vöruskrá!$B:$B,0)))*$H5/1000,""))</f>
        <v>24</v>
      </c>
      <c r="AG5" s="352">
        <f>IF($F5="","",IFERROR(IFERROR(INDEX(Réttabanki!$U:$U,MATCH($F5,Réttabanki!$A:$A,0)),INDEX(Vöruskrá!$R:$R,MATCH($F5,Vöruskrá!$B:$B,0)))*IF($I5="",$H5*(1+$AD$2),$I5)/1000,""))</f>
        <v>36</v>
      </c>
      <c r="AH5" s="353">
        <f t="shared" si="0"/>
        <v>3.1304347826086959E-2</v>
      </c>
      <c r="AI5" s="351" t="str">
        <f t="shared" si="1"/>
        <v>OK</v>
      </c>
    </row>
    <row r="6" spans="1:35">
      <c r="A6" s="274"/>
      <c r="B6" s="31" t="s">
        <v>1992</v>
      </c>
      <c r="C6" s="31">
        <v>32</v>
      </c>
      <c r="D6" s="32" t="s">
        <v>1987</v>
      </c>
      <c r="E6" s="32" t="s">
        <v>1993</v>
      </c>
      <c r="F6" s="32" t="s">
        <v>513</v>
      </c>
      <c r="G6" s="32" t="s">
        <v>515</v>
      </c>
      <c r="H6" s="33">
        <v>20</v>
      </c>
      <c r="I6" s="33"/>
      <c r="J6" s="148">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2"/>
      <c r="V6" s="302"/>
      <c r="W6" s="302"/>
      <c r="X6" s="302"/>
      <c r="Y6" s="302"/>
      <c r="Z6" s="302"/>
      <c r="AA6" s="302"/>
      <c r="AB6" t="s">
        <v>2007</v>
      </c>
      <c r="AC6" t="s">
        <v>2001</v>
      </c>
      <c r="AD6" s="283" t="s">
        <v>2008</v>
      </c>
      <c r="AE6" s="284">
        <v>0.3</v>
      </c>
      <c r="AF6" s="352">
        <f>IF($F6="","",IFERROR(IFERROR(INDEX(Réttabanki!$U:$U,MATCH($F6,Réttabanki!$A:$A,0)),INDEX(Vöruskrá!$R:$R,MATCH($F6,Vöruskrá!$B:$B,0)))*$H6/1000,""))</f>
        <v>14</v>
      </c>
      <c r="AG6" s="352">
        <f>IF($F6="","",IFERROR(IFERROR(INDEX(Réttabanki!$U:$U,MATCH($F6,Réttabanki!$A:$A,0)),INDEX(Vöruskrá!$R:$R,MATCH($F6,Vöruskrá!$B:$B,0)))*IF($I6="",$H6*(1+$AD$2),$I6)/1000,""))</f>
        <v>21</v>
      </c>
      <c r="AH6" s="353">
        <f t="shared" si="0"/>
        <v>1.8260869565217393E-2</v>
      </c>
      <c r="AI6" s="351" t="str">
        <f t="shared" si="1"/>
        <v>OK</v>
      </c>
    </row>
    <row r="7" spans="1:35" ht="36">
      <c r="A7" s="274"/>
      <c r="B7" s="31" t="s">
        <v>1992</v>
      </c>
      <c r="C7" s="31">
        <v>32</v>
      </c>
      <c r="D7" s="32" t="s">
        <v>1987</v>
      </c>
      <c r="E7" s="32" t="s">
        <v>960</v>
      </c>
      <c r="F7" s="32" t="s">
        <v>1267</v>
      </c>
      <c r="G7" s="32" t="s">
        <v>2009</v>
      </c>
      <c r="H7" s="33">
        <v>200</v>
      </c>
      <c r="I7" s="33"/>
      <c r="J7" s="148">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300" t="s">
        <v>1999</v>
      </c>
      <c r="V7" s="300" t="s">
        <v>2000</v>
      </c>
      <c r="W7" s="300"/>
      <c r="X7" s="300"/>
      <c r="Y7" s="300"/>
      <c r="Z7" s="300"/>
      <c r="AA7" s="300"/>
      <c r="AB7" t="s">
        <v>2010</v>
      </c>
      <c r="AC7" t="s">
        <v>2004</v>
      </c>
      <c r="AF7" s="352">
        <f>IF($F7="","",IFERROR(IFERROR(INDEX(Réttabanki!$U:$U,MATCH($F7,Réttabanki!$A:$A,0)),INDEX(Vöruskrá!$R:$R,MATCH($F7,Vöruskrá!$B:$B,0)))*$H7/1000,""))</f>
        <v>160</v>
      </c>
      <c r="AG7" s="352">
        <f>IF($F7="","",IFERROR(IFERROR(INDEX(Réttabanki!$U:$U,MATCH($F7,Réttabanki!$A:$A,0)),INDEX(Vöruskrá!$R:$R,MATCH($F7,Vöruskrá!$B:$B,0)))*IF($I7="",$H7*(1+$AD$2),$I7)/1000,""))</f>
        <v>240</v>
      </c>
      <c r="AH7" s="353">
        <f t="shared" si="0"/>
        <v>0.20869565217391303</v>
      </c>
      <c r="AI7" s="351" t="str">
        <f t="shared" si="1"/>
        <v>OK</v>
      </c>
    </row>
    <row r="8" spans="1:35" ht="24">
      <c r="A8" s="274"/>
      <c r="B8" s="31" t="s">
        <v>1992</v>
      </c>
      <c r="C8" s="31">
        <v>32</v>
      </c>
      <c r="D8" s="32" t="s">
        <v>1987</v>
      </c>
      <c r="E8" s="32" t="s">
        <v>960</v>
      </c>
      <c r="F8" s="32" t="s">
        <v>1405</v>
      </c>
      <c r="G8" s="32" t="s">
        <v>2011</v>
      </c>
      <c r="H8" s="33">
        <v>200</v>
      </c>
      <c r="I8" s="33"/>
      <c r="J8" s="148">
        <f>IF($F8="","",IFERROR(IFERROR(INDEX(Réttabanki!$U:$U,MATCH($F8,Réttabanki!$A:$A,0)),INDEX(Vöruskrá!$R:$R,MATCH($F8,Vöruskrá!$B:$B,0)))*($H8+IF($I8="",$H8*(1+$AD$2),$I8))/2/1000,""))</f>
        <v>225</v>
      </c>
      <c r="K8" s="21" t="s">
        <v>1406</v>
      </c>
      <c r="L8" s="21"/>
      <c r="M8" s="21"/>
      <c r="N8" s="22">
        <v>165</v>
      </c>
      <c r="O8" s="22">
        <v>14</v>
      </c>
      <c r="P8" s="22">
        <v>12</v>
      </c>
      <c r="Q8" s="22">
        <v>24</v>
      </c>
      <c r="R8" s="22">
        <v>1</v>
      </c>
      <c r="S8" s="22">
        <v>0</v>
      </c>
      <c r="T8" s="65"/>
      <c r="U8" s="302" t="s">
        <v>1999</v>
      </c>
      <c r="V8" s="302" t="s">
        <v>2000</v>
      </c>
      <c r="W8" s="302"/>
      <c r="X8" s="302"/>
      <c r="Y8" s="302"/>
      <c r="Z8" s="302"/>
      <c r="AA8" s="302"/>
      <c r="AB8" t="s">
        <v>2012</v>
      </c>
      <c r="AC8" t="s">
        <v>2007</v>
      </c>
      <c r="AF8" s="352">
        <f>IF($F8="","",IFERROR(IFERROR(INDEX(Réttabanki!$U:$U,MATCH($F8,Réttabanki!$A:$A,0)),INDEX(Vöruskrá!$R:$R,MATCH($F8,Vöruskrá!$B:$B,0)))*$H8/1000,""))</f>
        <v>180</v>
      </c>
      <c r="AG8" s="352">
        <f>IF($F8="","",IFERROR(IFERROR(INDEX(Réttabanki!$U:$U,MATCH($F8,Réttabanki!$A:$A,0)),INDEX(Vöruskrá!$R:$R,MATCH($F8,Vöruskrá!$B:$B,0)))*IF($I8="",$H8*(1+$AD$2),$I8)/1000,""))</f>
        <v>270</v>
      </c>
      <c r="AH8" s="353">
        <f t="shared" si="0"/>
        <v>0.23478260869565218</v>
      </c>
      <c r="AI8" s="351" t="str">
        <f t="shared" si="1"/>
        <v>OK</v>
      </c>
    </row>
    <row r="9" spans="1:35" ht="84">
      <c r="A9" s="274"/>
      <c r="B9" s="31" t="s">
        <v>1992</v>
      </c>
      <c r="C9" s="31">
        <v>32</v>
      </c>
      <c r="D9" s="32" t="s">
        <v>1987</v>
      </c>
      <c r="E9" s="32" t="s">
        <v>2013</v>
      </c>
      <c r="F9" s="32"/>
      <c r="G9" s="32" t="s">
        <v>2014</v>
      </c>
      <c r="H9" s="33"/>
      <c r="I9" s="33"/>
      <c r="J9" s="148" t="str">
        <f>IF($F9="","",IFERROR(IFERROR(INDEX(Réttabanki!$U:$U,MATCH($F9,Réttabanki!$A:$A,0)),INDEX(Vöruskrá!$R:$R,MATCH($F9,Vöruskrá!$B:$B,0)))*($H9+IF($I9="",$H9*(1+$AD$2),$I9))/2/1000,""))</f>
        <v/>
      </c>
      <c r="K9" s="21" t="s">
        <v>2015</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0"/>
      <c r="V9" s="300"/>
      <c r="W9" s="300"/>
      <c r="X9" s="300"/>
      <c r="Y9" s="300"/>
      <c r="Z9" s="300"/>
      <c r="AA9" s="300"/>
      <c r="AB9" t="s">
        <v>2016</v>
      </c>
      <c r="AC9" t="s">
        <v>2010</v>
      </c>
      <c r="AF9" s="352" t="str">
        <f>IF($F9="","",IFERROR(IFERROR(INDEX(Réttabanki!$U:$U,MATCH($F9,Réttabanki!$A:$A,0)),INDEX(Vöruskrá!$R:$R,MATCH($F9,Vöruskrá!$B:$B,0)))*$H9/1000,""))</f>
        <v/>
      </c>
      <c r="AG9" s="352" t="str">
        <f>IF($F9="","",IFERROR(IFERROR(INDEX(Réttabanki!$U:$U,MATCH($F9,Réttabanki!$A:$A,0)),INDEX(Vöruskrá!$R:$R,MATCH($F9,Vöruskrá!$B:$B,0)))*IF($I9="",$H9*(1+$AD$2),$I9)/1000,""))</f>
        <v/>
      </c>
      <c r="AH9" s="353" t="str">
        <f t="shared" si="0"/>
        <v/>
      </c>
      <c r="AI9" s="351" t="str">
        <f t="shared" si="1"/>
        <v/>
      </c>
    </row>
    <row r="10" spans="1:35" ht="36">
      <c r="A10" s="274"/>
      <c r="B10" s="31" t="s">
        <v>1992</v>
      </c>
      <c r="C10" s="31">
        <v>32</v>
      </c>
      <c r="D10" s="32" t="s">
        <v>1987</v>
      </c>
      <c r="E10" s="32" t="s">
        <v>2013</v>
      </c>
      <c r="F10" s="32" t="s">
        <v>1267</v>
      </c>
      <c r="G10" s="32" t="s">
        <v>2017</v>
      </c>
      <c r="H10" s="33">
        <v>200</v>
      </c>
      <c r="I10" s="33"/>
      <c r="J10" s="148">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2" t="s">
        <v>1999</v>
      </c>
      <c r="V10" s="302" t="s">
        <v>2000</v>
      </c>
      <c r="W10" s="302"/>
      <c r="X10" s="302"/>
      <c r="Y10" s="302"/>
      <c r="Z10" s="302"/>
      <c r="AA10" s="302"/>
      <c r="AB10" t="s">
        <v>2018</v>
      </c>
      <c r="AC10" t="s">
        <v>2012</v>
      </c>
      <c r="AF10" s="352">
        <f>IF($F10="","",IFERROR(IFERROR(INDEX(Réttabanki!$U:$U,MATCH($F10,Réttabanki!$A:$A,0)),INDEX(Vöruskrá!$R:$R,MATCH($F10,Vöruskrá!$B:$B,0)))*$H10/1000,""))</f>
        <v>160</v>
      </c>
      <c r="AG10" s="352">
        <f>IF($F10="","",IFERROR(IFERROR(INDEX(Réttabanki!$U:$U,MATCH($F10,Réttabanki!$A:$A,0)),INDEX(Vöruskrá!$R:$R,MATCH($F10,Vöruskrá!$B:$B,0)))*IF($I10="",$H10*(1+$AD$2),$I10)/1000,""))</f>
        <v>240</v>
      </c>
      <c r="AH10" s="353">
        <f t="shared" si="0"/>
        <v>0.20869565217391303</v>
      </c>
      <c r="AI10" s="351" t="str">
        <f t="shared" si="1"/>
        <v>OK</v>
      </c>
    </row>
    <row r="11" spans="1:35">
      <c r="A11" s="274"/>
      <c r="B11" s="31" t="s">
        <v>1992</v>
      </c>
      <c r="C11" s="31">
        <v>32</v>
      </c>
      <c r="D11" s="32" t="s">
        <v>1987</v>
      </c>
      <c r="E11" s="32" t="s">
        <v>2013</v>
      </c>
      <c r="F11" s="32" t="s">
        <v>479</v>
      </c>
      <c r="G11" s="32" t="s">
        <v>482</v>
      </c>
      <c r="H11" s="33">
        <v>20</v>
      </c>
      <c r="I11" s="33"/>
      <c r="J11" s="148">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300"/>
      <c r="V11" s="300"/>
      <c r="W11" s="300"/>
      <c r="X11" s="300"/>
      <c r="Y11" s="300"/>
      <c r="Z11" s="300"/>
      <c r="AA11" s="300"/>
      <c r="AB11" t="s">
        <v>2019</v>
      </c>
      <c r="AC11" t="s">
        <v>2016</v>
      </c>
      <c r="AF11" s="352">
        <f>IF($F11="","",IFERROR(IFERROR(INDEX(Réttabanki!$U:$U,MATCH($F11,Réttabanki!$A:$A,0)),INDEX(Vöruskrá!$R:$R,MATCH($F11,Vöruskrá!$B:$B,0)))*$H11/1000,""))</f>
        <v>24</v>
      </c>
      <c r="AG11" s="352">
        <f>IF($F11="","",IFERROR(IFERROR(INDEX(Réttabanki!$U:$U,MATCH($F11,Réttabanki!$A:$A,0)),INDEX(Vöruskrá!$R:$R,MATCH($F11,Vöruskrá!$B:$B,0)))*IF($I11="",$H11*(1+$AD$2),$I11)/1000,""))</f>
        <v>36</v>
      </c>
      <c r="AH11" s="353">
        <f t="shared" si="0"/>
        <v>3.1304347826086959E-2</v>
      </c>
      <c r="AI11" s="351" t="str">
        <f t="shared" si="1"/>
        <v>OK</v>
      </c>
    </row>
    <row r="12" spans="1:35">
      <c r="A12" s="274"/>
      <c r="B12" s="31" t="s">
        <v>1992</v>
      </c>
      <c r="C12" s="31">
        <v>32</v>
      </c>
      <c r="D12" s="32" t="s">
        <v>1987</v>
      </c>
      <c r="E12" s="32" t="s">
        <v>2013</v>
      </c>
      <c r="F12" s="32" t="s">
        <v>513</v>
      </c>
      <c r="G12" s="32" t="s">
        <v>515</v>
      </c>
      <c r="H12" s="33">
        <v>20</v>
      </c>
      <c r="I12" s="33"/>
      <c r="J12" s="148">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2"/>
      <c r="V12" s="302"/>
      <c r="W12" s="302"/>
      <c r="X12" s="302"/>
      <c r="Y12" s="302"/>
      <c r="Z12" s="302"/>
      <c r="AA12" s="302"/>
      <c r="AB12" t="s">
        <v>2020</v>
      </c>
      <c r="AC12" t="s">
        <v>2018</v>
      </c>
      <c r="AF12" s="352">
        <f>IF($F12="","",IFERROR(IFERROR(INDEX(Réttabanki!$U:$U,MATCH($F12,Réttabanki!$A:$A,0)),INDEX(Vöruskrá!$R:$R,MATCH($F12,Vöruskrá!$B:$B,0)))*$H12/1000,""))</f>
        <v>14</v>
      </c>
      <c r="AG12" s="352">
        <f>IF($F12="","",IFERROR(IFERROR(INDEX(Réttabanki!$U:$U,MATCH($F12,Réttabanki!$A:$A,0)),INDEX(Vöruskrá!$R:$R,MATCH($F12,Vöruskrá!$B:$B,0)))*IF($I12="",$H12*(1+$AD$2),$I12)/1000,""))</f>
        <v>21</v>
      </c>
      <c r="AH12" s="353">
        <f t="shared" si="0"/>
        <v>1.8260869565217393E-2</v>
      </c>
      <c r="AI12" s="351" t="str">
        <f t="shared" si="1"/>
        <v>OK</v>
      </c>
    </row>
    <row r="13" spans="1:35" ht="36">
      <c r="A13" s="274"/>
      <c r="B13" s="31" t="s">
        <v>1992</v>
      </c>
      <c r="C13" s="31">
        <v>32</v>
      </c>
      <c r="D13" s="32" t="s">
        <v>1987</v>
      </c>
      <c r="E13" s="32" t="s">
        <v>960</v>
      </c>
      <c r="F13" s="32" t="s">
        <v>1267</v>
      </c>
      <c r="G13" s="32" t="s">
        <v>2009</v>
      </c>
      <c r="H13" s="33">
        <v>200</v>
      </c>
      <c r="I13" s="33"/>
      <c r="J13" s="148">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300" t="s">
        <v>1999</v>
      </c>
      <c r="V13" s="300" t="s">
        <v>2000</v>
      </c>
      <c r="W13" s="300"/>
      <c r="X13" s="300"/>
      <c r="Y13" s="300"/>
      <c r="Z13" s="300"/>
      <c r="AA13" s="300"/>
      <c r="AB13" t="s">
        <v>2021</v>
      </c>
      <c r="AC13" t="s">
        <v>2019</v>
      </c>
      <c r="AF13" s="352">
        <f>IF($F13="","",IFERROR(IFERROR(INDEX(Réttabanki!$U:$U,MATCH($F13,Réttabanki!$A:$A,0)),INDEX(Vöruskrá!$R:$R,MATCH($F13,Vöruskrá!$B:$B,0)))*$H13/1000,""))</f>
        <v>160</v>
      </c>
      <c r="AG13" s="352">
        <f>IF($F13="","",IFERROR(IFERROR(INDEX(Réttabanki!$U:$U,MATCH($F13,Réttabanki!$A:$A,0)),INDEX(Vöruskrá!$R:$R,MATCH($F13,Vöruskrá!$B:$B,0)))*IF($I13="",$H13*(1+$AD$2),$I13)/1000,""))</f>
        <v>240</v>
      </c>
      <c r="AH13" s="353">
        <f t="shared" si="0"/>
        <v>0.20869565217391303</v>
      </c>
      <c r="AI13" s="351" t="str">
        <f t="shared" si="1"/>
        <v>OK</v>
      </c>
    </row>
    <row r="14" spans="1:35" ht="24">
      <c r="A14" s="274"/>
      <c r="B14" s="31" t="s">
        <v>1992</v>
      </c>
      <c r="C14" s="31">
        <v>32</v>
      </c>
      <c r="D14" s="32" t="s">
        <v>1987</v>
      </c>
      <c r="E14" s="32" t="s">
        <v>960</v>
      </c>
      <c r="F14" s="32" t="s">
        <v>1405</v>
      </c>
      <c r="G14" s="32" t="s">
        <v>2011</v>
      </c>
      <c r="H14" s="33">
        <v>200</v>
      </c>
      <c r="I14" s="33"/>
      <c r="J14" s="148">
        <f>IF($F14="","",IFERROR(IFERROR(INDEX(Réttabanki!$U:$U,MATCH($F14,Réttabanki!$A:$A,0)),INDEX(Vöruskrá!$R:$R,MATCH($F14,Vöruskrá!$B:$B,0)))*($H14+IF($I14="",$H14*(1+$AD$2),$I14))/2/1000,""))</f>
        <v>225</v>
      </c>
      <c r="K14" s="21" t="s">
        <v>1406</v>
      </c>
      <c r="L14" s="21"/>
      <c r="M14" s="21"/>
      <c r="N14" s="22">
        <v>165</v>
      </c>
      <c r="O14" s="22">
        <v>14</v>
      </c>
      <c r="P14" s="22">
        <v>12</v>
      </c>
      <c r="Q14" s="22">
        <v>24</v>
      </c>
      <c r="R14" s="22">
        <v>1</v>
      </c>
      <c r="S14" s="22">
        <v>0</v>
      </c>
      <c r="T14" s="65"/>
      <c r="U14" s="302" t="s">
        <v>1999</v>
      </c>
      <c r="V14" s="302" t="s">
        <v>2000</v>
      </c>
      <c r="W14" s="302"/>
      <c r="X14" s="302"/>
      <c r="Y14" s="302"/>
      <c r="Z14" s="302"/>
      <c r="AA14" s="302"/>
      <c r="AB14" t="s">
        <v>2022</v>
      </c>
      <c r="AC14" t="s">
        <v>2020</v>
      </c>
      <c r="AF14" s="352">
        <f>IF($F14="","",IFERROR(IFERROR(INDEX(Réttabanki!$U:$U,MATCH($F14,Réttabanki!$A:$A,0)),INDEX(Vöruskrá!$R:$R,MATCH($F14,Vöruskrá!$B:$B,0)))*$H14/1000,""))</f>
        <v>180</v>
      </c>
      <c r="AG14" s="352">
        <f>IF($F14="","",IFERROR(IFERROR(INDEX(Réttabanki!$U:$U,MATCH($F14,Réttabanki!$A:$A,0)),INDEX(Vöruskrá!$R:$R,MATCH($F14,Vöruskrá!$B:$B,0)))*IF($I14="",$H14*(1+$AD$2),$I14)/1000,""))</f>
        <v>270</v>
      </c>
      <c r="AH14" s="353">
        <f t="shared" si="0"/>
        <v>0.23478260869565218</v>
      </c>
      <c r="AI14" s="351" t="str">
        <f t="shared" si="1"/>
        <v>OK</v>
      </c>
    </row>
    <row r="15" spans="1:35" ht="24">
      <c r="A15" s="274"/>
      <c r="B15" s="31" t="s">
        <v>1992</v>
      </c>
      <c r="C15" s="31">
        <v>32</v>
      </c>
      <c r="D15" s="32" t="s">
        <v>1987</v>
      </c>
      <c r="E15" s="32" t="s">
        <v>2023</v>
      </c>
      <c r="F15" s="32"/>
      <c r="G15" s="32" t="s">
        <v>2024</v>
      </c>
      <c r="H15" s="33"/>
      <c r="I15" s="33"/>
      <c r="J15" s="148" t="str">
        <f>IF($F15="","",IFERROR(IFERROR(INDEX(Réttabanki!$U:$U,MATCH($F15,Réttabanki!$A:$A,0)),INDEX(Vöruskrá!$R:$R,MATCH($F15,Vöruskrá!$B:$B,0)))*($H15+IF($I15="",$H15*(1+$AD$2),$I15))/2/1000,""))</f>
        <v/>
      </c>
      <c r="K15" s="21" t="s">
        <v>2025</v>
      </c>
      <c r="L15" s="21" t="s">
        <v>2026</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0"/>
      <c r="V15" s="300"/>
      <c r="W15" s="300"/>
      <c r="X15" s="300"/>
      <c r="Y15" s="300"/>
      <c r="Z15" s="300"/>
      <c r="AA15" s="300"/>
      <c r="AB15" t="s">
        <v>2027</v>
      </c>
      <c r="AC15" t="s">
        <v>2021</v>
      </c>
      <c r="AF15" s="352" t="str">
        <f>IF($F15="","",IFERROR(IFERROR(INDEX(Réttabanki!$U:$U,MATCH($F15,Réttabanki!$A:$A,0)),INDEX(Vöruskrá!$R:$R,MATCH($F15,Vöruskrá!$B:$B,0)))*$H15/1000,""))</f>
        <v/>
      </c>
      <c r="AG15" s="352" t="str">
        <f>IF($F15="","",IFERROR(IFERROR(INDEX(Réttabanki!$U:$U,MATCH($F15,Réttabanki!$A:$A,0)),INDEX(Vöruskrá!$R:$R,MATCH($F15,Vöruskrá!$B:$B,0)))*IF($I15="",$H15*(1+$AD$2),$I15)/1000,""))</f>
        <v/>
      </c>
      <c r="AH15" s="353" t="str">
        <f t="shared" si="0"/>
        <v/>
      </c>
      <c r="AI15" s="351" t="str">
        <f t="shared" si="1"/>
        <v/>
      </c>
    </row>
    <row r="16" spans="1:35" ht="24">
      <c r="A16" s="274"/>
      <c r="B16" s="31" t="s">
        <v>1992</v>
      </c>
      <c r="C16" s="31">
        <v>32</v>
      </c>
      <c r="D16" s="32" t="s">
        <v>1987</v>
      </c>
      <c r="E16" s="32" t="s">
        <v>2023</v>
      </c>
      <c r="F16" s="32" t="s">
        <v>52</v>
      </c>
      <c r="G16" s="32" t="s">
        <v>2028</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2"/>
      <c r="V16" s="302"/>
      <c r="W16" s="302"/>
      <c r="X16" s="302"/>
      <c r="Y16" s="302"/>
      <c r="Z16" s="302"/>
      <c r="AA16" s="302"/>
      <c r="AB16" t="s">
        <v>2029</v>
      </c>
      <c r="AC16" t="s">
        <v>2022</v>
      </c>
      <c r="AF16" s="352">
        <f>IF($F16="","",IFERROR(IFERROR(INDEX(Réttabanki!$U:$U,MATCH($F16,Réttabanki!$A:$A,0)),INDEX(Vöruskrá!$R:$R,MATCH($F16,Vöruskrá!$B:$B,0)))*$H16/1000,""))</f>
        <v>24</v>
      </c>
      <c r="AG16" s="352">
        <f>IF($F16="","",IFERROR(IFERROR(INDEX(Réttabanki!$U:$U,MATCH($F16,Réttabanki!$A:$A,0)),INDEX(Vöruskrá!$R:$R,MATCH($F16,Vöruskrá!$B:$B,0)))*IF($I16="",$H16*(1+$AD$2),$I16)/1000,""))</f>
        <v>36</v>
      </c>
      <c r="AH16" s="353">
        <f t="shared" si="0"/>
        <v>3.1304347826086959E-2</v>
      </c>
      <c r="AI16" s="351" t="str">
        <f t="shared" si="1"/>
        <v>OK</v>
      </c>
    </row>
    <row r="17" spans="1:35">
      <c r="A17" s="274"/>
      <c r="B17" s="31" t="s">
        <v>1992</v>
      </c>
      <c r="C17" s="31">
        <v>32</v>
      </c>
      <c r="D17" s="32" t="s">
        <v>1987</v>
      </c>
      <c r="E17" s="32" t="s">
        <v>2023</v>
      </c>
      <c r="F17" s="32" t="s">
        <v>565</v>
      </c>
      <c r="G17" s="32" t="s">
        <v>2030</v>
      </c>
      <c r="H17" s="33">
        <v>20</v>
      </c>
      <c r="I17" s="33"/>
      <c r="J17" s="148">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300"/>
      <c r="V17" s="300"/>
      <c r="W17" s="300"/>
      <c r="X17" s="300"/>
      <c r="Y17" s="300"/>
      <c r="Z17" s="300"/>
      <c r="AA17" s="300"/>
      <c r="AB17" t="s">
        <v>2031</v>
      </c>
      <c r="AC17" t="s">
        <v>2027</v>
      </c>
      <c r="AF17" s="352">
        <f>IF($F17="","",IFERROR(IFERROR(INDEX(Réttabanki!$U:$U,MATCH($F17,Réttabanki!$A:$A,0)),INDEX(Vöruskrá!$R:$R,MATCH($F17,Vöruskrá!$B:$B,0)))*$H17/1000,""))</f>
        <v>56</v>
      </c>
      <c r="AG17" s="352">
        <f>IF($F17="","",IFERROR(IFERROR(INDEX(Réttabanki!$U:$U,MATCH($F17,Réttabanki!$A:$A,0)),INDEX(Vöruskrá!$R:$R,MATCH($F17,Vöruskrá!$B:$B,0)))*IF($I17="",$H17*(1+$AD$2),$I17)/1000,""))</f>
        <v>84</v>
      </c>
      <c r="AH17" s="353">
        <f t="shared" si="0"/>
        <v>7.3043478260869571E-2</v>
      </c>
      <c r="AI17" s="351" t="str">
        <f t="shared" si="1"/>
        <v>OK</v>
      </c>
    </row>
    <row r="18" spans="1:35">
      <c r="A18" s="274"/>
      <c r="B18" s="31" t="s">
        <v>1992</v>
      </c>
      <c r="C18" s="31">
        <v>32</v>
      </c>
      <c r="D18" s="32" t="s">
        <v>1987</v>
      </c>
      <c r="E18" s="32" t="s">
        <v>2023</v>
      </c>
      <c r="F18" s="32" t="s">
        <v>2032</v>
      </c>
      <c r="G18" s="32" t="s">
        <v>2032</v>
      </c>
      <c r="H18" s="33">
        <v>5</v>
      </c>
      <c r="I18" s="33"/>
      <c r="J18" s="148" t="str">
        <f>IF($F18="","",IFERROR(IFERROR(INDEX(Réttabanki!$U:$U,MATCH($F18,Réttabanki!$A:$A,0)),INDEX(Vöruskrá!$R:$R,MATCH($F18,Vöruskrá!$B:$B,0)))*($H18+IF($I18="",$H18*(1+$AD$2),$I18))/2/1000,""))</f>
        <v/>
      </c>
      <c r="K18" s="21" t="s">
        <v>2033</v>
      </c>
      <c r="L18" s="21"/>
      <c r="M18" s="21"/>
      <c r="N18" s="22"/>
      <c r="O18" s="22"/>
      <c r="P18" s="22"/>
      <c r="Q18" s="22"/>
      <c r="R18" s="22"/>
      <c r="S18" s="22"/>
      <c r="T18" s="64"/>
      <c r="U18" s="302"/>
      <c r="V18" s="302"/>
      <c r="W18" s="302"/>
      <c r="X18" s="302"/>
      <c r="Y18" s="302"/>
      <c r="Z18" s="302"/>
      <c r="AA18" s="302"/>
      <c r="AB18" t="s">
        <v>2034</v>
      </c>
      <c r="AC18" t="s">
        <v>2029</v>
      </c>
      <c r="AF18" s="352" t="str">
        <f>IF($F18="","",IFERROR(IFERROR(INDEX(Réttabanki!$U:$U,MATCH($F18,Réttabanki!$A:$A,0)),INDEX(Vöruskrá!$R:$R,MATCH($F18,Vöruskrá!$B:$B,0)))*$H18/1000,""))</f>
        <v/>
      </c>
      <c r="AG18" s="352" t="str">
        <f>IF($F18="","",IFERROR(IFERROR(INDEX(Réttabanki!$U:$U,MATCH($F18,Réttabanki!$A:$A,0)),INDEX(Vöruskrá!$R:$R,MATCH($F18,Vöruskrá!$B:$B,0)))*IF($I18="",$H18*(1+$AD$2),$I18)/1000,""))</f>
        <v/>
      </c>
      <c r="AH18" s="353" t="str">
        <f t="shared" si="0"/>
        <v/>
      </c>
      <c r="AI18" s="351" t="str">
        <f t="shared" si="1"/>
        <v/>
      </c>
    </row>
    <row r="19" spans="1:35" ht="60">
      <c r="A19" s="274"/>
      <c r="B19" s="31" t="s">
        <v>1992</v>
      </c>
      <c r="C19" s="31">
        <v>32</v>
      </c>
      <c r="D19" s="32" t="s">
        <v>1987</v>
      </c>
      <c r="E19" s="32" t="s">
        <v>960</v>
      </c>
      <c r="F19" s="32"/>
      <c r="G19" s="32"/>
      <c r="H19" s="33"/>
      <c r="I19" s="33"/>
      <c r="J19" s="148" t="str">
        <f>IF($F19="","",IFERROR(IFERROR(INDEX(Réttabanki!$U:$U,MATCH($F19,Réttabanki!$A:$A,0)),INDEX(Vöruskrá!$R:$R,MATCH($F19,Vöruskrá!$B:$B,0)))*($H19+IF($I19="",$H19*(1+$AD$2),$I19))/2/1000,""))</f>
        <v/>
      </c>
      <c r="K19" s="21" t="s">
        <v>1186</v>
      </c>
      <c r="L19" s="21" t="s">
        <v>121</v>
      </c>
      <c r="M19" s="21"/>
      <c r="N19" s="22"/>
      <c r="O19" s="22"/>
      <c r="P19" s="22"/>
      <c r="Q19" s="22"/>
      <c r="R19" s="22"/>
      <c r="S19" s="22"/>
      <c r="T19" s="65"/>
      <c r="U19" s="300"/>
      <c r="V19" s="300"/>
      <c r="W19" s="300"/>
      <c r="X19" s="300"/>
      <c r="Y19" s="300"/>
      <c r="Z19" s="300"/>
      <c r="AA19" s="300"/>
      <c r="AB19" t="s">
        <v>2035</v>
      </c>
      <c r="AC19" t="s">
        <v>2031</v>
      </c>
      <c r="AF19" s="352" t="str">
        <f>IF($F19="","",IFERROR(IFERROR(INDEX(Réttabanki!$U:$U,MATCH($F19,Réttabanki!$A:$A,0)),INDEX(Vöruskrá!$R:$R,MATCH($F19,Vöruskrá!$B:$B,0)))*$H19/1000,""))</f>
        <v/>
      </c>
      <c r="AG19" s="352" t="str">
        <f>IF($F19="","",IFERROR(IFERROR(INDEX(Réttabanki!$U:$U,MATCH($F19,Réttabanki!$A:$A,0)),INDEX(Vöruskrá!$R:$R,MATCH($F19,Vöruskrá!$B:$B,0)))*IF($I19="",$H19*(1+$AD$2),$I19)/1000,""))</f>
        <v/>
      </c>
      <c r="AH19" s="353" t="str">
        <f t="shared" si="0"/>
        <v/>
      </c>
      <c r="AI19" s="351" t="str">
        <f t="shared" si="1"/>
        <v/>
      </c>
    </row>
    <row r="20" spans="1:35" ht="60">
      <c r="A20" s="274"/>
      <c r="B20" s="31" t="s">
        <v>1992</v>
      </c>
      <c r="C20" s="31">
        <v>32</v>
      </c>
      <c r="D20" s="32" t="s">
        <v>1987</v>
      </c>
      <c r="E20" s="32" t="s">
        <v>960</v>
      </c>
      <c r="F20" s="32" t="s">
        <v>1185</v>
      </c>
      <c r="G20" s="32" t="s">
        <v>2036</v>
      </c>
      <c r="H20" s="33">
        <v>40</v>
      </c>
      <c r="I20" s="33"/>
      <c r="J20" s="148">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2"/>
      <c r="V20" s="302"/>
      <c r="W20" s="302"/>
      <c r="X20" s="302"/>
      <c r="Y20" s="302"/>
      <c r="Z20" s="302"/>
      <c r="AA20" s="302"/>
      <c r="AB20" t="s">
        <v>2037</v>
      </c>
      <c r="AC20" t="s">
        <v>2034</v>
      </c>
      <c r="AF20" s="352">
        <f>IF($F20="","",IFERROR(IFERROR(INDEX(Réttabanki!$U:$U,MATCH($F20,Réttabanki!$A:$A,0)),INDEX(Vöruskrá!$R:$R,MATCH($F20,Vöruskrá!$B:$B,0)))*$H20/1000,""))</f>
        <v>24</v>
      </c>
      <c r="AG20" s="352">
        <f>IF($F20="","",IFERROR(IFERROR(INDEX(Réttabanki!$U:$U,MATCH($F20,Réttabanki!$A:$A,0)),INDEX(Vöruskrá!$R:$R,MATCH($F20,Vöruskrá!$B:$B,0)))*IF($I20="",$H20*(1+$AD$2),$I20)/1000,""))</f>
        <v>36</v>
      </c>
      <c r="AH20" s="353">
        <f t="shared" si="0"/>
        <v>3.1304347826086959E-2</v>
      </c>
      <c r="AI20" s="351" t="str">
        <f t="shared" si="1"/>
        <v>OK</v>
      </c>
    </row>
    <row r="21" spans="1:35" ht="36">
      <c r="A21" s="274"/>
      <c r="B21" s="31" t="s">
        <v>1992</v>
      </c>
      <c r="C21" s="31">
        <v>32</v>
      </c>
      <c r="D21" s="32" t="s">
        <v>1987</v>
      </c>
      <c r="E21" s="32" t="s">
        <v>2038</v>
      </c>
      <c r="F21" s="32"/>
      <c r="G21" s="32" t="s">
        <v>2039</v>
      </c>
      <c r="H21" s="33"/>
      <c r="I21" s="33"/>
      <c r="J21" s="148" t="str">
        <f>IF($F21="","",IFERROR(IFERROR(INDEX(Réttabanki!$U:$U,MATCH($F21,Réttabanki!$A:$A,0)),INDEX(Vöruskrá!$R:$R,MATCH($F21,Vöruskrá!$B:$B,0)))*($H21+IF($I21="",$H21*(1+$AD$2),$I21))/2/1000,""))</f>
        <v/>
      </c>
      <c r="K21" s="21" t="s">
        <v>2040</v>
      </c>
      <c r="L21" s="21" t="s">
        <v>2041</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0"/>
      <c r="V21" s="300"/>
      <c r="W21" s="300"/>
      <c r="X21" s="300"/>
      <c r="Y21" s="300"/>
      <c r="Z21" s="300"/>
      <c r="AA21" s="300"/>
      <c r="AB21" t="s">
        <v>2042</v>
      </c>
      <c r="AC21" t="s">
        <v>2035</v>
      </c>
      <c r="AF21" s="352" t="str">
        <f>IF($F21="","",IFERROR(IFERROR(INDEX(Réttabanki!$U:$U,MATCH($F21,Réttabanki!$A:$A,0)),INDEX(Vöruskrá!$R:$R,MATCH($F21,Vöruskrá!$B:$B,0)))*$H21/1000,""))</f>
        <v/>
      </c>
      <c r="AG21" s="352" t="str">
        <f>IF($F21="","",IFERROR(IFERROR(INDEX(Réttabanki!$U:$U,MATCH($F21,Réttabanki!$A:$A,0)),INDEX(Vöruskrá!$R:$R,MATCH($F21,Vöruskrá!$B:$B,0)))*IF($I21="",$H21*(1+$AD$2),$I21)/1000,""))</f>
        <v/>
      </c>
      <c r="AH21" s="353" t="str">
        <f t="shared" si="0"/>
        <v/>
      </c>
      <c r="AI21" s="351" t="str">
        <f t="shared" si="1"/>
        <v/>
      </c>
    </row>
    <row r="22" spans="1:35">
      <c r="A22" s="274"/>
      <c r="B22" s="31" t="s">
        <v>1992</v>
      </c>
      <c r="C22" s="31">
        <v>32</v>
      </c>
      <c r="D22" s="32" t="s">
        <v>1987</v>
      </c>
      <c r="E22" s="32" t="s">
        <v>2038</v>
      </c>
      <c r="F22" s="32" t="s">
        <v>1107</v>
      </c>
      <c r="G22" s="32" t="s">
        <v>1107</v>
      </c>
      <c r="H22" s="33">
        <v>40</v>
      </c>
      <c r="I22" s="33"/>
      <c r="J22" s="148">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2" t="s">
        <v>2043</v>
      </c>
      <c r="V22" s="302" t="s">
        <v>2000</v>
      </c>
      <c r="W22" s="302"/>
      <c r="X22" s="302"/>
      <c r="Y22" s="302"/>
      <c r="Z22" s="302"/>
      <c r="AA22" s="302"/>
      <c r="AB22" t="s">
        <v>2044</v>
      </c>
      <c r="AC22" t="s">
        <v>2037</v>
      </c>
      <c r="AF22" s="352">
        <f>IF($F22="","",IFERROR(IFERROR(INDEX(Réttabanki!$U:$U,MATCH($F22,Réttabanki!$A:$A,0)),INDEX(Vöruskrá!$R:$R,MATCH($F22,Vöruskrá!$B:$B,0)))*$H22/1000,""))</f>
        <v>52.16</v>
      </c>
      <c r="AG22" s="352">
        <f>IF($F22="","",IFERROR(IFERROR(INDEX(Réttabanki!$U:$U,MATCH($F22,Réttabanki!$A:$A,0)),INDEX(Vöruskrá!$R:$R,MATCH($F22,Vöruskrá!$B:$B,0)))*IF($I22="",$H22*(1+$AD$2),$I22)/1000,""))</f>
        <v>78.239999999999995</v>
      </c>
      <c r="AH22" s="353">
        <f t="shared" si="0"/>
        <v>6.8034782608695651E-2</v>
      </c>
      <c r="AI22" s="351" t="str">
        <f t="shared" si="1"/>
        <v>OK</v>
      </c>
    </row>
    <row r="23" spans="1:35" ht="24">
      <c r="A23" s="274"/>
      <c r="B23" s="31" t="s">
        <v>1992</v>
      </c>
      <c r="C23" s="31">
        <v>32</v>
      </c>
      <c r="D23" s="32" t="s">
        <v>1987</v>
      </c>
      <c r="E23" s="32" t="s">
        <v>2038</v>
      </c>
      <c r="F23" s="32" t="s">
        <v>124</v>
      </c>
      <c r="G23" s="32" t="s">
        <v>2045</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0" t="s">
        <v>1999</v>
      </c>
      <c r="V23" s="300" t="s">
        <v>2000</v>
      </c>
      <c r="W23" s="300"/>
      <c r="X23" s="300"/>
      <c r="Y23" s="300"/>
      <c r="Z23" s="300"/>
      <c r="AA23" s="300"/>
      <c r="AB23" t="s">
        <v>2046</v>
      </c>
      <c r="AC23" t="s">
        <v>2042</v>
      </c>
      <c r="AF23" s="352">
        <f>IF($F23="","",IFERROR(IFERROR(INDEX(Réttabanki!$U:$U,MATCH($F23,Réttabanki!$A:$A,0)),INDEX(Vöruskrá!$R:$R,MATCH($F23,Vöruskrá!$B:$B,0)))*$H23/1000,""))</f>
        <v>38</v>
      </c>
      <c r="AG23" s="352">
        <f>IF($F23="","",IFERROR(IFERROR(INDEX(Réttabanki!$U:$U,MATCH($F23,Réttabanki!$A:$A,0)),INDEX(Vöruskrá!$R:$R,MATCH($F23,Vöruskrá!$B:$B,0)))*IF($I23="",$H23*(1+$AD$2),$I23)/1000,""))</f>
        <v>57</v>
      </c>
      <c r="AH23" s="353">
        <f t="shared" si="0"/>
        <v>4.9565217391304345E-2</v>
      </c>
      <c r="AI23" s="351" t="str">
        <f t="shared" si="1"/>
        <v>OK</v>
      </c>
    </row>
    <row r="24" spans="1:35" ht="72">
      <c r="A24" s="274"/>
      <c r="B24" s="31" t="s">
        <v>1992</v>
      </c>
      <c r="C24" s="31">
        <v>32</v>
      </c>
      <c r="D24" s="32"/>
      <c r="E24" s="32" t="s">
        <v>960</v>
      </c>
      <c r="F24" s="32"/>
      <c r="G24" s="32" t="s">
        <v>2047</v>
      </c>
      <c r="H24" s="33"/>
      <c r="I24" s="33"/>
      <c r="J24" s="148" t="str">
        <f>IF($F24="","",IFERROR(IFERROR(INDEX(Réttabanki!$U:$U,MATCH($F24,Réttabanki!$A:$A,0)),INDEX(Vöruskrá!$R:$R,MATCH($F24,Vöruskrá!$B:$B,0)))*($H24+IF($I24="",$H24*(1+$AD$2),$I24))/2/1000,""))</f>
        <v/>
      </c>
      <c r="K24" s="21" t="s">
        <v>2048</v>
      </c>
      <c r="L24" s="21" t="s">
        <v>128</v>
      </c>
      <c r="M24" s="21"/>
      <c r="N24" s="22"/>
      <c r="O24" s="22"/>
      <c r="P24" s="22"/>
      <c r="Q24" s="22"/>
      <c r="R24" s="22"/>
      <c r="S24" s="22"/>
      <c r="T24" s="64"/>
      <c r="U24" s="302"/>
      <c r="V24" s="302"/>
      <c r="W24" s="302"/>
      <c r="X24" s="302"/>
      <c r="Y24" s="302"/>
      <c r="Z24" s="302"/>
      <c r="AA24" s="302"/>
      <c r="AC24" t="s">
        <v>2044</v>
      </c>
      <c r="AF24" s="352" t="str">
        <f>IF($F24="","",IFERROR(IFERROR(INDEX(Réttabanki!$U:$U,MATCH($F24,Réttabanki!$A:$A,0)),INDEX(Vöruskrá!$R:$R,MATCH($F24,Vöruskrá!$B:$B,0)))*$H24/1000,""))</f>
        <v/>
      </c>
      <c r="AG24" s="352" t="str">
        <f>IF($F24="","",IFERROR(IFERROR(INDEX(Réttabanki!$U:$U,MATCH($F24,Réttabanki!$A:$A,0)),INDEX(Vöruskrá!$R:$R,MATCH($F24,Vöruskrá!$B:$B,0)))*IF($I24="",$H24*(1+$AD$2),$I24)/1000,""))</f>
        <v/>
      </c>
      <c r="AH24" s="353" t="str">
        <f t="shared" si="0"/>
        <v/>
      </c>
      <c r="AI24" s="351" t="str">
        <f t="shared" si="1"/>
        <v/>
      </c>
    </row>
    <row r="25" spans="1:35" ht="48">
      <c r="A25" s="274"/>
      <c r="B25" s="31" t="s">
        <v>1992</v>
      </c>
      <c r="C25" s="31">
        <v>32</v>
      </c>
      <c r="D25" s="32" t="s">
        <v>1987</v>
      </c>
      <c r="E25" s="32" t="s">
        <v>960</v>
      </c>
      <c r="F25" s="32" t="s">
        <v>1194</v>
      </c>
      <c r="G25" s="32" t="s">
        <v>2049</v>
      </c>
      <c r="H25" s="33">
        <v>40</v>
      </c>
      <c r="I25" s="33"/>
      <c r="J25" s="148">
        <f>IF($F25="","",IFERROR(IFERROR(INDEX(Réttabanki!$U:$U,MATCH($F25,Réttabanki!$A:$A,0)),INDEX(Vöruskrá!$R:$R,MATCH($F25,Vöruskrá!$B:$B,0)))*($H25+IF($I25="",$H25*(1+$AD$2),$I25))/2/1000,""))</f>
        <v>30</v>
      </c>
      <c r="K25" s="21" t="s">
        <v>1195</v>
      </c>
      <c r="L25" s="21"/>
      <c r="M25" s="21"/>
      <c r="N25" s="22">
        <v>236</v>
      </c>
      <c r="O25" s="22">
        <v>9</v>
      </c>
      <c r="P25" s="22">
        <v>2.7</v>
      </c>
      <c r="Q25" s="22">
        <v>31.1</v>
      </c>
      <c r="R25" s="22">
        <v>1.5</v>
      </c>
      <c r="S25" s="22">
        <v>0.9</v>
      </c>
      <c r="T25" s="64"/>
      <c r="U25" s="300"/>
      <c r="V25" s="300"/>
      <c r="W25" s="300"/>
      <c r="X25" s="300"/>
      <c r="Y25" s="300"/>
      <c r="Z25" s="300"/>
      <c r="AA25" s="300"/>
      <c r="AC25" t="s">
        <v>2046</v>
      </c>
      <c r="AF25" s="352">
        <f>IF($F25="","",IFERROR(IFERROR(INDEX(Réttabanki!$U:$U,MATCH($F25,Réttabanki!$A:$A,0)),INDEX(Vöruskrá!$R:$R,MATCH($F25,Vöruskrá!$B:$B,0)))*$H25/1000,""))</f>
        <v>24</v>
      </c>
      <c r="AG25" s="352">
        <f>IF($F25="","",IFERROR(IFERROR(INDEX(Réttabanki!$U:$U,MATCH($F25,Réttabanki!$A:$A,0)),INDEX(Vöruskrá!$R:$R,MATCH($F25,Vöruskrá!$B:$B,0)))*IF($I25="",$H25*(1+$AD$2),$I25)/1000,""))</f>
        <v>36</v>
      </c>
      <c r="AH25" s="353">
        <f t="shared" si="0"/>
        <v>3.1304347826086959E-2</v>
      </c>
      <c r="AI25" s="351" t="str">
        <f t="shared" si="1"/>
        <v>OK</v>
      </c>
    </row>
    <row r="26" spans="1:35" ht="24">
      <c r="A26" s="274"/>
      <c r="B26" s="31" t="s">
        <v>1992</v>
      </c>
      <c r="C26" s="31">
        <v>32</v>
      </c>
      <c r="D26" s="32" t="s">
        <v>1987</v>
      </c>
      <c r="E26" s="32" t="s">
        <v>960</v>
      </c>
      <c r="F26" s="32" t="s">
        <v>124</v>
      </c>
      <c r="G26" s="32" t="s">
        <v>2045</v>
      </c>
      <c r="H26" s="33">
        <v>20</v>
      </c>
      <c r="I26" s="33"/>
      <c r="J26" s="148">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2"/>
      <c r="V26" s="302"/>
      <c r="W26" s="302"/>
      <c r="X26" s="302"/>
      <c r="Y26" s="302"/>
      <c r="Z26" s="302"/>
      <c r="AA26" s="302"/>
      <c r="AF26" s="352">
        <f>IF($F26="","",IFERROR(IFERROR(INDEX(Réttabanki!$U:$U,MATCH($F26,Réttabanki!$A:$A,0)),INDEX(Vöruskrá!$R:$R,MATCH($F26,Vöruskrá!$B:$B,0)))*$H26/1000,""))</f>
        <v>38</v>
      </c>
      <c r="AG26" s="352">
        <f>IF($F26="","",IFERROR(IFERROR(INDEX(Réttabanki!$U:$U,MATCH($F26,Réttabanki!$A:$A,0)),INDEX(Vöruskrá!$R:$R,MATCH($F26,Vöruskrá!$B:$B,0)))*IF($I26="",$H26*(1+$AD$2),$I26)/1000,""))</f>
        <v>57</v>
      </c>
      <c r="AH26" s="353">
        <f t="shared" si="0"/>
        <v>4.9565217391304345E-2</v>
      </c>
      <c r="AI26" s="351" t="str">
        <f t="shared" si="1"/>
        <v>OK</v>
      </c>
    </row>
    <row r="27" spans="1:35">
      <c r="A27" s="275"/>
      <c r="B27" s="154" t="s">
        <v>1992</v>
      </c>
      <c r="C27" s="154">
        <v>32</v>
      </c>
      <c r="D27" s="155"/>
      <c r="E27" s="155"/>
      <c r="F27" s="155" t="s">
        <v>2050</v>
      </c>
      <c r="G27" s="155"/>
      <c r="H27" s="156"/>
      <c r="I27" s="156"/>
      <c r="J27" s="407">
        <f>SUM(AF3:AF26)</f>
        <v>1312.16</v>
      </c>
      <c r="K27" s="21" t="s">
        <v>2033</v>
      </c>
      <c r="L27" s="21"/>
      <c r="M27" s="21"/>
      <c r="N27" s="22"/>
      <c r="O27" s="22"/>
      <c r="P27" s="22"/>
      <c r="Q27" s="22"/>
      <c r="R27" s="22"/>
      <c r="S27" s="22"/>
      <c r="T27" s="64"/>
      <c r="U27" s="300"/>
      <c r="V27" s="300"/>
      <c r="W27" s="300"/>
      <c r="X27" s="300"/>
      <c r="Y27" s="300"/>
      <c r="Z27" s="300"/>
      <c r="AA27" s="300"/>
      <c r="AF27" s="352" t="str">
        <f>IF($F27="","",IFERROR(IFERROR(INDEX(Réttabanki!$U:$U,MATCH($F27,Réttabanki!$A:$A,0)),INDEX(Vöruskrá!$R:$R,MATCH($F27,Vöruskrá!$B:$B,0)))*$H27/1000,""))</f>
        <v/>
      </c>
      <c r="AG27" s="352" t="str">
        <f>IF($F27="","",IFERROR(IFERROR(INDEX(Réttabanki!$U:$U,MATCH($F27,Réttabanki!$A:$A,0)),INDEX(Vöruskrá!$R:$R,MATCH($F27,Vöruskrá!$B:$B,0)))*IF($I27="",$H27*(1+$AD$2),$I27)/1000,""))</f>
        <v/>
      </c>
      <c r="AH27" s="353" t="str">
        <f>IF(N($AF27)+N($AG27)=0,"",MAX(N($AF27)/$AE$4,N($AG27)/$AE$5))</f>
        <v/>
      </c>
      <c r="AI27" s="351" t="str">
        <f>IF($AH27="","",IF($AH27&gt;$AE$6,"⚠ Yfir "&amp;TEXT($AE$6,"0%"),"OK"))</f>
        <v/>
      </c>
    </row>
    <row r="28" spans="1:35">
      <c r="A28" s="275"/>
      <c r="B28" s="154" t="s">
        <v>1992</v>
      </c>
      <c r="C28" s="154">
        <v>32</v>
      </c>
      <c r="D28" s="155"/>
      <c r="E28" s="155"/>
      <c r="F28" s="155" t="s">
        <v>2051</v>
      </c>
      <c r="G28" s="155"/>
      <c r="H28" s="156"/>
      <c r="I28" s="156"/>
      <c r="J28" s="407">
        <f>SUM(AG3:AG26)</f>
        <v>1968.24</v>
      </c>
      <c r="K28" s="21" t="s">
        <v>2033</v>
      </c>
      <c r="L28" s="21"/>
      <c r="M28" s="21"/>
      <c r="N28" s="22"/>
      <c r="O28" s="22"/>
      <c r="P28" s="22"/>
      <c r="Q28" s="22"/>
      <c r="R28" s="22"/>
      <c r="S28" s="22"/>
      <c r="T28" s="64"/>
      <c r="U28" s="302"/>
      <c r="V28" s="302"/>
      <c r="W28" s="302"/>
      <c r="X28" s="302"/>
      <c r="Y28" s="302"/>
      <c r="Z28" s="302"/>
      <c r="AA28" s="302"/>
      <c r="AF28" s="352" t="str">
        <f>IF($F28="","",IFERROR(IFERROR(INDEX(Réttabanki!$U:$U,MATCH($F28,Réttabanki!$A:$A,0)),INDEX(Vöruskrá!$R:$R,MATCH($F28,Vöruskrá!$B:$B,0)))*$H28/1000,""))</f>
        <v/>
      </c>
      <c r="AG28" s="352" t="str">
        <f>IF($F28="","",IFERROR(IFERROR(INDEX(Réttabanki!$U:$U,MATCH($F28,Réttabanki!$A:$A,0)),INDEX(Vöruskrá!$R:$R,MATCH($F28,Vöruskrá!$B:$B,0)))*IF($I28="",$H28*(1+$AD$2),$I28)/1000,""))</f>
        <v/>
      </c>
      <c r="AH28" s="353" t="str">
        <f>IF(N($AF28)+N($AG28)=0,"",MAX(N($AF28)/$AE$4,N($AG28)/$AE$5))</f>
        <v/>
      </c>
      <c r="AI28" s="351" t="str">
        <f>IF($AH28="","",IF($AH28&gt;$AE$6,"⚠ Yfir "&amp;TEXT($AE$6,"0%"),"OK"))</f>
        <v/>
      </c>
    </row>
    <row r="29" spans="1:35" ht="48">
      <c r="A29" s="274">
        <v>46239</v>
      </c>
      <c r="B29" s="31" t="s">
        <v>2052</v>
      </c>
      <c r="C29" s="31">
        <v>32</v>
      </c>
      <c r="D29" s="32" t="s">
        <v>1987</v>
      </c>
      <c r="E29" s="32" t="s">
        <v>1993</v>
      </c>
      <c r="F29" s="32"/>
      <c r="G29" s="32" t="s">
        <v>2053</v>
      </c>
      <c r="H29" s="33"/>
      <c r="I29" s="33"/>
      <c r="J29" s="148" t="str">
        <f>IF($F29="","",IFERROR(IFERROR(INDEX(Réttabanki!$U:$U,MATCH($F29,Réttabanki!$A:$A,0)),INDEX(Vöruskrá!$R:$R,MATCH($F29,Vöruskrá!$B:$B,0)))*($H29+IF($I29="",$H29*(1+$AD$2),$I29))/2/1000,""))</f>
        <v/>
      </c>
      <c r="K29" s="21" t="s">
        <v>2054</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0"/>
      <c r="V29" s="300"/>
      <c r="W29" s="300"/>
      <c r="X29" s="300"/>
      <c r="Y29" s="300"/>
      <c r="Z29" s="300"/>
      <c r="AA29" s="300"/>
      <c r="AF29" s="352" t="str">
        <f>IF($F29="","",IFERROR(IFERROR(INDEX(Réttabanki!$U:$U,MATCH($F29,Réttabanki!$A:$A,0)),INDEX(Vöruskrá!$R:$R,MATCH($F29,Vöruskrá!$B:$B,0)))*$H29/1000,""))</f>
        <v/>
      </c>
      <c r="AG29" s="352" t="str">
        <f>IF($F29="","",IFERROR(IFERROR(INDEX(Réttabanki!$U:$U,MATCH($F29,Réttabanki!$A:$A,0)),INDEX(Vöruskrá!$R:$R,MATCH($F29,Vöruskrá!$B:$B,0)))*IF($I29="",$H29*(1+$AD$2),$I29)/1000,""))</f>
        <v/>
      </c>
      <c r="AH29" s="353" t="str">
        <f t="shared" ref="AH29:AH53" si="2">IF(N($AF29)+N($AG29)=0,"",MAX(N($AF29)/$AE$4,N($AG29)/$AE$5))</f>
        <v/>
      </c>
      <c r="AI29" s="351" t="str">
        <f t="shared" ref="AI29:AI53" si="3">IF($AH29="","",IF($AH29&gt;$AE$6,"⚠ Yfir "&amp;TEXT($AE$6,"0%"),"OK"))</f>
        <v/>
      </c>
    </row>
    <row r="30" spans="1:35" ht="24">
      <c r="A30" s="274"/>
      <c r="B30" s="31" t="s">
        <v>2052</v>
      </c>
      <c r="C30" s="31">
        <v>32</v>
      </c>
      <c r="D30" s="32" t="s">
        <v>1987</v>
      </c>
      <c r="E30" s="32" t="s">
        <v>1993</v>
      </c>
      <c r="F30" s="32" t="s">
        <v>607</v>
      </c>
      <c r="G30" s="32" t="s">
        <v>2055</v>
      </c>
      <c r="H30" s="33">
        <v>160</v>
      </c>
      <c r="I30" s="33"/>
      <c r="J30" s="148">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2" t="s">
        <v>1999</v>
      </c>
      <c r="V30" s="302" t="s">
        <v>2056</v>
      </c>
      <c r="W30" s="302" t="s">
        <v>2057</v>
      </c>
      <c r="X30" s="302" t="s">
        <v>2058</v>
      </c>
      <c r="Y30" s="302" t="s">
        <v>2059</v>
      </c>
      <c r="Z30" s="302"/>
      <c r="AA30" s="302"/>
      <c r="AF30" s="352">
        <f>IF($F30="","",IFERROR(IFERROR(INDEX(Réttabanki!$U:$U,MATCH($F30,Réttabanki!$A:$A,0)),INDEX(Vöruskrá!$R:$R,MATCH($F30,Vöruskrá!$B:$B,0)))*$H30/1000,""))</f>
        <v>288</v>
      </c>
      <c r="AG30" s="352">
        <f>IF($F30="","",IFERROR(IFERROR(INDEX(Réttabanki!$U:$U,MATCH($F30,Réttabanki!$A:$A,0)),INDEX(Vöruskrá!$R:$R,MATCH($F30,Vöruskrá!$B:$B,0)))*IF($I30="",$H30*(1+$AD$2),$I30)/1000,""))</f>
        <v>432</v>
      </c>
      <c r="AH30" s="353">
        <f t="shared" si="2"/>
        <v>0.37565217391304345</v>
      </c>
      <c r="AI30" s="351" t="str">
        <f t="shared" si="3"/>
        <v>⚠ Yfir 30%</v>
      </c>
    </row>
    <row r="31" spans="1:35">
      <c r="A31" s="274"/>
      <c r="B31" s="31" t="s">
        <v>2052</v>
      </c>
      <c r="C31" s="31">
        <v>32</v>
      </c>
      <c r="D31" s="32" t="s">
        <v>1987</v>
      </c>
      <c r="E31" s="32" t="s">
        <v>1993</v>
      </c>
      <c r="F31" s="32" t="s">
        <v>1111</v>
      </c>
      <c r="G31" s="32" t="s">
        <v>2060</v>
      </c>
      <c r="H31" s="33">
        <v>80</v>
      </c>
      <c r="I31" s="33"/>
      <c r="J31" s="148">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300" t="s">
        <v>1999</v>
      </c>
      <c r="V31" s="300" t="s">
        <v>2056</v>
      </c>
      <c r="W31" s="300" t="s">
        <v>2061</v>
      </c>
      <c r="X31" s="300" t="s">
        <v>2062</v>
      </c>
      <c r="Y31" s="300">
        <v>75</v>
      </c>
      <c r="Z31" s="300"/>
      <c r="AA31" s="300"/>
      <c r="AF31" s="352">
        <f>IF($F31="","",IFERROR(IFERROR(INDEX(Réttabanki!$U:$U,MATCH($F31,Réttabanki!$A:$A,0)),INDEX(Vöruskrá!$R:$R,MATCH($F31,Vöruskrá!$B:$B,0)))*$H31/1000,""))</f>
        <v>40</v>
      </c>
      <c r="AG31" s="352">
        <f>IF($F31="","",IFERROR(IFERROR(INDEX(Réttabanki!$U:$U,MATCH($F31,Réttabanki!$A:$A,0)),INDEX(Vöruskrá!$R:$R,MATCH($F31,Vöruskrá!$B:$B,0)))*IF($I31="",$H31*(1+$AD$2),$I31)/1000,""))</f>
        <v>60</v>
      </c>
      <c r="AH31" s="353">
        <f t="shared" si="2"/>
        <v>5.2173913043478258E-2</v>
      </c>
      <c r="AI31" s="351" t="str">
        <f t="shared" si="3"/>
        <v>OK</v>
      </c>
    </row>
    <row r="32" spans="1:35" ht="24">
      <c r="A32" s="274"/>
      <c r="B32" s="31" t="s">
        <v>2052</v>
      </c>
      <c r="C32" s="31">
        <v>32</v>
      </c>
      <c r="D32" s="32" t="s">
        <v>1987</v>
      </c>
      <c r="E32" s="32" t="s">
        <v>1993</v>
      </c>
      <c r="F32" s="32" t="s">
        <v>1883</v>
      </c>
      <c r="G32" s="32" t="s">
        <v>1883</v>
      </c>
      <c r="H32" s="33">
        <v>40</v>
      </c>
      <c r="I32" s="33"/>
      <c r="J32" s="148">
        <f>IF($F32="","",IFERROR(IFERROR(INDEX(Réttabanki!$U:$U,MATCH($F32,Réttabanki!$A:$A,0)),INDEX(Vöruskrá!$R:$R,MATCH($F32,Vöruskrá!$B:$B,0)))*($H32+IF($I32="",$H32*(1+$AD$2),$I32))/2/1000,""))</f>
        <v>29.8125</v>
      </c>
      <c r="K32" s="21" t="s">
        <v>1884</v>
      </c>
      <c r="L32" s="21" t="s">
        <v>121</v>
      </c>
      <c r="M32" s="21"/>
      <c r="N32" s="22">
        <v>27.63</v>
      </c>
      <c r="O32" s="22">
        <v>0.33</v>
      </c>
      <c r="P32" s="22">
        <v>0.02</v>
      </c>
      <c r="Q32" s="22">
        <v>5.53</v>
      </c>
      <c r="R32" s="22">
        <v>0.57999999999999996</v>
      </c>
      <c r="S32" s="22">
        <v>1.17</v>
      </c>
      <c r="T32" s="64">
        <v>3</v>
      </c>
      <c r="U32" s="302"/>
      <c r="V32" s="302" t="s">
        <v>2056</v>
      </c>
      <c r="W32" s="302" t="s">
        <v>2061</v>
      </c>
      <c r="X32" s="302">
        <v>30</v>
      </c>
      <c r="Y32" s="302">
        <v>75</v>
      </c>
      <c r="Z32" s="302" t="s">
        <v>2063</v>
      </c>
      <c r="AA32" s="302"/>
      <c r="AF32" s="352">
        <f>IF($F32="","",IFERROR(IFERROR(INDEX(Réttabanki!$U:$U,MATCH($F32,Réttabanki!$A:$A,0)),INDEX(Vöruskrá!$R:$R,MATCH($F32,Vöruskrá!$B:$B,0)))*$H32/1000,""))</f>
        <v>23.85</v>
      </c>
      <c r="AG32" s="352">
        <f>IF($F32="","",IFERROR(IFERROR(INDEX(Réttabanki!$U:$U,MATCH($F32,Réttabanki!$A:$A,0)),INDEX(Vöruskrá!$R:$R,MATCH($F32,Vöruskrá!$B:$B,0)))*IF($I32="",$H32*(1+$AD$2),$I32)/1000,""))</f>
        <v>35.774999999999999</v>
      </c>
      <c r="AH32" s="353">
        <f t="shared" si="2"/>
        <v>3.1108695652173911E-2</v>
      </c>
      <c r="AI32" s="351" t="str">
        <f t="shared" si="3"/>
        <v>OK</v>
      </c>
    </row>
    <row r="33" spans="1:35" ht="48">
      <c r="A33" s="274"/>
      <c r="B33" s="31" t="s">
        <v>2052</v>
      </c>
      <c r="C33" s="31">
        <v>32</v>
      </c>
      <c r="D33" s="32" t="s">
        <v>1987</v>
      </c>
      <c r="E33" s="32" t="s">
        <v>960</v>
      </c>
      <c r="F33" s="32"/>
      <c r="G33" s="32" t="s">
        <v>2064</v>
      </c>
      <c r="H33" s="33"/>
      <c r="I33" s="33"/>
      <c r="J33" s="148" t="str">
        <f>IF($F33="","",IFERROR(IFERROR(INDEX(Réttabanki!$U:$U,MATCH($F33,Réttabanki!$A:$A,0)),INDEX(Vöruskrá!$R:$R,MATCH($F33,Vöruskrá!$B:$B,0)))*($H33+IF($I33="",$H33*(1+$AD$2),$I33))/2/1000,""))</f>
        <v/>
      </c>
      <c r="K33" s="21" t="s">
        <v>2065</v>
      </c>
      <c r="L33" s="21" t="s">
        <v>121</v>
      </c>
      <c r="M33" s="21"/>
      <c r="N33" s="22"/>
      <c r="O33" s="22"/>
      <c r="P33" s="22"/>
      <c r="Q33" s="22"/>
      <c r="R33" s="22"/>
      <c r="S33" s="22"/>
      <c r="T33" s="64"/>
      <c r="U33" s="300"/>
      <c r="V33" s="300"/>
      <c r="W33" s="300"/>
      <c r="X33" s="300"/>
      <c r="Y33" s="300"/>
      <c r="Z33" s="300"/>
      <c r="AA33" s="300"/>
      <c r="AF33" s="352" t="str">
        <f>IF($F33="","",IFERROR(IFERROR(INDEX(Réttabanki!$U:$U,MATCH($F33,Réttabanki!$A:$A,0)),INDEX(Vöruskrá!$R:$R,MATCH($F33,Vöruskrá!$B:$B,0)))*$H33/1000,""))</f>
        <v/>
      </c>
      <c r="AG33" s="352" t="str">
        <f>IF($F33="","",IFERROR(IFERROR(INDEX(Réttabanki!$U:$U,MATCH($F33,Réttabanki!$A:$A,0)),INDEX(Vöruskrá!$R:$R,MATCH($F33,Vöruskrá!$B:$B,0)))*IF($I33="",$H33*(1+$AD$2),$I33)/1000,""))</f>
        <v/>
      </c>
      <c r="AH33" s="353" t="str">
        <f t="shared" si="2"/>
        <v/>
      </c>
      <c r="AI33" s="351" t="str">
        <f t="shared" si="3"/>
        <v/>
      </c>
    </row>
    <row r="34" spans="1:35" ht="24">
      <c r="A34" s="274"/>
      <c r="B34" s="31" t="s">
        <v>2052</v>
      </c>
      <c r="C34" s="31">
        <v>32</v>
      </c>
      <c r="D34" s="32" t="s">
        <v>1987</v>
      </c>
      <c r="E34" s="32" t="s">
        <v>960</v>
      </c>
      <c r="F34" s="32" t="s">
        <v>607</v>
      </c>
      <c r="G34" s="32" t="s">
        <v>2055</v>
      </c>
      <c r="H34" s="33">
        <v>160</v>
      </c>
      <c r="I34" s="33"/>
      <c r="J34" s="148">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2" t="s">
        <v>1999</v>
      </c>
      <c r="V34" s="302" t="s">
        <v>2056</v>
      </c>
      <c r="W34" s="302" t="s">
        <v>2057</v>
      </c>
      <c r="X34" s="302" t="s">
        <v>2058</v>
      </c>
      <c r="Y34" s="302" t="s">
        <v>2059</v>
      </c>
      <c r="Z34" s="302"/>
      <c r="AA34" s="302"/>
      <c r="AF34" s="352">
        <f>IF($F34="","",IFERROR(IFERROR(INDEX(Réttabanki!$U:$U,MATCH($F34,Réttabanki!$A:$A,0)),INDEX(Vöruskrá!$R:$R,MATCH($F34,Vöruskrá!$B:$B,0)))*$H34/1000,""))</f>
        <v>288</v>
      </c>
      <c r="AG34" s="352">
        <f>IF($F34="","",IFERROR(IFERROR(INDEX(Réttabanki!$U:$U,MATCH($F34,Réttabanki!$A:$A,0)),INDEX(Vöruskrá!$R:$R,MATCH($F34,Vöruskrá!$B:$B,0)))*IF($I34="",$H34*(1+$AD$2),$I34)/1000,""))</f>
        <v>432</v>
      </c>
      <c r="AH34" s="353">
        <f t="shared" si="2"/>
        <v>0.37565217391304345</v>
      </c>
      <c r="AI34" s="351" t="str">
        <f t="shared" si="3"/>
        <v>⚠ Yfir 30%</v>
      </c>
    </row>
    <row r="35" spans="1:35" ht="24">
      <c r="A35" s="274"/>
      <c r="B35" s="31" t="s">
        <v>2052</v>
      </c>
      <c r="C35" s="31">
        <v>32</v>
      </c>
      <c r="D35" s="32" t="s">
        <v>1987</v>
      </c>
      <c r="E35" s="32" t="s">
        <v>960</v>
      </c>
      <c r="F35" s="32" t="s">
        <v>1883</v>
      </c>
      <c r="G35" s="32" t="s">
        <v>1883</v>
      </c>
      <c r="H35" s="33">
        <v>40</v>
      </c>
      <c r="I35" s="33"/>
      <c r="J35" s="148">
        <f>IF($F35="","",IFERROR(IFERROR(INDEX(Réttabanki!$U:$U,MATCH($F35,Réttabanki!$A:$A,0)),INDEX(Vöruskrá!$R:$R,MATCH($F35,Vöruskrá!$B:$B,0)))*($H35+IF($I35="",$H35*(1+$AD$2),$I35))/2/1000,""))</f>
        <v>29.8125</v>
      </c>
      <c r="K35" s="21" t="s">
        <v>1884</v>
      </c>
      <c r="L35" s="21" t="s">
        <v>121</v>
      </c>
      <c r="M35" s="21"/>
      <c r="N35" s="22">
        <v>27.63</v>
      </c>
      <c r="O35" s="22">
        <v>0.33</v>
      </c>
      <c r="P35" s="22">
        <v>0.02</v>
      </c>
      <c r="Q35" s="22">
        <v>5.53</v>
      </c>
      <c r="R35" s="22">
        <v>0.57999999999999996</v>
      </c>
      <c r="S35" s="22">
        <v>1.17</v>
      </c>
      <c r="T35" s="64">
        <v>3</v>
      </c>
      <c r="U35" s="300"/>
      <c r="V35" s="300" t="s">
        <v>2056</v>
      </c>
      <c r="W35" s="300" t="s">
        <v>2061</v>
      </c>
      <c r="X35" s="300">
        <v>30</v>
      </c>
      <c r="Y35" s="300">
        <v>75</v>
      </c>
      <c r="Z35" s="300"/>
      <c r="AA35" s="300"/>
      <c r="AF35" s="352">
        <f>IF($F35="","",IFERROR(IFERROR(INDEX(Réttabanki!$U:$U,MATCH($F35,Réttabanki!$A:$A,0)),INDEX(Vöruskrá!$R:$R,MATCH($F35,Vöruskrá!$B:$B,0)))*$H35/1000,""))</f>
        <v>23.85</v>
      </c>
      <c r="AG35" s="352">
        <f>IF($F35="","",IFERROR(IFERROR(INDEX(Réttabanki!$U:$U,MATCH($F35,Réttabanki!$A:$A,0)),INDEX(Vöruskrá!$R:$R,MATCH($F35,Vöruskrá!$B:$B,0)))*IF($I35="",$H35*(1+$AD$2),$I35)/1000,""))</f>
        <v>35.774999999999999</v>
      </c>
      <c r="AH35" s="353">
        <f t="shared" si="2"/>
        <v>3.1108695652173911E-2</v>
      </c>
      <c r="AI35" s="351" t="str">
        <f t="shared" si="3"/>
        <v>OK</v>
      </c>
    </row>
    <row r="36" spans="1:35">
      <c r="A36" s="274"/>
      <c r="B36" s="31" t="s">
        <v>2052</v>
      </c>
      <c r="C36" s="31">
        <v>32</v>
      </c>
      <c r="D36" s="32" t="s">
        <v>1987</v>
      </c>
      <c r="E36" s="32" t="s">
        <v>960</v>
      </c>
      <c r="F36" s="32" t="s">
        <v>560</v>
      </c>
      <c r="G36" s="32" t="s">
        <v>2066</v>
      </c>
      <c r="H36" s="33">
        <v>80</v>
      </c>
      <c r="I36" s="33"/>
      <c r="J36" s="148">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2"/>
      <c r="V36" s="302"/>
      <c r="W36" s="302"/>
      <c r="X36" s="302"/>
      <c r="Y36" s="302"/>
      <c r="Z36" s="302"/>
      <c r="AA36" s="302"/>
      <c r="AF36" s="352">
        <f>IF($F36="","",IFERROR(IFERROR(INDEX(Réttabanki!$U:$U,MATCH($F36,Réttabanki!$A:$A,0)),INDEX(Vöruskrá!$R:$R,MATCH($F36,Vöruskrá!$B:$B,0)))*$H36/1000,""))</f>
        <v>32</v>
      </c>
      <c r="AG36" s="352">
        <f>IF($F36="","",IFERROR(IFERROR(INDEX(Réttabanki!$U:$U,MATCH($F36,Réttabanki!$A:$A,0)),INDEX(Vöruskrá!$R:$R,MATCH($F36,Vöruskrá!$B:$B,0)))*IF($I36="",$H36*(1+$AD$2),$I36)/1000,""))</f>
        <v>48</v>
      </c>
      <c r="AH36" s="353">
        <f t="shared" si="2"/>
        <v>4.1739130434782612E-2</v>
      </c>
      <c r="AI36" s="351" t="str">
        <f t="shared" si="3"/>
        <v>OK</v>
      </c>
    </row>
    <row r="37" spans="1:35" ht="24">
      <c r="A37" s="274"/>
      <c r="B37" s="31" t="s">
        <v>2052</v>
      </c>
      <c r="C37" s="31">
        <v>32</v>
      </c>
      <c r="D37" s="32" t="s">
        <v>1987</v>
      </c>
      <c r="E37" s="32" t="s">
        <v>960</v>
      </c>
      <c r="F37" s="32"/>
      <c r="G37" s="32" t="s">
        <v>2067</v>
      </c>
      <c r="H37" s="33"/>
      <c r="I37" s="33"/>
      <c r="J37" s="148" t="str">
        <f>IF($F37="","",IFERROR(IFERROR(INDEX(Réttabanki!$U:$U,MATCH($F37,Réttabanki!$A:$A,0)),INDEX(Vöruskrá!$R:$R,MATCH($F37,Vöruskrá!$B:$B,0)))*($H37+IF($I37="",$H37*(1+$AD$2),$I37))/2/1000,""))</f>
        <v/>
      </c>
      <c r="K37" s="21" t="s">
        <v>2068</v>
      </c>
      <c r="L37" s="21" t="s">
        <v>121</v>
      </c>
      <c r="M37" s="21"/>
      <c r="N37" s="22"/>
      <c r="O37" s="22"/>
      <c r="P37" s="22"/>
      <c r="Q37" s="22"/>
      <c r="R37" s="22"/>
      <c r="S37" s="22"/>
      <c r="T37" s="64"/>
      <c r="U37" s="300"/>
      <c r="V37" s="300"/>
      <c r="W37" s="300"/>
      <c r="X37" s="300"/>
      <c r="Y37" s="300"/>
      <c r="Z37" s="300"/>
      <c r="AA37" s="300"/>
      <c r="AF37" s="352" t="str">
        <f>IF($F37="","",IFERROR(IFERROR(INDEX(Réttabanki!$U:$U,MATCH($F37,Réttabanki!$A:$A,0)),INDEX(Vöruskrá!$R:$R,MATCH($F37,Vöruskrá!$B:$B,0)))*$H37/1000,""))</f>
        <v/>
      </c>
      <c r="AG37" s="352" t="str">
        <f>IF($F37="","",IFERROR(IFERROR(INDEX(Réttabanki!$U:$U,MATCH($F37,Réttabanki!$A:$A,0)),INDEX(Vöruskrá!$R:$R,MATCH($F37,Vöruskrá!$B:$B,0)))*IF($I37="",$H37*(1+$AD$2),$I37)/1000,""))</f>
        <v/>
      </c>
      <c r="AH37" s="353" t="str">
        <f t="shared" si="2"/>
        <v/>
      </c>
      <c r="AI37" s="351" t="str">
        <f t="shared" si="3"/>
        <v/>
      </c>
    </row>
    <row r="38" spans="1:35" ht="24">
      <c r="A38" s="274"/>
      <c r="B38" s="31" t="s">
        <v>2052</v>
      </c>
      <c r="C38" s="31">
        <v>32</v>
      </c>
      <c r="D38" s="32" t="s">
        <v>1987</v>
      </c>
      <c r="E38" s="32" t="s">
        <v>960</v>
      </c>
      <c r="F38" s="32" t="s">
        <v>607</v>
      </c>
      <c r="G38" s="32" t="s">
        <v>2055</v>
      </c>
      <c r="H38" s="33">
        <v>160</v>
      </c>
      <c r="I38" s="33"/>
      <c r="J38" s="148">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2" t="s">
        <v>1999</v>
      </c>
      <c r="V38" s="302" t="s">
        <v>2056</v>
      </c>
      <c r="W38" s="302" t="s">
        <v>2057</v>
      </c>
      <c r="X38" s="302" t="s">
        <v>2058</v>
      </c>
      <c r="Y38" s="302" t="s">
        <v>2059</v>
      </c>
      <c r="Z38" s="302"/>
      <c r="AA38" s="302"/>
      <c r="AF38" s="352">
        <f>IF($F38="","",IFERROR(IFERROR(INDEX(Réttabanki!$U:$U,MATCH($F38,Réttabanki!$A:$A,0)),INDEX(Vöruskrá!$R:$R,MATCH($F38,Vöruskrá!$B:$B,0)))*$H38/1000,""))</f>
        <v>288</v>
      </c>
      <c r="AG38" s="352">
        <f>IF($F38="","",IFERROR(IFERROR(INDEX(Réttabanki!$U:$U,MATCH($F38,Réttabanki!$A:$A,0)),INDEX(Vöruskrá!$R:$R,MATCH($F38,Vöruskrá!$B:$B,0)))*IF($I38="",$H38*(1+$AD$2),$I38)/1000,""))</f>
        <v>432</v>
      </c>
      <c r="AH38" s="353">
        <f t="shared" si="2"/>
        <v>0.37565217391304345</v>
      </c>
      <c r="AI38" s="351" t="str">
        <f t="shared" si="3"/>
        <v>⚠ Yfir 30%</v>
      </c>
    </row>
    <row r="39" spans="1:35">
      <c r="A39" s="274"/>
      <c r="B39" s="31" t="s">
        <v>2052</v>
      </c>
      <c r="C39" s="31">
        <v>32</v>
      </c>
      <c r="D39" s="32" t="s">
        <v>1987</v>
      </c>
      <c r="E39" s="32" t="s">
        <v>960</v>
      </c>
      <c r="F39" s="32" t="s">
        <v>560</v>
      </c>
      <c r="G39" s="32" t="s">
        <v>2066</v>
      </c>
      <c r="H39" s="33">
        <v>80</v>
      </c>
      <c r="I39" s="33"/>
      <c r="J39" s="148">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300"/>
      <c r="V39" s="300"/>
      <c r="W39" s="300"/>
      <c r="X39" s="300"/>
      <c r="Y39" s="300"/>
      <c r="Z39" s="300"/>
      <c r="AA39" s="300"/>
      <c r="AF39" s="352">
        <f>IF($F39="","",IFERROR(IFERROR(INDEX(Réttabanki!$U:$U,MATCH($F39,Réttabanki!$A:$A,0)),INDEX(Vöruskrá!$R:$R,MATCH($F39,Vöruskrá!$B:$B,0)))*$H39/1000,""))</f>
        <v>32</v>
      </c>
      <c r="AG39" s="352">
        <f>IF($F39="","",IFERROR(IFERROR(INDEX(Réttabanki!$U:$U,MATCH($F39,Réttabanki!$A:$A,0)),INDEX(Vöruskrá!$R:$R,MATCH($F39,Vöruskrá!$B:$B,0)))*IF($I39="",$H39*(1+$AD$2),$I39)/1000,""))</f>
        <v>48</v>
      </c>
      <c r="AH39" s="353">
        <f t="shared" si="2"/>
        <v>4.1739130434782612E-2</v>
      </c>
      <c r="AI39" s="351" t="str">
        <f t="shared" si="3"/>
        <v>OK</v>
      </c>
    </row>
    <row r="40" spans="1:35" ht="24">
      <c r="A40" s="274"/>
      <c r="B40" s="31" t="s">
        <v>2052</v>
      </c>
      <c r="C40" s="31">
        <v>32</v>
      </c>
      <c r="D40" s="32" t="s">
        <v>1987</v>
      </c>
      <c r="E40" s="32" t="s">
        <v>960</v>
      </c>
      <c r="F40" s="32"/>
      <c r="G40" s="32" t="s">
        <v>2069</v>
      </c>
      <c r="H40" s="33"/>
      <c r="I40" s="33"/>
      <c r="J40" s="148" t="str">
        <f>IF($F40="","",IFERROR(IFERROR(INDEX(Réttabanki!$U:$U,MATCH($F40,Réttabanki!$A:$A,0)),INDEX(Vöruskrá!$R:$R,MATCH($F40,Vöruskrá!$B:$B,0)))*($H40+IF($I40="",$H40*(1+$AD$2),$I40))/2/1000,""))</f>
        <v/>
      </c>
      <c r="K40" s="21" t="s">
        <v>2070</v>
      </c>
      <c r="L40" s="21" t="s">
        <v>121</v>
      </c>
      <c r="M40" s="21"/>
      <c r="N40" s="22"/>
      <c r="O40" s="22"/>
      <c r="P40" s="22"/>
      <c r="Q40" s="22"/>
      <c r="R40" s="22"/>
      <c r="S40" s="22"/>
      <c r="T40" s="64"/>
      <c r="U40" s="302"/>
      <c r="V40" s="302"/>
      <c r="W40" s="302"/>
      <c r="X40" s="302"/>
      <c r="Y40" s="302"/>
      <c r="Z40" s="302"/>
      <c r="AA40" s="302"/>
      <c r="AF40" s="352" t="str">
        <f>IF($F40="","",IFERROR(IFERROR(INDEX(Réttabanki!$U:$U,MATCH($F40,Réttabanki!$A:$A,0)),INDEX(Vöruskrá!$R:$R,MATCH($F40,Vöruskrá!$B:$B,0)))*$H40/1000,""))</f>
        <v/>
      </c>
      <c r="AG40" s="352" t="str">
        <f>IF($F40="","",IFERROR(IFERROR(INDEX(Réttabanki!$U:$U,MATCH($F40,Réttabanki!$A:$A,0)),INDEX(Vöruskrá!$R:$R,MATCH($F40,Vöruskrá!$B:$B,0)))*IF($I40="",$H40*(1+$AD$2),$I40)/1000,""))</f>
        <v/>
      </c>
      <c r="AH40" s="353" t="str">
        <f t="shared" si="2"/>
        <v/>
      </c>
      <c r="AI40" s="351" t="str">
        <f t="shared" si="3"/>
        <v/>
      </c>
    </row>
    <row r="41" spans="1:35">
      <c r="A41" s="274"/>
      <c r="B41" s="31" t="s">
        <v>2052</v>
      </c>
      <c r="C41" s="31">
        <v>32</v>
      </c>
      <c r="D41" s="32" t="s">
        <v>1987</v>
      </c>
      <c r="E41" s="32" t="s">
        <v>960</v>
      </c>
      <c r="F41" s="32" t="s">
        <v>1011</v>
      </c>
      <c r="G41" s="32" t="s">
        <v>2071</v>
      </c>
      <c r="H41" s="33">
        <v>160</v>
      </c>
      <c r="I41" s="33"/>
      <c r="J41" s="148">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300" t="s">
        <v>1999</v>
      </c>
      <c r="V41" s="300" t="s">
        <v>2056</v>
      </c>
      <c r="W41" s="300" t="s">
        <v>2057</v>
      </c>
      <c r="X41" s="300" t="s">
        <v>2058</v>
      </c>
      <c r="Y41" s="300" t="s">
        <v>2059</v>
      </c>
      <c r="Z41" s="300"/>
      <c r="AA41" s="300"/>
      <c r="AF41" s="352">
        <f>IF($F41="","",IFERROR(IFERROR(INDEX(Réttabanki!$U:$U,MATCH($F41,Réttabanki!$A:$A,0)),INDEX(Vöruskrá!$R:$R,MATCH($F41,Vöruskrá!$B:$B,0)))*$H41/1000,""))</f>
        <v>512</v>
      </c>
      <c r="AG41" s="352">
        <f>IF($F41="","",IFERROR(IFERROR(INDEX(Réttabanki!$U:$U,MATCH($F41,Réttabanki!$A:$A,0)),INDEX(Vöruskrá!$R:$R,MATCH($F41,Vöruskrá!$B:$B,0)))*IF($I41="",$H41*(1+$AD$2),$I41)/1000,""))</f>
        <v>768</v>
      </c>
      <c r="AH41" s="353">
        <f t="shared" si="2"/>
        <v>0.66782608695652179</v>
      </c>
      <c r="AI41" s="351" t="str">
        <f t="shared" si="3"/>
        <v>⚠ Yfir 30%</v>
      </c>
    </row>
    <row r="42" spans="1:35" ht="24">
      <c r="A42" s="274"/>
      <c r="B42" s="31" t="s">
        <v>2052</v>
      </c>
      <c r="C42" s="31">
        <v>32</v>
      </c>
      <c r="D42" s="32" t="s">
        <v>1987</v>
      </c>
      <c r="E42" s="32" t="s">
        <v>960</v>
      </c>
      <c r="F42" s="32" t="s">
        <v>1883</v>
      </c>
      <c r="G42" s="32" t="s">
        <v>1883</v>
      </c>
      <c r="H42" s="33">
        <v>40</v>
      </c>
      <c r="I42" s="33"/>
      <c r="J42" s="148">
        <f>IF($F42="","",IFERROR(IFERROR(INDEX(Réttabanki!$U:$U,MATCH($F42,Réttabanki!$A:$A,0)),INDEX(Vöruskrá!$R:$R,MATCH($F42,Vöruskrá!$B:$B,0)))*($H42+IF($I42="",$H42*(1+$AD$2),$I42))/2/1000,""))</f>
        <v>29.8125</v>
      </c>
      <c r="K42" s="21" t="s">
        <v>1884</v>
      </c>
      <c r="L42" s="21" t="s">
        <v>121</v>
      </c>
      <c r="M42" s="21"/>
      <c r="N42" s="22">
        <v>27.63</v>
      </c>
      <c r="O42" s="22">
        <v>0.33</v>
      </c>
      <c r="P42" s="22">
        <v>0.02</v>
      </c>
      <c r="Q42" s="22">
        <v>5.53</v>
      </c>
      <c r="R42" s="22">
        <v>0.57999999999999996</v>
      </c>
      <c r="S42" s="22">
        <v>1.17</v>
      </c>
      <c r="T42" s="64">
        <v>3</v>
      </c>
      <c r="U42" s="302"/>
      <c r="V42" s="302" t="s">
        <v>2056</v>
      </c>
      <c r="W42" s="302" t="s">
        <v>2061</v>
      </c>
      <c r="X42" s="302">
        <v>30</v>
      </c>
      <c r="Y42" s="302">
        <v>75</v>
      </c>
      <c r="Z42" s="302"/>
      <c r="AA42" s="302"/>
      <c r="AF42" s="352">
        <f>IF($F42="","",IFERROR(IFERROR(INDEX(Réttabanki!$U:$U,MATCH($F42,Réttabanki!$A:$A,0)),INDEX(Vöruskrá!$R:$R,MATCH($F42,Vöruskrá!$B:$B,0)))*$H42/1000,""))</f>
        <v>23.85</v>
      </c>
      <c r="AG42" s="352">
        <f>IF($F42="","",IFERROR(IFERROR(INDEX(Réttabanki!$U:$U,MATCH($F42,Réttabanki!$A:$A,0)),INDEX(Vöruskrá!$R:$R,MATCH($F42,Vöruskrá!$B:$B,0)))*IF($I42="",$H42*(1+$AD$2),$I42)/1000,""))</f>
        <v>35.774999999999999</v>
      </c>
      <c r="AH42" s="353">
        <f t="shared" si="2"/>
        <v>3.1108695652173911E-2</v>
      </c>
      <c r="AI42" s="351" t="str">
        <f t="shared" si="3"/>
        <v>OK</v>
      </c>
    </row>
    <row r="43" spans="1:35" ht="60">
      <c r="A43" s="274"/>
      <c r="B43" s="31" t="s">
        <v>2052</v>
      </c>
      <c r="C43" s="31">
        <v>32</v>
      </c>
      <c r="D43" s="32" t="s">
        <v>1987</v>
      </c>
      <c r="E43" s="32" t="s">
        <v>2013</v>
      </c>
      <c r="F43" s="32"/>
      <c r="G43" s="32" t="s">
        <v>2072</v>
      </c>
      <c r="H43" s="33"/>
      <c r="I43" s="33"/>
      <c r="J43" s="148" t="str">
        <f>IF($F43="","",IFERROR(IFERROR(INDEX(Réttabanki!$U:$U,MATCH($F43,Réttabanki!$A:$A,0)),INDEX(Vöruskrá!$R:$R,MATCH($F43,Vöruskrá!$B:$B,0)))*($H43+IF($I43="",$H43*(1+$AD$2),$I43))/2/1000,""))</f>
        <v/>
      </c>
      <c r="K43" s="21" t="s">
        <v>2073</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0"/>
      <c r="V43" s="300"/>
      <c r="W43" s="300"/>
      <c r="X43" s="300"/>
      <c r="Y43" s="300"/>
      <c r="Z43" s="300"/>
      <c r="AA43" s="300"/>
      <c r="AF43" s="352" t="str">
        <f>IF($F43="","",IFERROR(IFERROR(INDEX(Réttabanki!$U:$U,MATCH($F43,Réttabanki!$A:$A,0)),INDEX(Vöruskrá!$R:$R,MATCH($F43,Vöruskrá!$B:$B,0)))*$H43/1000,""))</f>
        <v/>
      </c>
      <c r="AG43" s="352" t="str">
        <f>IF($F43="","",IFERROR(IFERROR(INDEX(Réttabanki!$U:$U,MATCH($F43,Réttabanki!$A:$A,0)),INDEX(Vöruskrá!$R:$R,MATCH($F43,Vöruskrá!$B:$B,0)))*IF($I43="",$H43*(1+$AD$2),$I43)/1000,""))</f>
        <v/>
      </c>
      <c r="AH43" s="353" t="str">
        <f t="shared" si="2"/>
        <v/>
      </c>
      <c r="AI43" s="351" t="str">
        <f t="shared" si="3"/>
        <v/>
      </c>
    </row>
    <row r="44" spans="1:35" ht="36">
      <c r="A44" s="274"/>
      <c r="B44" s="31" t="s">
        <v>2052</v>
      </c>
      <c r="C44" s="31">
        <v>32</v>
      </c>
      <c r="D44" s="32" t="s">
        <v>1987</v>
      </c>
      <c r="E44" s="32" t="s">
        <v>2013</v>
      </c>
      <c r="F44" s="32" t="s">
        <v>833</v>
      </c>
      <c r="G44" s="32" t="s">
        <v>502</v>
      </c>
      <c r="H44" s="33">
        <v>160</v>
      </c>
      <c r="I44" s="33"/>
      <c r="J44" s="148">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2" t="s">
        <v>1999</v>
      </c>
      <c r="V44" s="302" t="s">
        <v>2056</v>
      </c>
      <c r="W44" s="302" t="s">
        <v>2057</v>
      </c>
      <c r="X44" s="303" t="s">
        <v>2074</v>
      </c>
      <c r="Y44" s="302">
        <v>75</v>
      </c>
      <c r="Z44" s="302"/>
      <c r="AA44" s="302"/>
      <c r="AF44" s="352">
        <f>IF($F44="","",IFERROR(IFERROR(INDEX(Réttabanki!$U:$U,MATCH($F44,Réttabanki!$A:$A,0)),INDEX(Vöruskrá!$R:$R,MATCH($F44,Vöruskrá!$B:$B,0)))*$H44/1000,""))</f>
        <v>96</v>
      </c>
      <c r="AG44" s="352">
        <f>IF($F44="","",IFERROR(IFERROR(INDEX(Réttabanki!$U:$U,MATCH($F44,Réttabanki!$A:$A,0)),INDEX(Vöruskrá!$R:$R,MATCH($F44,Vöruskrá!$B:$B,0)))*IF($I44="",$H44*(1+$AD$2),$I44)/1000,""))</f>
        <v>144</v>
      </c>
      <c r="AH44" s="353">
        <f t="shared" si="2"/>
        <v>0.12521739130434784</v>
      </c>
      <c r="AI44" s="351" t="str">
        <f t="shared" si="3"/>
        <v>OK</v>
      </c>
    </row>
    <row r="45" spans="1:35" ht="24">
      <c r="A45" s="274"/>
      <c r="B45" s="31" t="s">
        <v>2052</v>
      </c>
      <c r="C45" s="31">
        <v>32</v>
      </c>
      <c r="D45" s="32" t="s">
        <v>1987</v>
      </c>
      <c r="E45" s="32" t="s">
        <v>2013</v>
      </c>
      <c r="F45" s="32" t="s">
        <v>1883</v>
      </c>
      <c r="G45" s="32" t="s">
        <v>1883</v>
      </c>
      <c r="H45" s="33">
        <v>40</v>
      </c>
      <c r="I45" s="33"/>
      <c r="J45" s="148">
        <f>IF($F45="","",IFERROR(IFERROR(INDEX(Réttabanki!$U:$U,MATCH($F45,Réttabanki!$A:$A,0)),INDEX(Vöruskrá!$R:$R,MATCH($F45,Vöruskrá!$B:$B,0)))*($H45+IF($I45="",$H45*(1+$AD$2),$I45))/2/1000,""))</f>
        <v>29.8125</v>
      </c>
      <c r="K45" s="21" t="s">
        <v>1884</v>
      </c>
      <c r="L45" s="21" t="s">
        <v>121</v>
      </c>
      <c r="M45" s="21"/>
      <c r="N45" s="22">
        <v>27.63</v>
      </c>
      <c r="O45" s="22">
        <v>0.33</v>
      </c>
      <c r="P45" s="22">
        <v>0.02</v>
      </c>
      <c r="Q45" s="22">
        <v>5.53</v>
      </c>
      <c r="R45" s="22">
        <v>0.57999999999999996</v>
      </c>
      <c r="S45" s="22">
        <v>1.17</v>
      </c>
      <c r="T45" s="64">
        <v>3</v>
      </c>
      <c r="U45" s="300"/>
      <c r="V45" s="300" t="s">
        <v>2056</v>
      </c>
      <c r="W45" s="300" t="s">
        <v>2061</v>
      </c>
      <c r="X45" s="300">
        <v>15</v>
      </c>
      <c r="Y45" s="300">
        <v>75</v>
      </c>
      <c r="Z45" s="300"/>
      <c r="AA45" s="300"/>
      <c r="AF45" s="352">
        <f>IF($F45="","",IFERROR(IFERROR(INDEX(Réttabanki!$U:$U,MATCH($F45,Réttabanki!$A:$A,0)),INDEX(Vöruskrá!$R:$R,MATCH($F45,Vöruskrá!$B:$B,0)))*$H45/1000,""))</f>
        <v>23.85</v>
      </c>
      <c r="AG45" s="352">
        <f>IF($F45="","",IFERROR(IFERROR(INDEX(Réttabanki!$U:$U,MATCH($F45,Réttabanki!$A:$A,0)),INDEX(Vöruskrá!$R:$R,MATCH($F45,Vöruskrá!$B:$B,0)))*IF($I45="",$H45*(1+$AD$2),$I45)/1000,""))</f>
        <v>35.774999999999999</v>
      </c>
      <c r="AH45" s="353">
        <f t="shared" si="2"/>
        <v>3.1108695652173911E-2</v>
      </c>
      <c r="AI45" s="351" t="str">
        <f t="shared" si="3"/>
        <v>OK</v>
      </c>
    </row>
    <row r="46" spans="1:35">
      <c r="A46" s="274"/>
      <c r="B46" s="31" t="s">
        <v>2052</v>
      </c>
      <c r="C46" s="31">
        <v>32</v>
      </c>
      <c r="D46" s="32" t="s">
        <v>1987</v>
      </c>
      <c r="E46" s="32" t="s">
        <v>2013</v>
      </c>
      <c r="F46" s="32" t="s">
        <v>560</v>
      </c>
      <c r="G46" s="32" t="s">
        <v>2066</v>
      </c>
      <c r="H46" s="33">
        <v>80</v>
      </c>
      <c r="I46" s="33"/>
      <c r="J46" s="148">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2"/>
      <c r="V46" s="302"/>
      <c r="W46" s="302"/>
      <c r="X46" s="302"/>
      <c r="Y46" s="302"/>
      <c r="Z46" s="302"/>
      <c r="AA46" s="302"/>
      <c r="AF46" s="352">
        <f>IF($F46="","",IFERROR(IFERROR(INDEX(Réttabanki!$U:$U,MATCH($F46,Réttabanki!$A:$A,0)),INDEX(Vöruskrá!$R:$R,MATCH($F46,Vöruskrá!$B:$B,0)))*$H46/1000,""))</f>
        <v>32</v>
      </c>
      <c r="AG46" s="352">
        <f>IF($F46="","",IFERROR(IFERROR(INDEX(Réttabanki!$U:$U,MATCH($F46,Réttabanki!$A:$A,0)),INDEX(Vöruskrá!$R:$R,MATCH($F46,Vöruskrá!$B:$B,0)))*IF($I46="",$H46*(1+$AD$2),$I46)/1000,""))</f>
        <v>48</v>
      </c>
      <c r="AH46" s="353">
        <f t="shared" si="2"/>
        <v>4.1739130434782612E-2</v>
      </c>
      <c r="AI46" s="351" t="str">
        <f t="shared" si="3"/>
        <v>OK</v>
      </c>
    </row>
    <row r="47" spans="1:35">
      <c r="A47" s="274"/>
      <c r="B47" s="31" t="s">
        <v>2052</v>
      </c>
      <c r="C47" s="31">
        <v>32</v>
      </c>
      <c r="D47" s="32" t="s">
        <v>1987</v>
      </c>
      <c r="E47" s="32" t="s">
        <v>2023</v>
      </c>
      <c r="F47" s="32"/>
      <c r="G47" s="32" t="s">
        <v>2075</v>
      </c>
      <c r="H47" s="33"/>
      <c r="I47" s="33"/>
      <c r="J47" s="148"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0"/>
      <c r="V47" s="300"/>
      <c r="W47" s="300"/>
      <c r="X47" s="300"/>
      <c r="Y47" s="300"/>
      <c r="Z47" s="300"/>
      <c r="AA47" s="300"/>
      <c r="AF47" s="352" t="str">
        <f>IF($F47="","",IFERROR(IFERROR(INDEX(Réttabanki!$U:$U,MATCH($F47,Réttabanki!$A:$A,0)),INDEX(Vöruskrá!$R:$R,MATCH($F47,Vöruskrá!$B:$B,0)))*$H47/1000,""))</f>
        <v/>
      </c>
      <c r="AG47" s="352" t="str">
        <f>IF($F47="","",IFERROR(IFERROR(INDEX(Réttabanki!$U:$U,MATCH($F47,Réttabanki!$A:$A,0)),INDEX(Vöruskrá!$R:$R,MATCH($F47,Vöruskrá!$B:$B,0)))*IF($I47="",$H47*(1+$AD$2),$I47)/1000,""))</f>
        <v/>
      </c>
      <c r="AH47" s="353" t="str">
        <f t="shared" si="2"/>
        <v/>
      </c>
      <c r="AI47" s="351" t="str">
        <f t="shared" si="3"/>
        <v/>
      </c>
    </row>
    <row r="48" spans="1:35">
      <c r="A48" s="274"/>
      <c r="B48" s="31" t="s">
        <v>2052</v>
      </c>
      <c r="C48" s="31">
        <v>32</v>
      </c>
      <c r="D48" s="32" t="s">
        <v>1987</v>
      </c>
      <c r="E48" s="32" t="s">
        <v>960</v>
      </c>
      <c r="F48" s="32" t="s">
        <v>995</v>
      </c>
      <c r="G48" s="32"/>
      <c r="H48" s="33">
        <v>20</v>
      </c>
      <c r="I48" s="33"/>
      <c r="J48" s="148">
        <f>IF($F48="","",IFERROR(IFERROR(INDEX(Réttabanki!$U:$U,MATCH($F48,Réttabanki!$A:$A,0)),INDEX(Vöruskrá!$R:$R,MATCH($F48,Vöruskrá!$B:$B,0)))*($H48+IF($I48="",$H48*(1+$AD$2),$I48))/2/1000,""))</f>
        <v>11.25</v>
      </c>
      <c r="K48" s="21" t="s">
        <v>996</v>
      </c>
      <c r="L48" s="21" t="s">
        <v>957</v>
      </c>
      <c r="M48" s="21"/>
      <c r="N48" s="22"/>
      <c r="O48" s="22"/>
      <c r="P48" s="22"/>
      <c r="Q48" s="22"/>
      <c r="R48" s="22"/>
      <c r="S48" s="22"/>
      <c r="T48" s="65"/>
      <c r="U48" s="302"/>
      <c r="V48" s="302"/>
      <c r="W48" s="302"/>
      <c r="X48" s="302"/>
      <c r="Y48" s="302"/>
      <c r="Z48" s="302"/>
      <c r="AA48" s="302"/>
      <c r="AF48" s="352">
        <f>IF($F48="","",IFERROR(IFERROR(INDEX(Réttabanki!$U:$U,MATCH($F48,Réttabanki!$A:$A,0)),INDEX(Vöruskrá!$R:$R,MATCH($F48,Vöruskrá!$B:$B,0)))*$H48/1000,""))</f>
        <v>9</v>
      </c>
      <c r="AG48" s="352">
        <f>IF($F48="","",IFERROR(IFERROR(INDEX(Réttabanki!$U:$U,MATCH($F48,Réttabanki!$A:$A,0)),INDEX(Vöruskrá!$R:$R,MATCH($F48,Vöruskrá!$B:$B,0)))*IF($I48="",$H48*(1+$AD$2),$I48)/1000,""))</f>
        <v>13.5</v>
      </c>
      <c r="AH48" s="353">
        <f t="shared" si="2"/>
        <v>1.1739130434782608E-2</v>
      </c>
      <c r="AI48" s="351" t="str">
        <f t="shared" si="3"/>
        <v>OK</v>
      </c>
    </row>
    <row r="49" spans="1:35" ht="36">
      <c r="A49" s="274"/>
      <c r="B49" s="31" t="s">
        <v>2052</v>
      </c>
      <c r="C49" s="31">
        <v>32</v>
      </c>
      <c r="D49" s="32" t="s">
        <v>1987</v>
      </c>
      <c r="E49" s="32" t="s">
        <v>2038</v>
      </c>
      <c r="F49" s="32"/>
      <c r="G49" s="32" t="s">
        <v>2076</v>
      </c>
      <c r="H49" s="33"/>
      <c r="I49" s="33"/>
      <c r="J49" s="148" t="str">
        <f>IF($F49="","",IFERROR(IFERROR(INDEX(Réttabanki!$U:$U,MATCH($F49,Réttabanki!$A:$A,0)),INDEX(Vöruskrá!$R:$R,MATCH($F49,Vöruskrá!$B:$B,0)))*($H49+IF($I49="",$H49*(1+$AD$2),$I49))/2/1000,""))</f>
        <v/>
      </c>
      <c r="K49" s="21" t="s">
        <v>2077</v>
      </c>
      <c r="L49" s="21" t="s">
        <v>2078</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0"/>
      <c r="V49" s="300"/>
      <c r="W49" s="300"/>
      <c r="X49" s="300"/>
      <c r="Y49" s="300"/>
      <c r="Z49" s="300"/>
      <c r="AA49" s="300"/>
      <c r="AF49" s="352" t="str">
        <f>IF($F49="","",IFERROR(IFERROR(INDEX(Réttabanki!$U:$U,MATCH($F49,Réttabanki!$A:$A,0)),INDEX(Vöruskrá!$R:$R,MATCH($F49,Vöruskrá!$B:$B,0)))*$H49/1000,""))</f>
        <v/>
      </c>
      <c r="AG49" s="352" t="str">
        <f>IF($F49="","",IFERROR(IFERROR(INDEX(Réttabanki!$U:$U,MATCH($F49,Réttabanki!$A:$A,0)),INDEX(Vöruskrá!$R:$R,MATCH($F49,Vöruskrá!$B:$B,0)))*IF($I49="",$H49*(1+$AD$2),$I49)/1000,""))</f>
        <v/>
      </c>
      <c r="AH49" s="353" t="str">
        <f t="shared" si="2"/>
        <v/>
      </c>
      <c r="AI49" s="351" t="str">
        <f t="shared" si="3"/>
        <v/>
      </c>
    </row>
    <row r="50" spans="1:35" ht="36">
      <c r="A50" s="274"/>
      <c r="B50" s="31" t="s">
        <v>2052</v>
      </c>
      <c r="C50" s="31">
        <v>32</v>
      </c>
      <c r="D50" s="32" t="s">
        <v>1987</v>
      </c>
      <c r="E50" s="32" t="s">
        <v>2038</v>
      </c>
      <c r="F50" s="32" t="s">
        <v>343</v>
      </c>
      <c r="G50" s="32" t="s">
        <v>2079</v>
      </c>
      <c r="H50" s="33">
        <v>40</v>
      </c>
      <c r="I50" s="33"/>
      <c r="J50" s="148">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2" t="s">
        <v>1999</v>
      </c>
      <c r="V50" s="302" t="s">
        <v>2000</v>
      </c>
      <c r="W50" s="302"/>
      <c r="X50" s="302"/>
      <c r="Y50" s="302"/>
      <c r="Z50" s="302"/>
      <c r="AA50" s="302"/>
      <c r="AF50" s="352">
        <f>IF($F50="","",IFERROR(IFERROR(INDEX(Réttabanki!$U:$U,MATCH($F50,Réttabanki!$A:$A,0)),INDEX(Vöruskrá!$R:$R,MATCH($F50,Vöruskrá!$B:$B,0)))*$H50/1000,""))</f>
        <v>24</v>
      </c>
      <c r="AG50" s="352">
        <f>IF($F50="","",IFERROR(IFERROR(INDEX(Réttabanki!$U:$U,MATCH($F50,Réttabanki!$A:$A,0)),INDEX(Vöruskrá!$R:$R,MATCH($F50,Vöruskrá!$B:$B,0)))*IF($I50="",$H50*(1+$AD$2),$I50)/1000,""))</f>
        <v>36</v>
      </c>
      <c r="AH50" s="353">
        <f t="shared" si="2"/>
        <v>3.1304347826086959E-2</v>
      </c>
      <c r="AI50" s="351" t="str">
        <f t="shared" si="3"/>
        <v>OK</v>
      </c>
    </row>
    <row r="51" spans="1:35">
      <c r="A51" s="274"/>
      <c r="B51" s="31" t="s">
        <v>2052</v>
      </c>
      <c r="C51" s="31">
        <v>32</v>
      </c>
      <c r="D51" s="32" t="s">
        <v>1987</v>
      </c>
      <c r="E51" s="32" t="s">
        <v>2038</v>
      </c>
      <c r="F51" s="32" t="s">
        <v>397</v>
      </c>
      <c r="G51" s="32" t="s">
        <v>2080</v>
      </c>
      <c r="H51" s="33">
        <v>20</v>
      </c>
      <c r="I51" s="33"/>
      <c r="J51" s="148">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300" t="s">
        <v>1999</v>
      </c>
      <c r="V51" s="300" t="s">
        <v>2000</v>
      </c>
      <c r="W51" s="300"/>
      <c r="X51" s="300"/>
      <c r="Y51" s="300"/>
      <c r="Z51" s="300"/>
      <c r="AA51" s="300"/>
      <c r="AF51" s="352">
        <f>IF($F51="","",IFERROR(IFERROR(INDEX(Réttabanki!$U:$U,MATCH($F51,Réttabanki!$A:$A,0)),INDEX(Vöruskrá!$R:$R,MATCH($F51,Vöruskrá!$B:$B,0)))*$H51/1000,""))</f>
        <v>24</v>
      </c>
      <c r="AG51" s="352">
        <f>IF($F51="","",IFERROR(IFERROR(INDEX(Réttabanki!$U:$U,MATCH($F51,Réttabanki!$A:$A,0)),INDEX(Vöruskrá!$R:$R,MATCH($F51,Vöruskrá!$B:$B,0)))*IF($I51="",$H51*(1+$AD$2),$I51)/1000,""))</f>
        <v>36</v>
      </c>
      <c r="AH51" s="353">
        <f t="shared" si="2"/>
        <v>3.1304347826086959E-2</v>
      </c>
      <c r="AI51" s="351" t="str">
        <f t="shared" si="3"/>
        <v>OK</v>
      </c>
    </row>
    <row r="52" spans="1:35" ht="48">
      <c r="A52" s="274"/>
      <c r="B52" s="31" t="s">
        <v>2052</v>
      </c>
      <c r="C52" s="31">
        <v>32</v>
      </c>
      <c r="D52" s="32" t="s">
        <v>1987</v>
      </c>
      <c r="E52" s="32" t="s">
        <v>960</v>
      </c>
      <c r="F52" s="32"/>
      <c r="G52" s="32" t="s">
        <v>2081</v>
      </c>
      <c r="H52" s="33"/>
      <c r="I52" s="33"/>
      <c r="J52" s="148" t="str">
        <f>IF($F52="","",IFERROR(IFERROR(INDEX(Réttabanki!$U:$U,MATCH($F52,Réttabanki!$A:$A,0)),INDEX(Vöruskrá!$R:$R,MATCH($F52,Vöruskrá!$B:$B,0)))*($H52+IF($I52="",$H52*(1+$AD$2),$I52))/2/1000,""))</f>
        <v/>
      </c>
      <c r="K52" s="21" t="s">
        <v>1183</v>
      </c>
      <c r="L52" s="21" t="s">
        <v>121</v>
      </c>
      <c r="M52" s="21"/>
      <c r="N52" s="22"/>
      <c r="O52" s="22"/>
      <c r="P52" s="22"/>
      <c r="Q52" s="22"/>
      <c r="R52" s="22"/>
      <c r="S52" s="22"/>
      <c r="T52" s="64"/>
      <c r="U52" s="302"/>
      <c r="V52" s="302"/>
      <c r="W52" s="302"/>
      <c r="X52" s="302"/>
      <c r="Y52" s="302"/>
      <c r="Z52" s="302"/>
      <c r="AA52" s="302"/>
      <c r="AF52" s="352" t="str">
        <f>IF($F52="","",IFERROR(IFERROR(INDEX(Réttabanki!$U:$U,MATCH($F52,Réttabanki!$A:$A,0)),INDEX(Vöruskrá!$R:$R,MATCH($F52,Vöruskrá!$B:$B,0)))*$H52/1000,""))</f>
        <v/>
      </c>
      <c r="AG52" s="352" t="str">
        <f>IF($F52="","",IFERROR(IFERROR(INDEX(Réttabanki!$U:$U,MATCH($F52,Réttabanki!$A:$A,0)),INDEX(Vöruskrá!$R:$R,MATCH($F52,Vöruskrá!$B:$B,0)))*IF($I52="",$H52*(1+$AD$2),$I52)/1000,""))</f>
        <v/>
      </c>
      <c r="AH52" s="353" t="str">
        <f t="shared" si="2"/>
        <v/>
      </c>
      <c r="AI52" s="351" t="str">
        <f t="shared" si="3"/>
        <v/>
      </c>
    </row>
    <row r="53" spans="1:35" ht="48">
      <c r="A53" s="274"/>
      <c r="B53" s="31" t="s">
        <v>2052</v>
      </c>
      <c r="C53" s="31">
        <v>32</v>
      </c>
      <c r="D53" s="32" t="s">
        <v>1987</v>
      </c>
      <c r="E53" s="32" t="s">
        <v>960</v>
      </c>
      <c r="F53" s="32" t="s">
        <v>1181</v>
      </c>
      <c r="G53" s="32" t="s">
        <v>2082</v>
      </c>
      <c r="H53" s="33">
        <v>40</v>
      </c>
      <c r="I53" s="33"/>
      <c r="J53" s="148">
        <f>IF($F53="","",IFERROR(IFERROR(INDEX(Réttabanki!$U:$U,MATCH($F53,Réttabanki!$A:$A,0)),INDEX(Vöruskrá!$R:$R,MATCH($F53,Vöruskrá!$B:$B,0)))*($H53+IF($I53="",$H53*(1+$AD$2),$I53))/2/1000,""))</f>
        <v>30</v>
      </c>
      <c r="K53" s="21" t="s">
        <v>1183</v>
      </c>
      <c r="L53" s="21"/>
      <c r="M53" s="21"/>
      <c r="N53" s="22">
        <v>221</v>
      </c>
      <c r="O53" s="22">
        <v>4.4000000000000004</v>
      </c>
      <c r="P53" s="22">
        <v>0.4</v>
      </c>
      <c r="Q53" s="22">
        <v>35.1</v>
      </c>
      <c r="R53" s="22">
        <v>4</v>
      </c>
      <c r="S53" s="22">
        <v>0.8</v>
      </c>
      <c r="T53" s="64"/>
      <c r="U53" s="300"/>
      <c r="V53" s="300"/>
      <c r="W53" s="300"/>
      <c r="X53" s="300"/>
      <c r="Y53" s="300"/>
      <c r="Z53" s="300"/>
      <c r="AA53" s="300"/>
      <c r="AF53" s="352">
        <f>IF($F53="","",IFERROR(IFERROR(INDEX(Réttabanki!$U:$U,MATCH($F53,Réttabanki!$A:$A,0)),INDEX(Vöruskrá!$R:$R,MATCH($F53,Vöruskrá!$B:$B,0)))*$H53/1000,""))</f>
        <v>24</v>
      </c>
      <c r="AG53" s="352">
        <f>IF($F53="","",IFERROR(IFERROR(INDEX(Réttabanki!$U:$U,MATCH($F53,Réttabanki!$A:$A,0)),INDEX(Vöruskrá!$R:$R,MATCH($F53,Vöruskrá!$B:$B,0)))*IF($I53="",$H53*(1+$AD$2),$I53)/1000,""))</f>
        <v>36</v>
      </c>
      <c r="AH53" s="353">
        <f t="shared" si="2"/>
        <v>3.1304347826086959E-2</v>
      </c>
      <c r="AI53" s="351" t="str">
        <f t="shared" si="3"/>
        <v>OK</v>
      </c>
    </row>
    <row r="54" spans="1:35">
      <c r="A54" s="275"/>
      <c r="B54" s="154" t="s">
        <v>2052</v>
      </c>
      <c r="C54" s="154">
        <v>32</v>
      </c>
      <c r="D54" s="155"/>
      <c r="E54" s="155"/>
      <c r="F54" s="155" t="s">
        <v>2050</v>
      </c>
      <c r="G54" s="155"/>
      <c r="H54" s="156"/>
      <c r="I54" s="156"/>
      <c r="J54" s="407">
        <f>SUM(AF29:AF53)</f>
        <v>1784.3999999999999</v>
      </c>
      <c r="K54" s="21" t="s">
        <v>2033</v>
      </c>
      <c r="L54" s="21"/>
      <c r="M54" s="21"/>
      <c r="N54" s="22"/>
      <c r="O54" s="22"/>
      <c r="P54" s="22"/>
      <c r="Q54" s="22"/>
      <c r="R54" s="22"/>
      <c r="S54" s="22"/>
      <c r="T54" s="64"/>
      <c r="U54" s="302"/>
      <c r="V54" s="302"/>
      <c r="W54" s="302"/>
      <c r="X54" s="302"/>
      <c r="Y54" s="302"/>
      <c r="Z54" s="302"/>
      <c r="AA54" s="302"/>
      <c r="AF54" s="352" t="str">
        <f>IF($F54="","",IFERROR(IFERROR(INDEX(Réttabanki!$U:$U,MATCH($F54,Réttabanki!$A:$A,0)),INDEX(Vöruskrá!$R:$R,MATCH($F54,Vöruskrá!$B:$B,0)))*$H54/1000,""))</f>
        <v/>
      </c>
      <c r="AG54" s="352" t="str">
        <f>IF($F54="","",IFERROR(IFERROR(INDEX(Réttabanki!$U:$U,MATCH($F54,Réttabanki!$A:$A,0)),INDEX(Vöruskrá!$R:$R,MATCH($F54,Vöruskrá!$B:$B,0)))*IF($I54="",$H54*(1+$AD$2),$I54)/1000,""))</f>
        <v/>
      </c>
      <c r="AH54" s="353" t="str">
        <f>IF(N($AF54)+N($AG54)=0,"",MAX(N($AF54)/$AE$4,N($AG54)/$AE$5))</f>
        <v/>
      </c>
      <c r="AI54" s="351" t="str">
        <f>IF($AH54="","",IF($AH54&gt;$AE$6,"⚠ Yfir "&amp;TEXT($AE$6,"0%"),"OK"))</f>
        <v/>
      </c>
    </row>
    <row r="55" spans="1:35">
      <c r="A55" s="275"/>
      <c r="B55" s="154" t="s">
        <v>2052</v>
      </c>
      <c r="C55" s="154">
        <v>32</v>
      </c>
      <c r="D55" s="155"/>
      <c r="E55" s="155"/>
      <c r="F55" s="155" t="s">
        <v>2051</v>
      </c>
      <c r="G55" s="155"/>
      <c r="H55" s="156"/>
      <c r="I55" s="156"/>
      <c r="J55" s="407">
        <f>SUM(AG29:AG53)</f>
        <v>2676.6000000000004</v>
      </c>
      <c r="K55" s="21" t="s">
        <v>2033</v>
      </c>
      <c r="L55" s="21"/>
      <c r="M55" s="21"/>
      <c r="N55" s="22"/>
      <c r="O55" s="22"/>
      <c r="P55" s="22"/>
      <c r="Q55" s="22"/>
      <c r="R55" s="22"/>
      <c r="S55" s="22"/>
      <c r="T55" s="64"/>
      <c r="U55" s="300"/>
      <c r="V55" s="300"/>
      <c r="W55" s="300"/>
      <c r="X55" s="300"/>
      <c r="Y55" s="300"/>
      <c r="Z55" s="300"/>
      <c r="AA55" s="300"/>
      <c r="AF55" s="352" t="str">
        <f>IF($F55="","",IFERROR(IFERROR(INDEX(Réttabanki!$U:$U,MATCH($F55,Réttabanki!$A:$A,0)),INDEX(Vöruskrá!$R:$R,MATCH($F55,Vöruskrá!$B:$B,0)))*$H55/1000,""))</f>
        <v/>
      </c>
      <c r="AG55" s="352" t="str">
        <f>IF($F55="","",IFERROR(IFERROR(INDEX(Réttabanki!$U:$U,MATCH($F55,Réttabanki!$A:$A,0)),INDEX(Vöruskrá!$R:$R,MATCH($F55,Vöruskrá!$B:$B,0)))*IF($I55="",$H55*(1+$AD$2),$I55)/1000,""))</f>
        <v/>
      </c>
      <c r="AH55" s="353" t="str">
        <f>IF(N($AF55)+N($AG55)=0,"",MAX(N($AF55)/$AE$4,N($AG55)/$AE$5))</f>
        <v/>
      </c>
      <c r="AI55" s="351" t="str">
        <f>IF($AH55="","",IF($AH55&gt;$AE$6,"⚠ Yfir "&amp;TEXT($AE$6,"0%"),"OK"))</f>
        <v/>
      </c>
    </row>
    <row r="56" spans="1:35" ht="36">
      <c r="A56" s="274">
        <v>46240</v>
      </c>
      <c r="B56" s="31" t="s">
        <v>2083</v>
      </c>
      <c r="C56" s="31">
        <v>32</v>
      </c>
      <c r="D56" s="32" t="s">
        <v>1987</v>
      </c>
      <c r="E56" s="32" t="s">
        <v>1993</v>
      </c>
      <c r="F56" s="32"/>
      <c r="G56" s="32" t="s">
        <v>2084</v>
      </c>
      <c r="H56" s="33"/>
      <c r="I56" s="33"/>
      <c r="J56" s="148" t="str">
        <f>IF($F56="","",IFERROR(IFERROR(INDEX(Réttabanki!$U:$U,MATCH($F56,Réttabanki!$A:$A,0)),INDEX(Vöruskrá!$R:$R,MATCH($F56,Vöruskrá!$B:$B,0)))*($H56+IF($I56="",$H56*(1+$AD$2),$I56))/2/1000,""))</f>
        <v/>
      </c>
      <c r="K56" s="21" t="s">
        <v>2085</v>
      </c>
      <c r="L56" s="21" t="s">
        <v>2086</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2"/>
      <c r="V56" s="302"/>
      <c r="W56" s="302"/>
      <c r="X56" s="302"/>
      <c r="Y56" s="302"/>
      <c r="Z56" s="302"/>
      <c r="AA56" s="302"/>
      <c r="AF56" s="352" t="str">
        <f>IF($F56="","",IFERROR(IFERROR(INDEX(Réttabanki!$U:$U,MATCH($F56,Réttabanki!$A:$A,0)),INDEX(Vöruskrá!$R:$R,MATCH($F56,Vöruskrá!$B:$B,0)))*$H56/1000,""))</f>
        <v/>
      </c>
      <c r="AG56" s="352" t="str">
        <f>IF($F56="","",IFERROR(IFERROR(INDEX(Réttabanki!$U:$U,MATCH($F56,Réttabanki!$A:$A,0)),INDEX(Vöruskrá!$R:$R,MATCH($F56,Vöruskrá!$B:$B,0)))*IF($I56="",$H56*(1+$AD$2),$I56)/1000,""))</f>
        <v/>
      </c>
      <c r="AH56" s="353" t="str">
        <f t="shared" ref="AH56:AH84" si="4">IF(N($AF56)+N($AG56)=0,"",MAX(N($AF56)/$AE$4,N($AG56)/$AE$5))</f>
        <v/>
      </c>
      <c r="AI56" s="351" t="str">
        <f t="shared" ref="AI56:AI84" si="5">IF($AH56="","",IF($AH56&gt;$AE$6,"⚠ Yfir "&amp;TEXT($AE$6,"0%"),"OK"))</f>
        <v/>
      </c>
    </row>
    <row r="57" spans="1:35">
      <c r="A57" s="274"/>
      <c r="B57" s="31" t="s">
        <v>2083</v>
      </c>
      <c r="C57" s="31">
        <v>32</v>
      </c>
      <c r="D57" s="32" t="s">
        <v>1987</v>
      </c>
      <c r="E57" s="32" t="s">
        <v>1993</v>
      </c>
      <c r="F57" s="32" t="s">
        <v>807</v>
      </c>
      <c r="G57" s="32" t="s">
        <v>807</v>
      </c>
      <c r="H57" s="33">
        <v>160</v>
      </c>
      <c r="I57" s="33"/>
      <c r="J57" s="148">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300" t="s">
        <v>1999</v>
      </c>
      <c r="V57" s="300" t="s">
        <v>2056</v>
      </c>
      <c r="W57" s="300" t="s">
        <v>2061</v>
      </c>
      <c r="X57" s="301" t="s">
        <v>2087</v>
      </c>
      <c r="Y57" s="300">
        <v>70</v>
      </c>
      <c r="Z57" s="300"/>
      <c r="AA57" s="300"/>
      <c r="AF57" s="352">
        <f>IF($F57="","",IFERROR(IFERROR(INDEX(Réttabanki!$U:$U,MATCH($F57,Réttabanki!$A:$A,0)),INDEX(Vöruskrá!$R:$R,MATCH($F57,Vöruskrá!$B:$B,0)))*$H57/1000,""))</f>
        <v>304</v>
      </c>
      <c r="AG57" s="352">
        <f>IF($F57="","",IFERROR(IFERROR(INDEX(Réttabanki!$U:$U,MATCH($F57,Réttabanki!$A:$A,0)),INDEX(Vöruskrá!$R:$R,MATCH($F57,Vöruskrá!$B:$B,0)))*IF($I57="",$H57*(1+$AD$2),$I57)/1000,""))</f>
        <v>456</v>
      </c>
      <c r="AH57" s="353">
        <f t="shared" si="4"/>
        <v>0.39652173913043476</v>
      </c>
      <c r="AI57" s="351" t="str">
        <f t="shared" si="5"/>
        <v>⚠ Yfir 30%</v>
      </c>
    </row>
    <row r="58" spans="1:35">
      <c r="A58" s="274"/>
      <c r="B58" s="31" t="s">
        <v>2083</v>
      </c>
      <c r="C58" s="31">
        <v>32</v>
      </c>
      <c r="D58" s="32" t="s">
        <v>1987</v>
      </c>
      <c r="E58" s="32" t="s">
        <v>1993</v>
      </c>
      <c r="F58" s="32" t="s">
        <v>881</v>
      </c>
      <c r="G58" s="32" t="s">
        <v>562</v>
      </c>
      <c r="H58" s="33">
        <v>80</v>
      </c>
      <c r="I58" s="33"/>
      <c r="J58" s="148">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2" t="s">
        <v>1999</v>
      </c>
      <c r="V58" s="302" t="s">
        <v>2056</v>
      </c>
      <c r="W58" s="302" t="s">
        <v>2061</v>
      </c>
      <c r="X58" s="302">
        <v>25</v>
      </c>
      <c r="Y58" s="302">
        <v>75</v>
      </c>
      <c r="Z58" s="302"/>
      <c r="AA58" s="302"/>
      <c r="AF58" s="352">
        <f>IF($F58="","",IFERROR(IFERROR(INDEX(Réttabanki!$U:$U,MATCH($F58,Réttabanki!$A:$A,0)),INDEX(Vöruskrá!$R:$R,MATCH($F58,Vöruskrá!$B:$B,0)))*$H58/1000,""))</f>
        <v>16</v>
      </c>
      <c r="AG58" s="352">
        <f>IF($F58="","",IFERROR(IFERROR(INDEX(Réttabanki!$U:$U,MATCH($F58,Réttabanki!$A:$A,0)),INDEX(Vöruskrá!$R:$R,MATCH($F58,Vöruskrá!$B:$B,0)))*IF($I58="",$H58*(1+$AD$2),$I58)/1000,""))</f>
        <v>24</v>
      </c>
      <c r="AH58" s="353">
        <f t="shared" si="4"/>
        <v>2.0869565217391306E-2</v>
      </c>
      <c r="AI58" s="351" t="str">
        <f t="shared" si="5"/>
        <v>OK</v>
      </c>
    </row>
    <row r="59" spans="1:35">
      <c r="A59" s="274"/>
      <c r="B59" s="31" t="s">
        <v>2083</v>
      </c>
      <c r="C59" s="31">
        <v>32</v>
      </c>
      <c r="D59" s="32" t="s">
        <v>1987</v>
      </c>
      <c r="E59" s="32" t="s">
        <v>1993</v>
      </c>
      <c r="F59" s="32" t="s">
        <v>392</v>
      </c>
      <c r="G59" s="32" t="s">
        <v>2088</v>
      </c>
      <c r="H59" s="33">
        <v>25</v>
      </c>
      <c r="I59" s="33"/>
      <c r="J59" s="148">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300" t="s">
        <v>1999</v>
      </c>
      <c r="V59" s="300" t="s">
        <v>2056</v>
      </c>
      <c r="W59" s="300" t="s">
        <v>2089</v>
      </c>
      <c r="X59" s="300" t="s">
        <v>2090</v>
      </c>
      <c r="Y59" s="300">
        <v>75</v>
      </c>
      <c r="Z59" s="300" t="s">
        <v>2091</v>
      </c>
      <c r="AA59" s="300"/>
      <c r="AF59" s="352">
        <f>IF($F59="","",IFERROR(IFERROR(INDEX(Réttabanki!$U:$U,MATCH($F59,Réttabanki!$A:$A,0)),INDEX(Vöruskrá!$R:$R,MATCH($F59,Vöruskrá!$B:$B,0)))*$H59/1000,""))</f>
        <v>57.5</v>
      </c>
      <c r="AG59" s="352">
        <f>IF($F59="","",IFERROR(IFERROR(INDEX(Réttabanki!$U:$U,MATCH($F59,Réttabanki!$A:$A,0)),INDEX(Vöruskrá!$R:$R,MATCH($F59,Vöruskrá!$B:$B,0)))*IF($I59="",$H59*(1+$AD$2),$I59)/1000,""))</f>
        <v>86.25</v>
      </c>
      <c r="AH59" s="353">
        <f t="shared" si="4"/>
        <v>7.4999999999999997E-2</v>
      </c>
      <c r="AI59" s="351" t="str">
        <f t="shared" si="5"/>
        <v>OK</v>
      </c>
    </row>
    <row r="60" spans="1:35" ht="36">
      <c r="A60" s="274"/>
      <c r="B60" s="31" t="s">
        <v>2083</v>
      </c>
      <c r="C60" s="31">
        <v>32</v>
      </c>
      <c r="D60" s="32" t="s">
        <v>1987</v>
      </c>
      <c r="E60" s="32" t="s">
        <v>1993</v>
      </c>
      <c r="F60" s="32" t="s">
        <v>327</v>
      </c>
      <c r="G60" s="32" t="s">
        <v>2092</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2" t="s">
        <v>2093</v>
      </c>
      <c r="V60" s="302" t="s">
        <v>2000</v>
      </c>
      <c r="W60" s="302"/>
      <c r="X60" s="302"/>
      <c r="Y60" s="302"/>
      <c r="Z60" s="302"/>
      <c r="AA60" s="302"/>
      <c r="AF60" s="352">
        <f>IF($F60="","",IFERROR(IFERROR(INDEX(Réttabanki!$U:$U,MATCH($F60,Réttabanki!$A:$A,0)),INDEX(Vöruskrá!$R:$R,MATCH($F60,Vöruskrá!$B:$B,0)))*$H60/1000,""))</f>
        <v>15</v>
      </c>
      <c r="AG60" s="352">
        <f>IF($F60="","",IFERROR(IFERROR(INDEX(Réttabanki!$U:$U,MATCH($F60,Réttabanki!$A:$A,0)),INDEX(Vöruskrá!$R:$R,MATCH($F60,Vöruskrá!$B:$B,0)))*IF($I60="",$H60*(1+$AD$2),$I60)/1000,""))</f>
        <v>22.5</v>
      </c>
      <c r="AH60" s="353">
        <f t="shared" si="4"/>
        <v>1.9565217391304349E-2</v>
      </c>
      <c r="AI60" s="351" t="str">
        <f t="shared" si="5"/>
        <v>OK</v>
      </c>
    </row>
    <row r="61" spans="1:35">
      <c r="A61" s="274"/>
      <c r="B61" s="31" t="s">
        <v>2083</v>
      </c>
      <c r="C61" s="31">
        <v>32</v>
      </c>
      <c r="D61" s="32" t="s">
        <v>1987</v>
      </c>
      <c r="E61" s="32" t="s">
        <v>960</v>
      </c>
      <c r="F61" s="32"/>
      <c r="G61" s="32" t="s">
        <v>2094</v>
      </c>
      <c r="H61" s="33"/>
      <c r="I61" s="33"/>
      <c r="J61" s="148" t="str">
        <f>IF($F61="","",IFERROR(IFERROR(INDEX(Réttabanki!$U:$U,MATCH($F61,Réttabanki!$A:$A,0)),INDEX(Vöruskrá!$R:$R,MATCH($F61,Vöruskrá!$B:$B,0)))*($H61+IF($I61="",$H61*(1+$AD$2),$I61))/2/1000,""))</f>
        <v/>
      </c>
      <c r="K61" s="21" t="s">
        <v>2095</v>
      </c>
      <c r="L61" s="21" t="s">
        <v>1611</v>
      </c>
      <c r="M61" s="21"/>
      <c r="N61" s="22"/>
      <c r="O61" s="22"/>
      <c r="P61" s="22"/>
      <c r="Q61" s="22"/>
      <c r="R61" s="22"/>
      <c r="S61" s="22"/>
      <c r="T61" s="65"/>
      <c r="U61" s="300"/>
      <c r="V61" s="300"/>
      <c r="W61" s="300"/>
      <c r="X61" s="300"/>
      <c r="Y61" s="300"/>
      <c r="Z61" s="300"/>
      <c r="AA61" s="300"/>
      <c r="AF61" s="352" t="str">
        <f>IF($F61="","",IFERROR(IFERROR(INDEX(Réttabanki!$U:$U,MATCH($F61,Réttabanki!$A:$A,0)),INDEX(Vöruskrá!$R:$R,MATCH($F61,Vöruskrá!$B:$B,0)))*$H61/1000,""))</f>
        <v/>
      </c>
      <c r="AG61" s="352" t="str">
        <f>IF($F61="","",IFERROR(IFERROR(INDEX(Réttabanki!$U:$U,MATCH($F61,Réttabanki!$A:$A,0)),INDEX(Vöruskrá!$R:$R,MATCH($F61,Vöruskrá!$B:$B,0)))*IF($I61="",$H61*(1+$AD$2),$I61)/1000,""))</f>
        <v/>
      </c>
      <c r="AH61" s="353" t="str">
        <f t="shared" si="4"/>
        <v/>
      </c>
      <c r="AI61" s="351" t="str">
        <f t="shared" si="5"/>
        <v/>
      </c>
    </row>
    <row r="62" spans="1:35">
      <c r="A62" s="274"/>
      <c r="B62" s="31" t="s">
        <v>2083</v>
      </c>
      <c r="C62" s="31">
        <v>32</v>
      </c>
      <c r="D62" s="32" t="s">
        <v>1987</v>
      </c>
      <c r="E62" s="32" t="s">
        <v>960</v>
      </c>
      <c r="F62" s="32" t="s">
        <v>807</v>
      </c>
      <c r="G62" s="32" t="s">
        <v>807</v>
      </c>
      <c r="H62" s="33">
        <v>160</v>
      </c>
      <c r="I62" s="33"/>
      <c r="J62" s="148">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2" t="s">
        <v>1999</v>
      </c>
      <c r="V62" s="302" t="s">
        <v>2056</v>
      </c>
      <c r="W62" s="302" t="s">
        <v>2061</v>
      </c>
      <c r="X62" s="303" t="s">
        <v>2087</v>
      </c>
      <c r="Y62" s="302">
        <v>70</v>
      </c>
      <c r="Z62" s="302"/>
      <c r="AA62" s="302"/>
      <c r="AF62" s="352">
        <f>IF($F62="","",IFERROR(IFERROR(INDEX(Réttabanki!$U:$U,MATCH($F62,Réttabanki!$A:$A,0)),INDEX(Vöruskrá!$R:$R,MATCH($F62,Vöruskrá!$B:$B,0)))*$H62/1000,""))</f>
        <v>304</v>
      </c>
      <c r="AG62" s="352">
        <f>IF($F62="","",IFERROR(IFERROR(INDEX(Réttabanki!$U:$U,MATCH($F62,Réttabanki!$A:$A,0)),INDEX(Vöruskrá!$R:$R,MATCH($F62,Vöruskrá!$B:$B,0)))*IF($I62="",$H62*(1+$AD$2),$I62)/1000,""))</f>
        <v>456</v>
      </c>
      <c r="AH62" s="353">
        <f t="shared" si="4"/>
        <v>0.39652173913043476</v>
      </c>
      <c r="AI62" s="351" t="str">
        <f t="shared" si="5"/>
        <v>⚠ Yfir 30%</v>
      </c>
    </row>
    <row r="63" spans="1:35">
      <c r="A63" s="274"/>
      <c r="B63" s="31" t="s">
        <v>2083</v>
      </c>
      <c r="C63" s="31">
        <v>32</v>
      </c>
      <c r="D63" s="32" t="s">
        <v>1987</v>
      </c>
      <c r="E63" s="32" t="s">
        <v>960</v>
      </c>
      <c r="F63" s="32" t="s">
        <v>881</v>
      </c>
      <c r="G63" s="32" t="s">
        <v>562</v>
      </c>
      <c r="H63" s="33">
        <v>80</v>
      </c>
      <c r="I63" s="33"/>
      <c r="J63" s="148">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300" t="s">
        <v>1999</v>
      </c>
      <c r="V63" s="300" t="s">
        <v>2056</v>
      </c>
      <c r="W63" s="300" t="s">
        <v>2061</v>
      </c>
      <c r="X63" s="300">
        <v>25</v>
      </c>
      <c r="Y63" s="300">
        <v>75</v>
      </c>
      <c r="Z63" s="300"/>
      <c r="AA63" s="300"/>
      <c r="AF63" s="352">
        <f>IF($F63="","",IFERROR(IFERROR(INDEX(Réttabanki!$U:$U,MATCH($F63,Réttabanki!$A:$A,0)),INDEX(Vöruskrá!$R:$R,MATCH($F63,Vöruskrá!$B:$B,0)))*$H63/1000,""))</f>
        <v>16</v>
      </c>
      <c r="AG63" s="352">
        <f>IF($F63="","",IFERROR(IFERROR(INDEX(Réttabanki!$U:$U,MATCH($F63,Réttabanki!$A:$A,0)),INDEX(Vöruskrá!$R:$R,MATCH($F63,Vöruskrá!$B:$B,0)))*IF($I63="",$H63*(1+$AD$2),$I63)/1000,""))</f>
        <v>24</v>
      </c>
      <c r="AH63" s="353">
        <f t="shared" si="4"/>
        <v>2.0869565217391306E-2</v>
      </c>
      <c r="AI63" s="351" t="str">
        <f t="shared" si="5"/>
        <v>OK</v>
      </c>
    </row>
    <row r="64" spans="1:35">
      <c r="A64" s="274"/>
      <c r="B64" s="31" t="s">
        <v>2083</v>
      </c>
      <c r="C64" s="31">
        <v>32</v>
      </c>
      <c r="D64" s="32" t="s">
        <v>1987</v>
      </c>
      <c r="E64" s="32" t="s">
        <v>960</v>
      </c>
      <c r="F64" s="32" t="s">
        <v>392</v>
      </c>
      <c r="G64" s="32" t="s">
        <v>2088</v>
      </c>
      <c r="H64" s="33">
        <v>25</v>
      </c>
      <c r="I64" s="33"/>
      <c r="J64" s="148">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2" t="s">
        <v>1999</v>
      </c>
      <c r="V64" s="302" t="s">
        <v>2056</v>
      </c>
      <c r="W64" s="302" t="s">
        <v>2089</v>
      </c>
      <c r="X64" s="302" t="s">
        <v>2090</v>
      </c>
      <c r="Y64" s="302">
        <v>75</v>
      </c>
      <c r="Z64" s="302" t="s">
        <v>2091</v>
      </c>
      <c r="AA64" s="302"/>
      <c r="AF64" s="352">
        <f>IF($F64="","",IFERROR(IFERROR(INDEX(Réttabanki!$U:$U,MATCH($F64,Réttabanki!$A:$A,0)),INDEX(Vöruskrá!$R:$R,MATCH($F64,Vöruskrá!$B:$B,0)))*$H64/1000,""))</f>
        <v>57.5</v>
      </c>
      <c r="AG64" s="352">
        <f>IF($F64="","",IFERROR(IFERROR(INDEX(Réttabanki!$U:$U,MATCH($F64,Réttabanki!$A:$A,0)),INDEX(Vöruskrá!$R:$R,MATCH($F64,Vöruskrá!$B:$B,0)))*IF($I64="",$H64*(1+$AD$2),$I64)/1000,""))</f>
        <v>86.25</v>
      </c>
      <c r="AH64" s="353">
        <f t="shared" si="4"/>
        <v>7.4999999999999997E-2</v>
      </c>
      <c r="AI64" s="351" t="str">
        <f t="shared" si="5"/>
        <v>OK</v>
      </c>
    </row>
    <row r="65" spans="1:35" ht="36">
      <c r="A65" s="274"/>
      <c r="B65" s="31" t="s">
        <v>2083</v>
      </c>
      <c r="C65" s="31">
        <v>32</v>
      </c>
      <c r="D65" s="32" t="s">
        <v>1987</v>
      </c>
      <c r="E65" s="32" t="s">
        <v>960</v>
      </c>
      <c r="F65" s="32"/>
      <c r="G65" s="32" t="s">
        <v>2096</v>
      </c>
      <c r="H65" s="33"/>
      <c r="I65" s="33"/>
      <c r="J65" s="148" t="str">
        <f>IF($F65="","",IFERROR(IFERROR(INDEX(Réttabanki!$U:$U,MATCH($F65,Réttabanki!$A:$A,0)),INDEX(Vöruskrá!$R:$R,MATCH($F65,Vöruskrá!$B:$B,0)))*($H65+IF($I65="",$H65*(1+$AD$2),$I65))/2/1000,""))</f>
        <v/>
      </c>
      <c r="K65" s="21" t="s">
        <v>2097</v>
      </c>
      <c r="L65" s="21" t="s">
        <v>2098</v>
      </c>
      <c r="M65" s="21"/>
      <c r="N65" s="22"/>
      <c r="O65" s="22"/>
      <c r="P65" s="22"/>
      <c r="Q65" s="22"/>
      <c r="R65" s="22"/>
      <c r="S65" s="22"/>
      <c r="T65" s="64"/>
      <c r="U65" s="300"/>
      <c r="V65" s="300"/>
      <c r="W65" s="300"/>
      <c r="X65" s="300"/>
      <c r="Y65" s="300"/>
      <c r="Z65" s="300"/>
      <c r="AA65" s="300"/>
      <c r="AF65" s="352" t="str">
        <f>IF($F65="","",IFERROR(IFERROR(INDEX(Réttabanki!$U:$U,MATCH($F65,Réttabanki!$A:$A,0)),INDEX(Vöruskrá!$R:$R,MATCH($F65,Vöruskrá!$B:$B,0)))*$H65/1000,""))</f>
        <v/>
      </c>
      <c r="AG65" s="352" t="str">
        <f>IF($F65="","",IFERROR(IFERROR(INDEX(Réttabanki!$U:$U,MATCH($F65,Réttabanki!$A:$A,0)),INDEX(Vöruskrá!$R:$R,MATCH($F65,Vöruskrá!$B:$B,0)))*IF($I65="",$H65*(1+$AD$2),$I65)/1000,""))</f>
        <v/>
      </c>
      <c r="AH65" s="353" t="str">
        <f t="shared" si="4"/>
        <v/>
      </c>
      <c r="AI65" s="351" t="str">
        <f t="shared" si="5"/>
        <v/>
      </c>
    </row>
    <row r="66" spans="1:35">
      <c r="A66" s="274"/>
      <c r="B66" s="31" t="s">
        <v>2083</v>
      </c>
      <c r="C66" s="31">
        <v>32</v>
      </c>
      <c r="D66" s="32" t="s">
        <v>1987</v>
      </c>
      <c r="E66" s="32" t="s">
        <v>960</v>
      </c>
      <c r="F66" s="32" t="s">
        <v>807</v>
      </c>
      <c r="G66" s="32" t="s">
        <v>807</v>
      </c>
      <c r="H66" s="33">
        <v>160</v>
      </c>
      <c r="I66" s="33"/>
      <c r="J66" s="148">
        <f>IF($F66="","",IFERROR(IFERROR(INDEX(Réttabanki!$U:$U,MATCH($F66,Réttabanki!$A:$A,0)),INDEX(Vöruskrá!$R:$R,MATCH($F66,Vöruskrá!$B:$B,0)))*($H66+IF($I66="",$H66*(1+$AD$2),$I66))/2/1000,""))</f>
        <v>380</v>
      </c>
      <c r="K66" s="21" t="s">
        <v>807</v>
      </c>
      <c r="L66" s="21" t="s">
        <v>551</v>
      </c>
      <c r="M66" s="21"/>
      <c r="N66" s="22">
        <v>100</v>
      </c>
      <c r="O66" s="22">
        <v>0.7</v>
      </c>
      <c r="P66" s="22">
        <v>0.1</v>
      </c>
      <c r="Q66" s="22">
        <v>0</v>
      </c>
      <c r="R66" s="22">
        <v>23</v>
      </c>
      <c r="S66" s="22">
        <v>0.3</v>
      </c>
      <c r="T66" s="64"/>
      <c r="U66" s="302"/>
      <c r="V66" s="302"/>
      <c r="W66" s="302"/>
      <c r="X66" s="302"/>
      <c r="Y66" s="302"/>
      <c r="Z66" s="302"/>
      <c r="AA66" s="302"/>
      <c r="AF66" s="352">
        <f>IF($F66="","",IFERROR(IFERROR(INDEX(Réttabanki!$U:$U,MATCH($F66,Réttabanki!$A:$A,0)),INDEX(Vöruskrá!$R:$R,MATCH($F66,Vöruskrá!$B:$B,0)))*$H66/1000,""))</f>
        <v>304</v>
      </c>
      <c r="AG66" s="352">
        <f>IF($F66="","",IFERROR(IFERROR(INDEX(Réttabanki!$U:$U,MATCH($F66,Réttabanki!$A:$A,0)),INDEX(Vöruskrá!$R:$R,MATCH($F66,Vöruskrá!$B:$B,0)))*IF($I66="",$H66*(1+$AD$2),$I66)/1000,""))</f>
        <v>456</v>
      </c>
      <c r="AH66" s="353">
        <f t="shared" si="4"/>
        <v>0.39652173913043476</v>
      </c>
      <c r="AI66" s="351" t="str">
        <f t="shared" si="5"/>
        <v>⚠ Yfir 30%</v>
      </c>
    </row>
    <row r="67" spans="1:35">
      <c r="A67" s="274"/>
      <c r="B67" s="31" t="s">
        <v>2083</v>
      </c>
      <c r="C67" s="31">
        <v>32</v>
      </c>
      <c r="D67" s="32" t="s">
        <v>1987</v>
      </c>
      <c r="E67" s="32" t="s">
        <v>960</v>
      </c>
      <c r="F67" s="32" t="s">
        <v>881</v>
      </c>
      <c r="G67" s="32" t="s">
        <v>562</v>
      </c>
      <c r="H67" s="33">
        <v>80</v>
      </c>
      <c r="I67" s="33"/>
      <c r="J67" s="148">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300"/>
      <c r="V67" s="300"/>
      <c r="W67" s="300"/>
      <c r="X67" s="300"/>
      <c r="Y67" s="300"/>
      <c r="Z67" s="300"/>
      <c r="AA67" s="300"/>
      <c r="AF67" s="352">
        <f>IF($F67="","",IFERROR(IFERROR(INDEX(Réttabanki!$U:$U,MATCH($F67,Réttabanki!$A:$A,0)),INDEX(Vöruskrá!$R:$R,MATCH($F67,Vöruskrá!$B:$B,0)))*$H67/1000,""))</f>
        <v>16</v>
      </c>
      <c r="AG67" s="352">
        <f>IF($F67="","",IFERROR(IFERROR(INDEX(Réttabanki!$U:$U,MATCH($F67,Réttabanki!$A:$A,0)),INDEX(Vöruskrá!$R:$R,MATCH($F67,Vöruskrá!$B:$B,0)))*IF($I67="",$H67*(1+$AD$2),$I67)/1000,""))</f>
        <v>24</v>
      </c>
      <c r="AH67" s="353">
        <f t="shared" si="4"/>
        <v>2.0869565217391306E-2</v>
      </c>
      <c r="AI67" s="351" t="str">
        <f t="shared" si="5"/>
        <v>OK</v>
      </c>
    </row>
    <row r="68" spans="1:35" ht="36">
      <c r="A68" s="274"/>
      <c r="B68" s="31" t="s">
        <v>2083</v>
      </c>
      <c r="C68" s="31">
        <v>32</v>
      </c>
      <c r="D68" s="32" t="s">
        <v>1987</v>
      </c>
      <c r="E68" s="32" t="s">
        <v>960</v>
      </c>
      <c r="F68" s="32" t="s">
        <v>327</v>
      </c>
      <c r="G68" s="32" t="s">
        <v>2092</v>
      </c>
      <c r="H68" s="33">
        <v>25</v>
      </c>
      <c r="I68" s="33"/>
      <c r="J68" s="148">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2"/>
      <c r="V68" s="302"/>
      <c r="W68" s="302"/>
      <c r="X68" s="302"/>
      <c r="Y68" s="302"/>
      <c r="Z68" s="302"/>
      <c r="AA68" s="302"/>
      <c r="AF68" s="352">
        <f>IF($F68="","",IFERROR(IFERROR(INDEX(Réttabanki!$U:$U,MATCH($F68,Réttabanki!$A:$A,0)),INDEX(Vöruskrá!$R:$R,MATCH($F68,Vöruskrá!$B:$B,0)))*$H68/1000,""))</f>
        <v>15</v>
      </c>
      <c r="AG68" s="352">
        <f>IF($F68="","",IFERROR(IFERROR(INDEX(Réttabanki!$U:$U,MATCH($F68,Réttabanki!$A:$A,0)),INDEX(Vöruskrá!$R:$R,MATCH($F68,Vöruskrá!$B:$B,0)))*IF($I68="",$H68*(1+$AD$2),$I68)/1000,""))</f>
        <v>22.5</v>
      </c>
      <c r="AH68" s="353">
        <f t="shared" si="4"/>
        <v>1.9565217391304349E-2</v>
      </c>
      <c r="AI68" s="351" t="str">
        <f t="shared" si="5"/>
        <v>OK</v>
      </c>
    </row>
    <row r="69" spans="1:35" ht="84">
      <c r="A69" s="274"/>
      <c r="B69" s="31" t="s">
        <v>2083</v>
      </c>
      <c r="C69" s="31">
        <v>32</v>
      </c>
      <c r="D69" s="32" t="s">
        <v>1987</v>
      </c>
      <c r="E69" s="32" t="s">
        <v>960</v>
      </c>
      <c r="F69" s="32"/>
      <c r="G69" s="32" t="s">
        <v>2099</v>
      </c>
      <c r="H69" s="33"/>
      <c r="I69" s="33"/>
      <c r="J69" s="148" t="str">
        <f>IF($F69="","",IFERROR(IFERROR(INDEX(Réttabanki!$U:$U,MATCH($F69,Réttabanki!$A:$A,0)),INDEX(Vöruskrá!$R:$R,MATCH($F69,Vöruskrá!$B:$B,0)))*($H69+IF($I69="",$H69*(1+$AD$2),$I69))/2/1000,""))</f>
        <v/>
      </c>
      <c r="K69" s="21" t="s">
        <v>2100</v>
      </c>
      <c r="L69" s="21" t="s">
        <v>2101</v>
      </c>
      <c r="M69" s="21"/>
      <c r="N69" s="22"/>
      <c r="O69" s="22"/>
      <c r="P69" s="22"/>
      <c r="Q69" s="22"/>
      <c r="R69" s="22"/>
      <c r="S69" s="22"/>
      <c r="T69" s="64"/>
      <c r="U69" s="300"/>
      <c r="V69" s="300"/>
      <c r="W69" s="300"/>
      <c r="X69" s="300"/>
      <c r="Y69" s="300"/>
      <c r="Z69" s="300"/>
      <c r="AA69" s="300"/>
      <c r="AF69" s="352" t="str">
        <f>IF($F69="","",IFERROR(IFERROR(INDEX(Réttabanki!$U:$U,MATCH($F69,Réttabanki!$A:$A,0)),INDEX(Vöruskrá!$R:$R,MATCH($F69,Vöruskrá!$B:$B,0)))*$H69/1000,""))</f>
        <v/>
      </c>
      <c r="AG69" s="352" t="str">
        <f>IF($F69="","",IFERROR(IFERROR(INDEX(Réttabanki!$U:$U,MATCH($F69,Réttabanki!$A:$A,0)),INDEX(Vöruskrá!$R:$R,MATCH($F69,Vöruskrá!$B:$B,0)))*IF($I69="",$H69*(1+$AD$2),$I69)/1000,""))</f>
        <v/>
      </c>
      <c r="AH69" s="353" t="str">
        <f t="shared" si="4"/>
        <v/>
      </c>
      <c r="AI69" s="351" t="str">
        <f t="shared" si="5"/>
        <v/>
      </c>
    </row>
    <row r="70" spans="1:35" ht="24">
      <c r="A70" s="274"/>
      <c r="B70" s="31" t="s">
        <v>2083</v>
      </c>
      <c r="C70" s="31">
        <v>32</v>
      </c>
      <c r="D70" s="32" t="s">
        <v>1987</v>
      </c>
      <c r="E70" s="32" t="s">
        <v>960</v>
      </c>
      <c r="F70" s="32" t="s">
        <v>142</v>
      </c>
      <c r="G70" s="32" t="s">
        <v>2102</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2" t="s">
        <v>1999</v>
      </c>
      <c r="V70" s="302" t="s">
        <v>2056</v>
      </c>
      <c r="W70" s="302">
        <v>180</v>
      </c>
      <c r="X70" s="303" t="s">
        <v>2074</v>
      </c>
      <c r="Y70" s="302">
        <v>75</v>
      </c>
      <c r="Z70" s="302"/>
      <c r="AA70" s="302"/>
      <c r="AF70" s="352">
        <f>IF($F70="","",IFERROR(IFERROR(INDEX(Réttabanki!$U:$U,MATCH($F70,Réttabanki!$A:$A,0)),INDEX(Vöruskrá!$R:$R,MATCH($F70,Vöruskrá!$B:$B,0)))*$H70/1000,""))</f>
        <v>304</v>
      </c>
      <c r="AG70" s="352">
        <f>IF($F70="","",IFERROR(IFERROR(INDEX(Réttabanki!$U:$U,MATCH($F70,Réttabanki!$A:$A,0)),INDEX(Vöruskrá!$R:$R,MATCH($F70,Vöruskrá!$B:$B,0)))*IF($I70="",$H70*(1+$AD$2),$I70)/1000,""))</f>
        <v>456</v>
      </c>
      <c r="AH70" s="353">
        <f t="shared" si="4"/>
        <v>0.39652173913043476</v>
      </c>
      <c r="AI70" s="351" t="str">
        <f t="shared" si="5"/>
        <v>⚠ Yfir 30%</v>
      </c>
    </row>
    <row r="71" spans="1:35" ht="60">
      <c r="A71" s="274"/>
      <c r="B71" s="31" t="s">
        <v>2083</v>
      </c>
      <c r="C71" s="31">
        <v>32</v>
      </c>
      <c r="D71" s="32" t="s">
        <v>1987</v>
      </c>
      <c r="E71" s="32" t="s">
        <v>960</v>
      </c>
      <c r="F71" s="32" t="s">
        <v>260</v>
      </c>
      <c r="G71" s="32" t="s">
        <v>2103</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0"/>
      <c r="V71" s="300"/>
      <c r="W71" s="300"/>
      <c r="X71" s="300"/>
      <c r="Y71" s="300"/>
      <c r="Z71" s="300"/>
      <c r="AA71" s="300"/>
      <c r="AF71" s="352">
        <f>IF($F71="","",IFERROR(IFERROR(INDEX(Réttabanki!$U:$U,MATCH($F71,Réttabanki!$A:$A,0)),INDEX(Vöruskrá!$R:$R,MATCH($F71,Vöruskrá!$B:$B,0)))*$H71/1000,""))</f>
        <v>15</v>
      </c>
      <c r="AG71" s="352">
        <f>IF($F71="","",IFERROR(IFERROR(INDEX(Réttabanki!$U:$U,MATCH($F71,Réttabanki!$A:$A,0)),INDEX(Vöruskrá!$R:$R,MATCH($F71,Vöruskrá!$B:$B,0)))*IF($I71="",$H71*(1+$AD$2),$I71)/1000,""))</f>
        <v>22.5</v>
      </c>
      <c r="AH71" s="353">
        <f t="shared" si="4"/>
        <v>1.9565217391304349E-2</v>
      </c>
      <c r="AI71" s="351" t="str">
        <f t="shared" si="5"/>
        <v>OK</v>
      </c>
    </row>
    <row r="72" spans="1:35" ht="54" customHeight="1">
      <c r="A72" s="274"/>
      <c r="B72" s="31" t="s">
        <v>2083</v>
      </c>
      <c r="C72" s="31">
        <v>32</v>
      </c>
      <c r="D72" s="32" t="s">
        <v>1987</v>
      </c>
      <c r="E72" s="32" t="s">
        <v>2013</v>
      </c>
      <c r="F72" s="32"/>
      <c r="G72" s="32" t="s">
        <v>2104</v>
      </c>
      <c r="H72" s="33"/>
      <c r="I72" s="33"/>
      <c r="J72" s="148" t="str">
        <f>IF($F72="","",IFERROR(IFERROR(INDEX(Réttabanki!$U:$U,MATCH($F72,Réttabanki!$A:$A,0)),INDEX(Vöruskrá!$R:$R,MATCH($F72,Vöruskrá!$B:$B,0)))*($H72+IF($I72="",$H72*(1+$AD$2),$I72))/2/1000,""))</f>
        <v/>
      </c>
      <c r="K72" s="21" t="s">
        <v>2105</v>
      </c>
      <c r="L72" s="21" t="s">
        <v>2106</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2"/>
      <c r="V72" s="302"/>
      <c r="W72" s="302"/>
      <c r="X72" s="302"/>
      <c r="Y72" s="302"/>
      <c r="Z72" s="302"/>
      <c r="AA72" s="302"/>
      <c r="AF72" s="352" t="str">
        <f>IF($F72="","",IFERROR(IFERROR(INDEX(Réttabanki!$U:$U,MATCH($F72,Réttabanki!$A:$A,0)),INDEX(Vöruskrá!$R:$R,MATCH($F72,Vöruskrá!$B:$B,0)))*$H72/1000,""))</f>
        <v/>
      </c>
      <c r="AG72" s="352" t="str">
        <f>IF($F72="","",IFERROR(IFERROR(INDEX(Réttabanki!$U:$U,MATCH($F72,Réttabanki!$A:$A,0)),INDEX(Vöruskrá!$R:$R,MATCH($F72,Vöruskrá!$B:$B,0)))*IF($I72="",$H72*(1+$AD$2),$I72)/1000,""))</f>
        <v/>
      </c>
      <c r="AH72" s="353" t="str">
        <f t="shared" si="4"/>
        <v/>
      </c>
      <c r="AI72" s="351" t="str">
        <f t="shared" si="5"/>
        <v/>
      </c>
    </row>
    <row r="73" spans="1:35" ht="48">
      <c r="A73" s="274"/>
      <c r="B73" s="31" t="s">
        <v>2083</v>
      </c>
      <c r="C73" s="31">
        <v>32</v>
      </c>
      <c r="D73" s="32" t="s">
        <v>1987</v>
      </c>
      <c r="E73" s="32" t="s">
        <v>2013</v>
      </c>
      <c r="F73" s="32" t="s">
        <v>1131</v>
      </c>
      <c r="G73" s="32" t="s">
        <v>2107</v>
      </c>
      <c r="H73" s="33">
        <v>160</v>
      </c>
      <c r="I73" s="33"/>
      <c r="J73" s="148">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300" t="s">
        <v>1999</v>
      </c>
      <c r="V73" s="300" t="s">
        <v>2056</v>
      </c>
      <c r="W73" s="300" t="s">
        <v>2108</v>
      </c>
      <c r="X73" s="300" t="s">
        <v>2074</v>
      </c>
      <c r="Y73" s="300">
        <v>75</v>
      </c>
      <c r="Z73" s="300"/>
      <c r="AA73" s="300"/>
      <c r="AF73" s="352">
        <f>IF($F73="","",IFERROR(IFERROR(INDEX(Réttabanki!$U:$U,MATCH($F73,Réttabanki!$A:$A,0)),INDEX(Vöruskrá!$R:$R,MATCH($F73,Vöruskrá!$B:$B,0)))*$H73/1000,""))</f>
        <v>192</v>
      </c>
      <c r="AG73" s="352">
        <f>IF($F73="","",IFERROR(IFERROR(INDEX(Réttabanki!$U:$U,MATCH($F73,Réttabanki!$A:$A,0)),INDEX(Vöruskrá!$R:$R,MATCH($F73,Vöruskrá!$B:$B,0)))*IF($I73="",$H73*(1+$AD$2),$I73)/1000,""))</f>
        <v>288</v>
      </c>
      <c r="AH73" s="353">
        <f t="shared" si="4"/>
        <v>0.25043478260869567</v>
      </c>
      <c r="AI73" s="351" t="str">
        <f t="shared" si="5"/>
        <v>OK</v>
      </c>
    </row>
    <row r="74" spans="1:35">
      <c r="A74" s="274"/>
      <c r="B74" s="31" t="s">
        <v>2083</v>
      </c>
      <c r="C74" s="31">
        <v>32</v>
      </c>
      <c r="D74" s="32" t="s">
        <v>1987</v>
      </c>
      <c r="E74" s="32" t="s">
        <v>2013</v>
      </c>
      <c r="F74" s="32" t="s">
        <v>881</v>
      </c>
      <c r="G74" s="32" t="s">
        <v>562</v>
      </c>
      <c r="H74" s="33">
        <v>80</v>
      </c>
      <c r="I74" s="33"/>
      <c r="J74" s="148">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2"/>
      <c r="V74" s="302"/>
      <c r="W74" s="302"/>
      <c r="X74" s="302"/>
      <c r="Y74" s="302"/>
      <c r="Z74" s="302"/>
      <c r="AA74" s="302"/>
      <c r="AF74" s="352">
        <f>IF($F74="","",IFERROR(IFERROR(INDEX(Réttabanki!$U:$U,MATCH($F74,Réttabanki!$A:$A,0)),INDEX(Vöruskrá!$R:$R,MATCH($F74,Vöruskrá!$B:$B,0)))*$H74/1000,""))</f>
        <v>16</v>
      </c>
      <c r="AG74" s="352">
        <f>IF($F74="","",IFERROR(IFERROR(INDEX(Réttabanki!$U:$U,MATCH($F74,Réttabanki!$A:$A,0)),INDEX(Vöruskrá!$R:$R,MATCH($F74,Vöruskrá!$B:$B,0)))*IF($I74="",$H74*(1+$AD$2),$I74)/1000,""))</f>
        <v>24</v>
      </c>
      <c r="AH74" s="353">
        <f t="shared" si="4"/>
        <v>2.0869565217391306E-2</v>
      </c>
      <c r="AI74" s="351" t="str">
        <f t="shared" si="5"/>
        <v>OK</v>
      </c>
    </row>
    <row r="75" spans="1:35" ht="60">
      <c r="A75" s="274"/>
      <c r="B75" s="31" t="s">
        <v>2083</v>
      </c>
      <c r="C75" s="31">
        <v>32</v>
      </c>
      <c r="D75" s="32" t="s">
        <v>1987</v>
      </c>
      <c r="E75" s="32" t="s">
        <v>2013</v>
      </c>
      <c r="F75" s="32" t="s">
        <v>260</v>
      </c>
      <c r="G75" s="32" t="s">
        <v>2109</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0" t="s">
        <v>1999</v>
      </c>
      <c r="V75" s="300" t="s">
        <v>2000</v>
      </c>
      <c r="W75" s="300"/>
      <c r="X75" s="300"/>
      <c r="Y75" s="300"/>
      <c r="Z75" s="300"/>
      <c r="AA75" s="300"/>
      <c r="AF75" s="352">
        <f>IF($F75="","",IFERROR(IFERROR(INDEX(Réttabanki!$U:$U,MATCH($F75,Réttabanki!$A:$A,0)),INDEX(Vöruskrá!$R:$R,MATCH($F75,Vöruskrá!$B:$B,0)))*$H75/1000,""))</f>
        <v>15</v>
      </c>
      <c r="AG75" s="352">
        <f>IF($F75="","",IFERROR(IFERROR(INDEX(Réttabanki!$U:$U,MATCH($F75,Réttabanki!$A:$A,0)),INDEX(Vöruskrá!$R:$R,MATCH($F75,Vöruskrá!$B:$B,0)))*IF($I75="",$H75*(1+$AD$2),$I75)/1000,""))</f>
        <v>22.5</v>
      </c>
      <c r="AH75" s="353">
        <f t="shared" si="4"/>
        <v>1.9565217391304349E-2</v>
      </c>
      <c r="AI75" s="351" t="str">
        <f t="shared" si="5"/>
        <v>OK</v>
      </c>
    </row>
    <row r="76" spans="1:35">
      <c r="A76" s="274"/>
      <c r="B76" s="31" t="s">
        <v>2083</v>
      </c>
      <c r="C76" s="31">
        <v>32</v>
      </c>
      <c r="D76" s="32" t="s">
        <v>1987</v>
      </c>
      <c r="E76" s="32" t="s">
        <v>2023</v>
      </c>
      <c r="F76" s="32"/>
      <c r="G76" s="32" t="s">
        <v>2110</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2"/>
      <c r="V76" s="302"/>
      <c r="W76" s="302"/>
      <c r="X76" s="302"/>
      <c r="Y76" s="302"/>
      <c r="Z76" s="302"/>
      <c r="AA76" s="302"/>
      <c r="AF76" s="352" t="str">
        <f>IF($F76="","",IFERROR(IFERROR(INDEX(Réttabanki!$U:$U,MATCH($F76,Réttabanki!$A:$A,0)),INDEX(Vöruskrá!$R:$R,MATCH($F76,Vöruskrá!$B:$B,0)))*$H76/1000,""))</f>
        <v/>
      </c>
      <c r="AG76" s="352" t="str">
        <f>IF($F76="","",IFERROR(IFERROR(INDEX(Réttabanki!$U:$U,MATCH($F76,Réttabanki!$A:$A,0)),INDEX(Vöruskrá!$R:$R,MATCH($F76,Vöruskrá!$B:$B,0)))*IF($I76="",$H76*(1+$AD$2),$I76)/1000,""))</f>
        <v/>
      </c>
      <c r="AH76" s="353" t="str">
        <f t="shared" si="4"/>
        <v/>
      </c>
      <c r="AI76" s="351" t="str">
        <f t="shared" si="5"/>
        <v/>
      </c>
    </row>
    <row r="77" spans="1:35" ht="36">
      <c r="A77" s="274"/>
      <c r="B77" s="31" t="s">
        <v>2083</v>
      </c>
      <c r="C77" s="31">
        <v>32</v>
      </c>
      <c r="D77" s="32" t="s">
        <v>1987</v>
      </c>
      <c r="E77" s="32" t="s">
        <v>2038</v>
      </c>
      <c r="F77" s="32"/>
      <c r="G77" s="32" t="s">
        <v>2111</v>
      </c>
      <c r="H77" s="33"/>
      <c r="I77" s="33"/>
      <c r="J77" s="148" t="str">
        <f>IF($F77="","",IFERROR(IFERROR(INDEX(Réttabanki!$U:$U,MATCH($F77,Réttabanki!$A:$A,0)),INDEX(Vöruskrá!$R:$R,MATCH($F77,Vöruskrá!$B:$B,0)))*($H77+IF($I77="",$H77*(1+$AD$2),$I77))/2/1000,""))</f>
        <v/>
      </c>
      <c r="K77" s="21" t="s">
        <v>2112</v>
      </c>
      <c r="L77" s="21" t="s">
        <v>2113</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0"/>
      <c r="V77" s="300"/>
      <c r="W77" s="300"/>
      <c r="X77" s="300"/>
      <c r="Y77" s="300"/>
      <c r="Z77" s="300"/>
      <c r="AA77" s="300"/>
      <c r="AF77" s="352" t="str">
        <f>IF($F77="","",IFERROR(IFERROR(INDEX(Réttabanki!$U:$U,MATCH($F77,Réttabanki!$A:$A,0)),INDEX(Vöruskrá!$R:$R,MATCH($F77,Vöruskrá!$B:$B,0)))*$H77/1000,""))</f>
        <v/>
      </c>
      <c r="AG77" s="352" t="str">
        <f>IF($F77="","",IFERROR(IFERROR(INDEX(Réttabanki!$U:$U,MATCH($F77,Réttabanki!$A:$A,0)),INDEX(Vöruskrá!$R:$R,MATCH($F77,Vöruskrá!$B:$B,0)))*IF($I77="",$H77*(1+$AD$2),$I77)/1000,""))</f>
        <v/>
      </c>
      <c r="AH77" s="353" t="str">
        <f t="shared" si="4"/>
        <v/>
      </c>
      <c r="AI77" s="351" t="str">
        <f t="shared" si="5"/>
        <v/>
      </c>
    </row>
    <row r="78" spans="1:35" ht="24">
      <c r="A78" s="274"/>
      <c r="B78" s="31" t="s">
        <v>2083</v>
      </c>
      <c r="C78" s="31">
        <v>32</v>
      </c>
      <c r="D78" s="32" t="s">
        <v>1987</v>
      </c>
      <c r="E78" s="32" t="s">
        <v>2038</v>
      </c>
      <c r="F78" s="32" t="s">
        <v>40</v>
      </c>
      <c r="G78" s="32" t="s">
        <v>2114</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2" t="s">
        <v>1999</v>
      </c>
      <c r="V78" s="302" t="s">
        <v>2056</v>
      </c>
      <c r="W78" s="302">
        <v>160</v>
      </c>
      <c r="X78" s="304" t="s">
        <v>2115</v>
      </c>
      <c r="Y78" s="302"/>
      <c r="Z78" s="302"/>
      <c r="AA78" s="302"/>
      <c r="AF78" s="352">
        <f>IF($F78="","",IFERROR(IFERROR(INDEX(Réttabanki!$U:$U,MATCH($F78,Réttabanki!$A:$A,0)),INDEX(Vöruskrá!$R:$R,MATCH($F78,Vöruskrá!$B:$B,0)))*$H78/1000,""))</f>
        <v>27</v>
      </c>
      <c r="AG78" s="352">
        <f>IF($F78="","",IFERROR(IFERROR(INDEX(Réttabanki!$U:$U,MATCH($F78,Réttabanki!$A:$A,0)),INDEX(Vöruskrá!$R:$R,MATCH($F78,Vöruskrá!$B:$B,0)))*IF($I78="",$H78*(1+$AD$2),$I78)/1000,""))</f>
        <v>40.5</v>
      </c>
      <c r="AH78" s="353">
        <f t="shared" si="4"/>
        <v>3.5217391304347825E-2</v>
      </c>
      <c r="AI78" s="351" t="str">
        <f t="shared" si="5"/>
        <v>OK</v>
      </c>
    </row>
    <row r="79" spans="1:35">
      <c r="A79" s="274"/>
      <c r="B79" s="31" t="s">
        <v>2083</v>
      </c>
      <c r="C79" s="31">
        <v>32</v>
      </c>
      <c r="D79" s="32" t="s">
        <v>1987</v>
      </c>
      <c r="E79" s="32" t="s">
        <v>2038</v>
      </c>
      <c r="F79" s="32" t="s">
        <v>843</v>
      </c>
      <c r="G79" s="32" t="s">
        <v>2116</v>
      </c>
      <c r="H79" s="33">
        <v>20</v>
      </c>
      <c r="I79" s="33"/>
      <c r="J79" s="148">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300" t="s">
        <v>1999</v>
      </c>
      <c r="V79" s="300" t="s">
        <v>2000</v>
      </c>
      <c r="W79" s="300"/>
      <c r="X79" s="300"/>
      <c r="Y79" s="300"/>
      <c r="Z79" s="300"/>
      <c r="AA79" s="300"/>
      <c r="AF79" s="352">
        <f>IF($F79="","",IFERROR(IFERROR(INDEX(Réttabanki!$U:$U,MATCH($F79,Réttabanki!$A:$A,0)),INDEX(Vöruskrá!$R:$R,MATCH($F79,Vöruskrá!$B:$B,0)))*$H79/1000,""))</f>
        <v>42</v>
      </c>
      <c r="AG79" s="352">
        <f>IF($F79="","",IFERROR(IFERROR(INDEX(Réttabanki!$U:$U,MATCH($F79,Réttabanki!$A:$A,0)),INDEX(Vöruskrá!$R:$R,MATCH($F79,Vöruskrá!$B:$B,0)))*IF($I79="",$H79*(1+$AD$2),$I79)/1000,""))</f>
        <v>63</v>
      </c>
      <c r="AH79" s="353">
        <f t="shared" si="4"/>
        <v>5.4782608695652171E-2</v>
      </c>
      <c r="AI79" s="351" t="str">
        <f t="shared" si="5"/>
        <v>OK</v>
      </c>
    </row>
    <row r="80" spans="1:35" ht="72">
      <c r="A80" s="274"/>
      <c r="B80" s="31" t="s">
        <v>2083</v>
      </c>
      <c r="C80" s="31">
        <v>32</v>
      </c>
      <c r="D80" s="32" t="s">
        <v>1987</v>
      </c>
      <c r="E80" s="32" t="s">
        <v>960</v>
      </c>
      <c r="F80" s="32"/>
      <c r="G80" s="32" t="s">
        <v>2117</v>
      </c>
      <c r="H80" s="33"/>
      <c r="I80" s="33"/>
      <c r="J80" s="148" t="str">
        <f>IF($F80="","",IFERROR(IFERROR(INDEX(Réttabanki!$U:$U,MATCH($F80,Réttabanki!$A:$A,0)),INDEX(Vöruskrá!$R:$R,MATCH($F80,Vöruskrá!$B:$B,0)))*($H80+IF($I80="",$H80*(1+$AD$2),$I80))/2/1000,""))</f>
        <v/>
      </c>
      <c r="K80" s="21" t="s">
        <v>2118</v>
      </c>
      <c r="L80" s="21" t="s">
        <v>845</v>
      </c>
      <c r="M80" s="21"/>
      <c r="N80" s="22"/>
      <c r="O80" s="22"/>
      <c r="P80" s="22"/>
      <c r="Q80" s="22"/>
      <c r="R80" s="22"/>
      <c r="S80" s="22"/>
      <c r="T80" s="65"/>
      <c r="U80" s="302"/>
      <c r="V80" s="302"/>
      <c r="W80" s="302"/>
      <c r="X80" s="302"/>
      <c r="Y80" s="302"/>
      <c r="Z80" s="302"/>
      <c r="AA80" s="302"/>
      <c r="AF80" s="352" t="str">
        <f>IF($F80="","",IFERROR(IFERROR(INDEX(Réttabanki!$U:$U,MATCH($F80,Réttabanki!$A:$A,0)),INDEX(Vöruskrá!$R:$R,MATCH($F80,Vöruskrá!$B:$B,0)))*$H80/1000,""))</f>
        <v/>
      </c>
      <c r="AG80" s="352" t="str">
        <f>IF($F80="","",IFERROR(IFERROR(INDEX(Réttabanki!$U:$U,MATCH($F80,Réttabanki!$A:$A,0)),INDEX(Vöruskrá!$R:$R,MATCH($F80,Vöruskrá!$B:$B,0)))*IF($I80="",$H80*(1+$AD$2),$I80)/1000,""))</f>
        <v/>
      </c>
      <c r="AH80" s="353" t="str">
        <f t="shared" si="4"/>
        <v/>
      </c>
      <c r="AI80" s="351" t="str">
        <f t="shared" si="5"/>
        <v/>
      </c>
    </row>
    <row r="81" spans="1:35" ht="60">
      <c r="A81" s="274"/>
      <c r="B81" s="31" t="s">
        <v>2083</v>
      </c>
      <c r="C81" s="31">
        <v>32</v>
      </c>
      <c r="D81" s="32" t="s">
        <v>1987</v>
      </c>
      <c r="E81" s="32" t="s">
        <v>960</v>
      </c>
      <c r="F81" s="32" t="s">
        <v>1185</v>
      </c>
      <c r="G81" s="32" t="s">
        <v>2119</v>
      </c>
      <c r="H81" s="33">
        <v>40</v>
      </c>
      <c r="I81" s="33"/>
      <c r="J81" s="148">
        <f>IF($F81="","",IFERROR(IFERROR(INDEX(Réttabanki!$U:$U,MATCH($F81,Réttabanki!$A:$A,0)),INDEX(Vöruskrá!$R:$R,MATCH($F81,Vöruskrá!$B:$B,0)))*($H81+IF($I81="",$H81*(1+$AD$2),$I81))/2/1000,""))</f>
        <v>30</v>
      </c>
      <c r="K81" s="21" t="s">
        <v>1186</v>
      </c>
      <c r="L81" s="21"/>
      <c r="M81" s="21"/>
      <c r="N81" s="22">
        <v>219</v>
      </c>
      <c r="O81" s="22">
        <v>5.3</v>
      </c>
      <c r="P81" s="22">
        <v>0.5</v>
      </c>
      <c r="Q81" s="22">
        <v>32.299999999999997</v>
      </c>
      <c r="R81" s="22">
        <v>3.3</v>
      </c>
      <c r="S81" s="22">
        <v>0.7</v>
      </c>
      <c r="T81" s="65"/>
      <c r="U81" s="300"/>
      <c r="V81" s="300"/>
      <c r="W81" s="300"/>
      <c r="X81" s="300"/>
      <c r="Y81" s="300"/>
      <c r="Z81" s="300"/>
      <c r="AA81" s="300"/>
      <c r="AF81" s="352">
        <f>IF($F81="","",IFERROR(IFERROR(INDEX(Réttabanki!$U:$U,MATCH($F81,Réttabanki!$A:$A,0)),INDEX(Vöruskrá!$R:$R,MATCH($F81,Vöruskrá!$B:$B,0)))*$H81/1000,""))</f>
        <v>24</v>
      </c>
      <c r="AG81" s="352">
        <f>IF($F81="","",IFERROR(IFERROR(INDEX(Réttabanki!$U:$U,MATCH($F81,Réttabanki!$A:$A,0)),INDEX(Vöruskrá!$R:$R,MATCH($F81,Vöruskrá!$B:$B,0)))*IF($I81="",$H81*(1+$AD$2),$I81)/1000,""))</f>
        <v>36</v>
      </c>
      <c r="AH81" s="353">
        <f t="shared" si="4"/>
        <v>3.1304347826086959E-2</v>
      </c>
      <c r="AI81" s="351" t="str">
        <f t="shared" si="5"/>
        <v>OK</v>
      </c>
    </row>
    <row r="82" spans="1:35">
      <c r="A82" s="274"/>
      <c r="B82" s="31" t="s">
        <v>2083</v>
      </c>
      <c r="C82" s="31">
        <v>32</v>
      </c>
      <c r="D82" s="32" t="s">
        <v>1987</v>
      </c>
      <c r="E82" s="32" t="s">
        <v>960</v>
      </c>
      <c r="F82" s="32" t="s">
        <v>843</v>
      </c>
      <c r="G82" s="32" t="s">
        <v>2116</v>
      </c>
      <c r="H82" s="33">
        <v>20</v>
      </c>
      <c r="I82" s="33"/>
      <c r="J82" s="148">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2" t="s">
        <v>1999</v>
      </c>
      <c r="V82" s="302" t="s">
        <v>2000</v>
      </c>
      <c r="W82" s="302"/>
      <c r="X82" s="302"/>
      <c r="Y82" s="302"/>
      <c r="Z82" s="302"/>
      <c r="AA82" s="302"/>
      <c r="AF82" s="352">
        <f>IF($F82="","",IFERROR(IFERROR(INDEX(Réttabanki!$U:$U,MATCH($F82,Réttabanki!$A:$A,0)),INDEX(Vöruskrá!$R:$R,MATCH($F82,Vöruskrá!$B:$B,0)))*$H82/1000,""))</f>
        <v>42</v>
      </c>
      <c r="AG82" s="352">
        <f>IF($F82="","",IFERROR(IFERROR(INDEX(Réttabanki!$U:$U,MATCH($F82,Réttabanki!$A:$A,0)),INDEX(Vöruskrá!$R:$R,MATCH($F82,Vöruskrá!$B:$B,0)))*IF($I82="",$H82*(1+$AD$2),$I82)/1000,""))</f>
        <v>63</v>
      </c>
      <c r="AH82" s="353">
        <f t="shared" si="4"/>
        <v>5.4782608695652171E-2</v>
      </c>
      <c r="AI82" s="351" t="str">
        <f t="shared" si="5"/>
        <v>OK</v>
      </c>
    </row>
    <row r="83" spans="1:35" ht="24">
      <c r="A83" s="274"/>
      <c r="B83" s="31" t="s">
        <v>2083</v>
      </c>
      <c r="C83" s="31">
        <v>32</v>
      </c>
      <c r="D83" s="32" t="s">
        <v>1987</v>
      </c>
      <c r="E83" s="32" t="s">
        <v>960</v>
      </c>
      <c r="F83" s="32"/>
      <c r="G83" s="32" t="s">
        <v>2120</v>
      </c>
      <c r="H83" s="33"/>
      <c r="I83" s="33"/>
      <c r="J83" s="148" t="str">
        <f>IF($F83="","",IFERROR(IFERROR(INDEX(Réttabanki!$U:$U,MATCH($F83,Réttabanki!$A:$A,0)),INDEX(Vöruskrá!$R:$R,MATCH($F83,Vöruskrá!$B:$B,0)))*($H83+IF($I83="",$H83*(1+$AD$2),$I83))/2/1000,""))</f>
        <v/>
      </c>
      <c r="K83" s="21" t="s">
        <v>1263</v>
      </c>
      <c r="L83" s="21" t="s">
        <v>121</v>
      </c>
      <c r="M83" s="21"/>
      <c r="N83" s="22"/>
      <c r="O83" s="22"/>
      <c r="P83" s="22"/>
      <c r="Q83" s="22"/>
      <c r="R83" s="22"/>
      <c r="S83" s="22"/>
      <c r="T83" s="65"/>
      <c r="U83" s="300"/>
      <c r="V83" s="300"/>
      <c r="W83" s="300"/>
      <c r="X83" s="300"/>
      <c r="Y83" s="300"/>
      <c r="Z83" s="300"/>
      <c r="AA83" s="300"/>
      <c r="AF83" s="352" t="str">
        <f>IF($F83="","",IFERROR(IFERROR(INDEX(Réttabanki!$U:$U,MATCH($F83,Réttabanki!$A:$A,0)),INDEX(Vöruskrá!$R:$R,MATCH($F83,Vöruskrá!$B:$B,0)))*$H83/1000,""))</f>
        <v/>
      </c>
      <c r="AG83" s="352" t="str">
        <f>IF($F83="","",IFERROR(IFERROR(INDEX(Réttabanki!$U:$U,MATCH($F83,Réttabanki!$A:$A,0)),INDEX(Vöruskrá!$R:$R,MATCH($F83,Vöruskrá!$B:$B,0)))*IF($I83="",$H83*(1+$AD$2),$I83)/1000,""))</f>
        <v/>
      </c>
      <c r="AH83" s="353" t="str">
        <f t="shared" si="4"/>
        <v/>
      </c>
      <c r="AI83" s="351" t="str">
        <f t="shared" si="5"/>
        <v/>
      </c>
    </row>
    <row r="84" spans="1:35" ht="24">
      <c r="A84" s="274"/>
      <c r="B84" s="31" t="s">
        <v>2083</v>
      </c>
      <c r="C84" s="31">
        <v>32</v>
      </c>
      <c r="D84" s="32" t="s">
        <v>1987</v>
      </c>
      <c r="E84" s="32" t="s">
        <v>960</v>
      </c>
      <c r="F84" s="32" t="s">
        <v>2121</v>
      </c>
      <c r="G84" s="32" t="s">
        <v>2122</v>
      </c>
      <c r="H84" s="33">
        <v>20</v>
      </c>
      <c r="I84" s="33"/>
      <c r="J84" s="148" t="str">
        <f>IF($F84="","",IFERROR(IFERROR(INDEX(Réttabanki!$U:$U,MATCH($F84,Réttabanki!$A:$A,0)),INDEX(Vöruskrá!$R:$R,MATCH($F84,Vöruskrá!$B:$B,0)))*($H84+IF($I84="",$H84*(1+$AD$2),$I84))/2/1000,""))</f>
        <v/>
      </c>
      <c r="K84" s="21" t="s">
        <v>1263</v>
      </c>
      <c r="L84" s="21"/>
      <c r="M84" s="21"/>
      <c r="N84" s="22">
        <v>244</v>
      </c>
      <c r="O84" s="22">
        <v>24</v>
      </c>
      <c r="P84" s="22">
        <v>21</v>
      </c>
      <c r="Q84" s="22"/>
      <c r="R84" s="22">
        <v>0</v>
      </c>
      <c r="S84" s="22"/>
      <c r="T84" s="65"/>
      <c r="U84" s="302"/>
      <c r="V84" s="302"/>
      <c r="W84" s="302"/>
      <c r="X84" s="302"/>
      <c r="Y84" s="302"/>
      <c r="Z84" s="302"/>
      <c r="AA84" s="302"/>
      <c r="AF84" s="352" t="str">
        <f>IF($F84="","",IFERROR(IFERROR(INDEX(Réttabanki!$U:$U,MATCH($F84,Réttabanki!$A:$A,0)),INDEX(Vöruskrá!$R:$R,MATCH($F84,Vöruskrá!$B:$B,0)))*$H84/1000,""))</f>
        <v/>
      </c>
      <c r="AG84" s="352" t="str">
        <f>IF($F84="","",IFERROR(IFERROR(INDEX(Réttabanki!$U:$U,MATCH($F84,Réttabanki!$A:$A,0)),INDEX(Vöruskrá!$R:$R,MATCH($F84,Vöruskrá!$B:$B,0)))*IF($I84="",$H84*(1+$AD$2),$I84)/1000,""))</f>
        <v/>
      </c>
      <c r="AH84" s="353" t="str">
        <f t="shared" si="4"/>
        <v/>
      </c>
      <c r="AI84" s="351" t="str">
        <f t="shared" si="5"/>
        <v/>
      </c>
    </row>
    <row r="85" spans="1:35">
      <c r="A85" s="275"/>
      <c r="B85" s="154" t="s">
        <v>2083</v>
      </c>
      <c r="C85" s="154">
        <v>32</v>
      </c>
      <c r="D85" s="155"/>
      <c r="E85" s="155"/>
      <c r="F85" s="155" t="s">
        <v>2050</v>
      </c>
      <c r="G85" s="155"/>
      <c r="H85" s="156"/>
      <c r="I85" s="156"/>
      <c r="J85" s="407">
        <f>SUM(AF56:AF84)</f>
        <v>1782</v>
      </c>
      <c r="K85" s="21" t="s">
        <v>2033</v>
      </c>
      <c r="L85" s="21"/>
      <c r="M85" s="21"/>
      <c r="N85" s="22"/>
      <c r="O85" s="22"/>
      <c r="P85" s="22"/>
      <c r="Q85" s="22"/>
      <c r="R85" s="22"/>
      <c r="S85" s="22"/>
      <c r="T85" s="65"/>
      <c r="U85" s="300"/>
      <c r="V85" s="300"/>
      <c r="W85" s="300"/>
      <c r="X85" s="300"/>
      <c r="Y85" s="300"/>
      <c r="Z85" s="300"/>
      <c r="AA85" s="300"/>
      <c r="AF85" s="352" t="str">
        <f>IF($F85="","",IFERROR(IFERROR(INDEX(Réttabanki!$U:$U,MATCH($F85,Réttabanki!$A:$A,0)),INDEX(Vöruskrá!$R:$R,MATCH($F85,Vöruskrá!$B:$B,0)))*$H85/1000,""))</f>
        <v/>
      </c>
      <c r="AG85" s="352" t="str">
        <f>IF($F85="","",IFERROR(IFERROR(INDEX(Réttabanki!$U:$U,MATCH($F85,Réttabanki!$A:$A,0)),INDEX(Vöruskrá!$R:$R,MATCH($F85,Vöruskrá!$B:$B,0)))*IF($I85="",$H85*(1+$AD$2),$I85)/1000,""))</f>
        <v/>
      </c>
      <c r="AH85" s="353" t="str">
        <f>IF(N($AF85)+N($AG85)=0,"",MAX(N($AF85)/$AE$4,N($AG85)/$AE$5))</f>
        <v/>
      </c>
      <c r="AI85" s="351" t="str">
        <f>IF($AH85="","",IF($AH85&gt;$AE$6,"⚠ Yfir "&amp;TEXT($AE$6,"0%"),"OK"))</f>
        <v/>
      </c>
    </row>
    <row r="86" spans="1:35">
      <c r="A86" s="275"/>
      <c r="B86" s="154" t="s">
        <v>2083</v>
      </c>
      <c r="C86" s="154">
        <v>32</v>
      </c>
      <c r="D86" s="155"/>
      <c r="E86" s="155"/>
      <c r="F86" s="155" t="s">
        <v>2051</v>
      </c>
      <c r="G86" s="155"/>
      <c r="H86" s="156"/>
      <c r="I86" s="156"/>
      <c r="J86" s="407">
        <f>SUM(AG56:AG84)</f>
        <v>2673</v>
      </c>
      <c r="K86" s="21" t="s">
        <v>2033</v>
      </c>
      <c r="L86" s="21"/>
      <c r="M86" s="21"/>
      <c r="N86" s="22"/>
      <c r="O86" s="22"/>
      <c r="P86" s="22"/>
      <c r="Q86" s="22"/>
      <c r="R86" s="22"/>
      <c r="S86" s="22"/>
      <c r="T86" s="65"/>
      <c r="U86" s="302"/>
      <c r="V86" s="302"/>
      <c r="W86" s="302"/>
      <c r="X86" s="302"/>
      <c r="Y86" s="302"/>
      <c r="Z86" s="302"/>
      <c r="AA86" s="302"/>
      <c r="AF86" s="352" t="str">
        <f>IF($F86="","",IFERROR(IFERROR(INDEX(Réttabanki!$U:$U,MATCH($F86,Réttabanki!$A:$A,0)),INDEX(Vöruskrá!$R:$R,MATCH($F86,Vöruskrá!$B:$B,0)))*$H86/1000,""))</f>
        <v/>
      </c>
      <c r="AG86" s="352" t="str">
        <f>IF($F86="","",IFERROR(IFERROR(INDEX(Réttabanki!$U:$U,MATCH($F86,Réttabanki!$A:$A,0)),INDEX(Vöruskrá!$R:$R,MATCH($F86,Vöruskrá!$B:$B,0)))*IF($I86="",$H86*(1+$AD$2),$I86)/1000,""))</f>
        <v/>
      </c>
      <c r="AH86" s="353" t="str">
        <f>IF(N($AF86)+N($AG86)=0,"",MAX(N($AF86)/$AE$4,N($AG86)/$AE$5))</f>
        <v/>
      </c>
      <c r="AI86" s="351" t="str">
        <f>IF($AH86="","",IF($AH86&gt;$AE$6,"⚠ Yfir "&amp;TEXT($AE$6,"0%"),"OK"))</f>
        <v/>
      </c>
    </row>
    <row r="87" spans="1:35" ht="72">
      <c r="A87" s="274">
        <v>46241</v>
      </c>
      <c r="B87" s="31" t="s">
        <v>2123</v>
      </c>
      <c r="C87" s="31">
        <v>32</v>
      </c>
      <c r="D87" s="32" t="s">
        <v>1987</v>
      </c>
      <c r="E87" s="32" t="s">
        <v>1993</v>
      </c>
      <c r="F87" s="32"/>
      <c r="G87" s="32" t="s">
        <v>2124</v>
      </c>
      <c r="H87" s="33"/>
      <c r="I87" s="33"/>
      <c r="J87" s="148" t="str">
        <f>IF($F87="","",IFERROR(IFERROR(INDEX(Réttabanki!$U:$U,MATCH($F87,Réttabanki!$A:$A,0)),INDEX(Vöruskrá!$R:$R,MATCH($F87,Vöruskrá!$B:$B,0)))*($H87+IF($I87="",$H87*(1+$AD$2),$I87))/2/1000,""))</f>
        <v/>
      </c>
      <c r="K87" s="21" t="s">
        <v>2125</v>
      </c>
      <c r="L87" s="21" t="s">
        <v>2126</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0"/>
      <c r="V87" s="300"/>
      <c r="W87" s="300"/>
      <c r="X87" s="300"/>
      <c r="Y87" s="300"/>
      <c r="Z87" s="300"/>
      <c r="AA87" s="300"/>
      <c r="AF87" s="352" t="str">
        <f>IF($F87="","",IFERROR(IFERROR(INDEX(Réttabanki!$U:$U,MATCH($F87,Réttabanki!$A:$A,0)),INDEX(Vöruskrá!$R:$R,MATCH($F87,Vöruskrá!$B:$B,0)))*$H87/1000,""))</f>
        <v/>
      </c>
      <c r="AG87" s="352" t="str">
        <f>IF($F87="","",IFERROR(IFERROR(INDEX(Réttabanki!$U:$U,MATCH($F87,Réttabanki!$A:$A,0)),INDEX(Vöruskrá!$R:$R,MATCH($F87,Vöruskrá!$B:$B,0)))*IF($I87="",$H87*(1+$AD$2),$I87)/1000,""))</f>
        <v/>
      </c>
      <c r="AH87" s="353" t="str">
        <f t="shared" ref="AH87:AH103" si="6">IF(N($AF87)+N($AG87)=0,"",MAX(N($AF87)/$AE$4,N($AG87)/$AE$5))</f>
        <v/>
      </c>
      <c r="AI87" s="351" t="str">
        <f t="shared" ref="AI87:AI103" si="7">IF($AH87="","",IF($AH87&gt;$AE$6,"⚠ Yfir "&amp;TEXT($AE$6,"0%"),"OK"))</f>
        <v/>
      </c>
    </row>
    <row r="88" spans="1:35" ht="60">
      <c r="A88" s="274"/>
      <c r="B88" s="31" t="s">
        <v>2123</v>
      </c>
      <c r="C88" s="31">
        <v>32</v>
      </c>
      <c r="D88" s="32" t="s">
        <v>1987</v>
      </c>
      <c r="E88" s="32" t="s">
        <v>1993</v>
      </c>
      <c r="F88" s="32" t="s">
        <v>800</v>
      </c>
      <c r="G88" s="32" t="s">
        <v>2127</v>
      </c>
      <c r="H88" s="33">
        <v>120</v>
      </c>
      <c r="I88" s="33"/>
      <c r="J88" s="148">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2" t="s">
        <v>1999</v>
      </c>
      <c r="V88" s="302" t="s">
        <v>2056</v>
      </c>
      <c r="W88" s="302">
        <v>160</v>
      </c>
      <c r="X88" s="302" t="s">
        <v>2128</v>
      </c>
      <c r="Y88" s="302">
        <v>85</v>
      </c>
      <c r="Z88" s="302" t="s">
        <v>2129</v>
      </c>
      <c r="AA88" s="302"/>
      <c r="AF88" s="352">
        <f>IF($F88="","",IFERROR(IFERROR(INDEX(Réttabanki!$U:$U,MATCH($F88,Réttabanki!$A:$A,0)),INDEX(Vöruskrá!$R:$R,MATCH($F88,Vöruskrá!$B:$B,0)))*$H88/1000,""))</f>
        <v>96</v>
      </c>
      <c r="AG88" s="352">
        <f>IF($F88="","",IFERROR(IFERROR(INDEX(Réttabanki!$U:$U,MATCH($F88,Réttabanki!$A:$A,0)),INDEX(Vöruskrá!$R:$R,MATCH($F88,Vöruskrá!$B:$B,0)))*IF($I88="",$H88*(1+$AD$2),$I88)/1000,""))</f>
        <v>144</v>
      </c>
      <c r="AH88" s="353">
        <f t="shared" si="6"/>
        <v>0.12521739130434784</v>
      </c>
      <c r="AI88" s="351" t="str">
        <f t="shared" si="7"/>
        <v>OK</v>
      </c>
    </row>
    <row r="89" spans="1:35">
      <c r="A89" s="274"/>
      <c r="B89" s="31" t="s">
        <v>2123</v>
      </c>
      <c r="C89" s="31">
        <v>32</v>
      </c>
      <c r="D89" s="32" t="s">
        <v>1987</v>
      </c>
      <c r="E89" s="32" t="s">
        <v>1993</v>
      </c>
      <c r="F89" s="32" t="s">
        <v>1093</v>
      </c>
      <c r="G89" s="32" t="s">
        <v>794</v>
      </c>
      <c r="H89" s="33">
        <v>150</v>
      </c>
      <c r="I89" s="33"/>
      <c r="J89" s="148">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300" t="s">
        <v>1999</v>
      </c>
      <c r="V89" s="300" t="s">
        <v>2056</v>
      </c>
      <c r="W89" s="300" t="s">
        <v>2061</v>
      </c>
      <c r="X89" s="300">
        <v>6</v>
      </c>
      <c r="Y89" s="300"/>
      <c r="Z89" s="300"/>
      <c r="AA89" s="300"/>
      <c r="AF89" s="352">
        <f>IF($F89="","",IFERROR(IFERROR(INDEX(Réttabanki!$U:$U,MATCH($F89,Réttabanki!$A:$A,0)),INDEX(Vöruskrá!$R:$R,MATCH($F89,Vöruskrá!$B:$B,0)))*$H89/1000,""))</f>
        <v>90</v>
      </c>
      <c r="AG89" s="352">
        <f>IF($F89="","",IFERROR(IFERROR(INDEX(Réttabanki!$U:$U,MATCH($F89,Réttabanki!$A:$A,0)),INDEX(Vöruskrá!$R:$R,MATCH($F89,Vöruskrá!$B:$B,0)))*IF($I89="",$H89*(1+$AD$2),$I89)/1000,""))</f>
        <v>135</v>
      </c>
      <c r="AH89" s="353">
        <f t="shared" si="6"/>
        <v>0.11739130434782609</v>
      </c>
      <c r="AI89" s="351" t="str">
        <f t="shared" si="7"/>
        <v>OK</v>
      </c>
    </row>
    <row r="90" spans="1:35" ht="72">
      <c r="A90" s="274"/>
      <c r="B90" s="31" t="s">
        <v>2123</v>
      </c>
      <c r="C90" s="31">
        <v>32</v>
      </c>
      <c r="D90" s="32" t="s">
        <v>1987</v>
      </c>
      <c r="E90" s="32" t="s">
        <v>960</v>
      </c>
      <c r="F90" s="32"/>
      <c r="G90" s="32"/>
      <c r="H90" s="33"/>
      <c r="I90" s="33"/>
      <c r="J90" s="148" t="str">
        <f>IF($F90="","",IFERROR(IFERROR(INDEX(Réttabanki!$U:$U,MATCH($F90,Réttabanki!$A:$A,0)),INDEX(Vöruskrá!$R:$R,MATCH($F90,Vöruskrá!$B:$B,0)))*($H90+IF($I90="",$H90*(1+$AD$2),$I90))/2/1000,""))</f>
        <v/>
      </c>
      <c r="K90" s="21" t="s">
        <v>2130</v>
      </c>
      <c r="L90" s="21" t="s">
        <v>230</v>
      </c>
      <c r="M90" s="21"/>
      <c r="N90" s="22"/>
      <c r="O90" s="22"/>
      <c r="P90" s="22"/>
      <c r="Q90" s="22"/>
      <c r="R90" s="22"/>
      <c r="S90" s="22"/>
      <c r="T90" s="64"/>
      <c r="U90" s="302"/>
      <c r="V90" s="302"/>
      <c r="W90" s="302"/>
      <c r="X90" s="302"/>
      <c r="Y90" s="302"/>
      <c r="Z90" s="302"/>
      <c r="AA90" s="302"/>
      <c r="AF90" s="352" t="str">
        <f>IF($F90="","",IFERROR(IFERROR(INDEX(Réttabanki!$U:$U,MATCH($F90,Réttabanki!$A:$A,0)),INDEX(Vöruskrá!$R:$R,MATCH($F90,Vöruskrá!$B:$B,0)))*$H90/1000,""))</f>
        <v/>
      </c>
      <c r="AG90" s="352" t="str">
        <f>IF($F90="","",IFERROR(IFERROR(INDEX(Réttabanki!$U:$U,MATCH($F90,Réttabanki!$A:$A,0)),INDEX(Vöruskrá!$R:$R,MATCH($F90,Vöruskrá!$B:$B,0)))*IF($I90="",$H90*(1+$AD$2),$I90)/1000,""))</f>
        <v/>
      </c>
      <c r="AH90" s="353" t="str">
        <f t="shared" si="6"/>
        <v/>
      </c>
      <c r="AI90" s="351" t="str">
        <f t="shared" si="7"/>
        <v/>
      </c>
    </row>
    <row r="91" spans="1:35" ht="60">
      <c r="A91" s="274"/>
      <c r="B91" s="31" t="s">
        <v>2123</v>
      </c>
      <c r="C91" s="31">
        <v>32</v>
      </c>
      <c r="D91" s="32" t="s">
        <v>1987</v>
      </c>
      <c r="E91" s="32" t="s">
        <v>960</v>
      </c>
      <c r="F91" s="32" t="s">
        <v>800</v>
      </c>
      <c r="G91" s="32" t="s">
        <v>2127</v>
      </c>
      <c r="H91" s="33">
        <v>120</v>
      </c>
      <c r="I91" s="33"/>
      <c r="J91" s="148">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300" t="s">
        <v>1999</v>
      </c>
      <c r="V91" s="300" t="s">
        <v>2056</v>
      </c>
      <c r="W91" s="300">
        <v>160</v>
      </c>
      <c r="X91" s="300" t="s">
        <v>2128</v>
      </c>
      <c r="Y91" s="300">
        <v>85</v>
      </c>
      <c r="Z91" s="300" t="s">
        <v>2131</v>
      </c>
      <c r="AA91" s="300"/>
      <c r="AF91" s="352">
        <f>IF($F91="","",IFERROR(IFERROR(INDEX(Réttabanki!$U:$U,MATCH($F91,Réttabanki!$A:$A,0)),INDEX(Vöruskrá!$R:$R,MATCH($F91,Vöruskrá!$B:$B,0)))*$H91/1000,""))</f>
        <v>96</v>
      </c>
      <c r="AG91" s="352">
        <f>IF($F91="","",IFERROR(IFERROR(INDEX(Réttabanki!$U:$U,MATCH($F91,Réttabanki!$A:$A,0)),INDEX(Vöruskrá!$R:$R,MATCH($F91,Vöruskrá!$B:$B,0)))*IF($I91="",$H91*(1+$AD$2),$I91)/1000,""))</f>
        <v>144</v>
      </c>
      <c r="AH91" s="353">
        <f t="shared" si="6"/>
        <v>0.12521739130434784</v>
      </c>
      <c r="AI91" s="351" t="str">
        <f t="shared" si="7"/>
        <v>OK</v>
      </c>
    </row>
    <row r="92" spans="1:35">
      <c r="A92" s="274"/>
      <c r="B92" s="31" t="s">
        <v>2123</v>
      </c>
      <c r="C92" s="31">
        <v>32</v>
      </c>
      <c r="D92" s="32" t="s">
        <v>1987</v>
      </c>
      <c r="E92" s="32" t="s">
        <v>960</v>
      </c>
      <c r="F92" s="32" t="s">
        <v>1392</v>
      </c>
      <c r="G92" s="32" t="s">
        <v>2132</v>
      </c>
      <c r="H92" s="33">
        <v>150</v>
      </c>
      <c r="I92" s="33"/>
      <c r="J92" s="148">
        <f>IF($F92="","",IFERROR(IFERROR(INDEX(Réttabanki!$U:$U,MATCH($F92,Réttabanki!$A:$A,0)),INDEX(Vöruskrá!$R:$R,MATCH($F92,Vöruskrá!$B:$B,0)))*($H92+IF($I92="",$H92*(1+$AD$2),$I92))/2/1000,""))</f>
        <v>93.75</v>
      </c>
      <c r="K92" s="21" t="s">
        <v>1393</v>
      </c>
      <c r="L92" s="21"/>
      <c r="M92" s="21"/>
      <c r="N92" s="22">
        <v>144</v>
      </c>
      <c r="O92" s="22"/>
      <c r="P92" s="22"/>
      <c r="Q92" s="22">
        <v>33</v>
      </c>
      <c r="R92" s="22"/>
      <c r="S92" s="22">
        <v>0</v>
      </c>
      <c r="T92" s="65"/>
      <c r="U92" s="302"/>
      <c r="V92" s="302"/>
      <c r="W92" s="302"/>
      <c r="X92" s="302"/>
      <c r="Y92" s="302"/>
      <c r="Z92" s="302"/>
      <c r="AA92" s="302"/>
      <c r="AF92" s="352">
        <f>IF($F92="","",IFERROR(IFERROR(INDEX(Réttabanki!$U:$U,MATCH($F92,Réttabanki!$A:$A,0)),INDEX(Vöruskrá!$R:$R,MATCH($F92,Vöruskrá!$B:$B,0)))*$H92/1000,""))</f>
        <v>75</v>
      </c>
      <c r="AG92" s="352">
        <f>IF($F92="","",IFERROR(IFERROR(INDEX(Réttabanki!$U:$U,MATCH($F92,Réttabanki!$A:$A,0)),INDEX(Vöruskrá!$R:$R,MATCH($F92,Vöruskrá!$B:$B,0)))*IF($I92="",$H92*(1+$AD$2),$I92)/1000,""))</f>
        <v>112.5</v>
      </c>
      <c r="AH92" s="353">
        <f t="shared" si="6"/>
        <v>9.7826086956521743E-2</v>
      </c>
      <c r="AI92" s="351" t="str">
        <f t="shared" si="7"/>
        <v>OK</v>
      </c>
    </row>
    <row r="93" spans="1:35" ht="84">
      <c r="A93" s="274"/>
      <c r="B93" s="31" t="s">
        <v>2123</v>
      </c>
      <c r="C93" s="31">
        <v>32</v>
      </c>
      <c r="D93" s="32" t="s">
        <v>1987</v>
      </c>
      <c r="E93" s="32" t="s">
        <v>2013</v>
      </c>
      <c r="F93" s="32"/>
      <c r="G93" s="32" t="s">
        <v>2133</v>
      </c>
      <c r="H93" s="33"/>
      <c r="I93" s="33"/>
      <c r="J93" s="148" t="str">
        <f>IF($F93="","",IFERROR(IFERROR(INDEX(Réttabanki!$U:$U,MATCH($F93,Réttabanki!$A:$A,0)),INDEX(Vöruskrá!$R:$R,MATCH($F93,Vöruskrá!$B:$B,0)))*($H93+IF($I93="",$H93*(1+$AD$2),$I93))/2/1000,""))</f>
        <v/>
      </c>
      <c r="K93" s="21" t="s">
        <v>2134</v>
      </c>
      <c r="L93" s="21" t="s">
        <v>2135</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0"/>
      <c r="V93" s="300"/>
      <c r="W93" s="300"/>
      <c r="X93" s="300"/>
      <c r="Y93" s="300"/>
      <c r="Z93" s="300"/>
      <c r="AA93" s="300"/>
      <c r="AF93" s="352" t="str">
        <f>IF($F93="","",IFERROR(IFERROR(INDEX(Réttabanki!$U:$U,MATCH($F93,Réttabanki!$A:$A,0)),INDEX(Vöruskrá!$R:$R,MATCH($F93,Vöruskrá!$B:$B,0)))*$H93/1000,""))</f>
        <v/>
      </c>
      <c r="AG93" s="352" t="str">
        <f>IF($F93="","",IFERROR(IFERROR(INDEX(Réttabanki!$U:$U,MATCH($F93,Réttabanki!$A:$A,0)),INDEX(Vöruskrá!$R:$R,MATCH($F93,Vöruskrá!$B:$B,0)))*IF($I93="",$H93*(1+$AD$2),$I93)/1000,""))</f>
        <v/>
      </c>
      <c r="AH93" s="353" t="str">
        <f t="shared" si="6"/>
        <v/>
      </c>
      <c r="AI93" s="351" t="str">
        <f t="shared" si="7"/>
        <v/>
      </c>
    </row>
    <row r="94" spans="1:35" ht="84">
      <c r="A94" s="274"/>
      <c r="B94" s="31" t="s">
        <v>2123</v>
      </c>
      <c r="C94" s="31">
        <v>32</v>
      </c>
      <c r="D94" s="32" t="s">
        <v>1987</v>
      </c>
      <c r="E94" s="32" t="s">
        <v>2013</v>
      </c>
      <c r="F94" s="32" t="s">
        <v>1757</v>
      </c>
      <c r="G94" s="32" t="s">
        <v>1757</v>
      </c>
      <c r="H94" s="33">
        <v>120</v>
      </c>
      <c r="I94" s="33"/>
      <c r="J94" s="148">
        <f>IF($F94="","",IFERROR(IFERROR(INDEX(Réttabanki!$U:$U,MATCH($F94,Réttabanki!$A:$A,0)),INDEX(Vöruskrá!$R:$R,MATCH($F94,Vöruskrá!$B:$B,0)))*($H94+IF($I94="",$H94*(1+$AD$2),$I94))/2/1000,""))</f>
        <v>149.876328</v>
      </c>
      <c r="K94" s="21" t="s">
        <v>1758</v>
      </c>
      <c r="L94" s="21" t="s">
        <v>1759</v>
      </c>
      <c r="M94" s="21"/>
      <c r="N94" s="22">
        <v>86.46</v>
      </c>
      <c r="O94" s="22">
        <v>2.4500000000000002</v>
      </c>
      <c r="P94" s="22">
        <v>0.27</v>
      </c>
      <c r="Q94" s="22">
        <v>4.71</v>
      </c>
      <c r="R94" s="22">
        <v>9.7200000000000006</v>
      </c>
      <c r="S94" s="22">
        <v>1.5</v>
      </c>
      <c r="T94" s="64">
        <v>1</v>
      </c>
      <c r="U94" s="302" t="s">
        <v>1999</v>
      </c>
      <c r="V94" s="302" t="s">
        <v>2056</v>
      </c>
      <c r="W94" s="302">
        <v>160</v>
      </c>
      <c r="X94" s="302" t="s">
        <v>2136</v>
      </c>
      <c r="Y94" s="302">
        <v>75</v>
      </c>
      <c r="Z94" s="302" t="s">
        <v>2137</v>
      </c>
      <c r="AA94" s="302"/>
      <c r="AF94" s="352">
        <f>IF($F94="","",IFERROR(IFERROR(INDEX(Réttabanki!$U:$U,MATCH($F94,Réttabanki!$A:$A,0)),INDEX(Vöruskrá!$R:$R,MATCH($F94,Vöruskrá!$B:$B,0)))*$H94/1000,""))</f>
        <v>119.9010624</v>
      </c>
      <c r="AG94" s="352">
        <f>IF($F94="","",IFERROR(IFERROR(INDEX(Réttabanki!$U:$U,MATCH($F94,Réttabanki!$A:$A,0)),INDEX(Vöruskrá!$R:$R,MATCH($F94,Vöruskrá!$B:$B,0)))*IF($I94="",$H94*(1+$AD$2),$I94)/1000,""))</f>
        <v>179.8515936</v>
      </c>
      <c r="AH94" s="353">
        <f t="shared" si="6"/>
        <v>0.15639269008695653</v>
      </c>
      <c r="AI94" s="351" t="str">
        <f t="shared" si="7"/>
        <v>OK</v>
      </c>
    </row>
    <row r="95" spans="1:35">
      <c r="A95" s="274"/>
      <c r="B95" s="31" t="s">
        <v>2123</v>
      </c>
      <c r="C95" s="31">
        <v>32</v>
      </c>
      <c r="D95" s="32" t="s">
        <v>1987</v>
      </c>
      <c r="E95" s="32" t="s">
        <v>2013</v>
      </c>
      <c r="F95" s="32" t="s">
        <v>1093</v>
      </c>
      <c r="G95" s="32" t="s">
        <v>794</v>
      </c>
      <c r="H95" s="33">
        <v>150</v>
      </c>
      <c r="I95" s="33"/>
      <c r="J95" s="148">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300"/>
      <c r="V95" s="300"/>
      <c r="W95" s="300"/>
      <c r="X95" s="300"/>
      <c r="Y95" s="300"/>
      <c r="Z95" s="300"/>
      <c r="AA95" s="300"/>
      <c r="AF95" s="352">
        <f>IF($F95="","",IFERROR(IFERROR(INDEX(Réttabanki!$U:$U,MATCH($F95,Réttabanki!$A:$A,0)),INDEX(Vöruskrá!$R:$R,MATCH($F95,Vöruskrá!$B:$B,0)))*$H95/1000,""))</f>
        <v>90</v>
      </c>
      <c r="AG95" s="352">
        <f>IF($F95="","",IFERROR(IFERROR(INDEX(Réttabanki!$U:$U,MATCH($F95,Réttabanki!$A:$A,0)),INDEX(Vöruskrá!$R:$R,MATCH($F95,Vöruskrá!$B:$B,0)))*IF($I95="",$H95*(1+$AD$2),$I95)/1000,""))</f>
        <v>135</v>
      </c>
      <c r="AH95" s="353">
        <f t="shared" si="6"/>
        <v>0.11739130434782609</v>
      </c>
      <c r="AI95" s="351" t="str">
        <f t="shared" si="7"/>
        <v>OK</v>
      </c>
    </row>
    <row r="96" spans="1:35">
      <c r="A96" s="274"/>
      <c r="B96" s="31" t="s">
        <v>2123</v>
      </c>
      <c r="C96" s="31">
        <v>32</v>
      </c>
      <c r="D96" s="32" t="s">
        <v>1987</v>
      </c>
      <c r="E96" s="32" t="s">
        <v>2023</v>
      </c>
      <c r="F96" s="32"/>
      <c r="G96" s="32" t="s">
        <v>2138</v>
      </c>
      <c r="H96" s="33"/>
      <c r="I96" s="33"/>
      <c r="J96" s="148"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2"/>
      <c r="V96" s="302"/>
      <c r="W96" s="302"/>
      <c r="X96" s="302"/>
      <c r="Y96" s="302"/>
      <c r="Z96" s="302"/>
      <c r="AA96" s="302"/>
      <c r="AF96" s="352" t="str">
        <f>IF($F96="","",IFERROR(IFERROR(INDEX(Réttabanki!$U:$U,MATCH($F96,Réttabanki!$A:$A,0)),INDEX(Vöruskrá!$R:$R,MATCH($F96,Vöruskrá!$B:$B,0)))*$H96/1000,""))</f>
        <v/>
      </c>
      <c r="AG96" s="352" t="str">
        <f>IF($F96="","",IFERROR(IFERROR(INDEX(Réttabanki!$U:$U,MATCH($F96,Réttabanki!$A:$A,0)),INDEX(Vöruskrá!$R:$R,MATCH($F96,Vöruskrá!$B:$B,0)))*IF($I96="",$H96*(1+$AD$2),$I96)/1000,""))</f>
        <v/>
      </c>
      <c r="AH96" s="353" t="str">
        <f t="shared" si="6"/>
        <v/>
      </c>
      <c r="AI96" s="351" t="str">
        <f t="shared" si="7"/>
        <v/>
      </c>
    </row>
    <row r="97" spans="1:35">
      <c r="A97" s="274"/>
      <c r="B97" s="31" t="s">
        <v>2123</v>
      </c>
      <c r="C97" s="31">
        <v>32</v>
      </c>
      <c r="D97" s="32" t="s">
        <v>1987</v>
      </c>
      <c r="E97" s="32" t="s">
        <v>2023</v>
      </c>
      <c r="F97" s="32" t="s">
        <v>963</v>
      </c>
      <c r="G97" s="32" t="s">
        <v>964</v>
      </c>
      <c r="H97" s="33">
        <v>25</v>
      </c>
      <c r="I97" s="33"/>
      <c r="J97" s="148">
        <f>IF($F97="","",IFERROR(IFERROR(INDEX(Réttabanki!$U:$U,MATCH($F97,Réttabanki!$A:$A,0)),INDEX(Vöruskrá!$R:$R,MATCH($F97,Vöruskrá!$B:$B,0)))*($H97+IF($I97="",$H97*(1+$AD$2),$I97))/2/1000,""))</f>
        <v>18.75</v>
      </c>
      <c r="K97" s="21" t="s">
        <v>964</v>
      </c>
      <c r="L97" s="21" t="s">
        <v>957</v>
      </c>
      <c r="M97" s="21"/>
      <c r="N97" s="22">
        <v>34</v>
      </c>
      <c r="O97" s="22">
        <v>0.4</v>
      </c>
      <c r="P97" s="22">
        <v>0.1</v>
      </c>
      <c r="Q97" s="22">
        <v>7</v>
      </c>
      <c r="R97" s="22">
        <v>2.8</v>
      </c>
      <c r="S97" s="22">
        <v>0</v>
      </c>
      <c r="T97" s="64"/>
      <c r="U97" s="300" t="s">
        <v>1999</v>
      </c>
      <c r="V97" s="300" t="s">
        <v>2139</v>
      </c>
      <c r="W97" s="300" t="s">
        <v>2140</v>
      </c>
      <c r="X97" s="300" t="s">
        <v>2141</v>
      </c>
      <c r="Y97" s="300"/>
      <c r="Z97" s="300" t="s">
        <v>2142</v>
      </c>
      <c r="AA97" s="300"/>
      <c r="AF97" s="352">
        <f>IF($F97="","",IFERROR(IFERROR(INDEX(Réttabanki!$U:$U,MATCH($F97,Réttabanki!$A:$A,0)),INDEX(Vöruskrá!$R:$R,MATCH($F97,Vöruskrá!$B:$B,0)))*$H97/1000,""))</f>
        <v>15</v>
      </c>
      <c r="AG97" s="352">
        <f>IF($F97="","",IFERROR(IFERROR(INDEX(Réttabanki!$U:$U,MATCH($F97,Réttabanki!$A:$A,0)),INDEX(Vöruskrá!$R:$R,MATCH($F97,Vöruskrá!$B:$B,0)))*IF($I97="",$H97*(1+$AD$2),$I97)/1000,""))</f>
        <v>22.5</v>
      </c>
      <c r="AH97" s="353">
        <f t="shared" si="6"/>
        <v>1.9565217391304349E-2</v>
      </c>
      <c r="AI97" s="351" t="str">
        <f t="shared" si="7"/>
        <v>OK</v>
      </c>
    </row>
    <row r="98" spans="1:35" ht="36">
      <c r="A98" s="274"/>
      <c r="B98" s="31" t="s">
        <v>2123</v>
      </c>
      <c r="C98" s="31">
        <v>32</v>
      </c>
      <c r="D98" s="32" t="s">
        <v>1987</v>
      </c>
      <c r="E98" s="32" t="s">
        <v>2038</v>
      </c>
      <c r="F98" s="32"/>
      <c r="G98" s="32" t="s">
        <v>2143</v>
      </c>
      <c r="H98" s="33"/>
      <c r="I98" s="33"/>
      <c r="J98" s="148" t="str">
        <f>IF($F98="","",IFERROR(IFERROR(INDEX(Réttabanki!$U:$U,MATCH($F98,Réttabanki!$A:$A,0)),INDEX(Vöruskrá!$R:$R,MATCH($F98,Vöruskrá!$B:$B,0)))*($H98+IF($I98="",$H98*(1+$AD$2),$I98))/2/1000,""))</f>
        <v/>
      </c>
      <c r="K98" s="21" t="s">
        <v>2144</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2"/>
      <c r="V98" s="302"/>
      <c r="W98" s="302"/>
      <c r="X98" s="302"/>
      <c r="Y98" s="302"/>
      <c r="Z98" s="302"/>
      <c r="AA98" s="302"/>
      <c r="AF98" s="352" t="str">
        <f>IF($F98="","",IFERROR(IFERROR(INDEX(Réttabanki!$U:$U,MATCH($F98,Réttabanki!$A:$A,0)),INDEX(Vöruskrá!$R:$R,MATCH($F98,Vöruskrá!$B:$B,0)))*$H98/1000,""))</f>
        <v/>
      </c>
      <c r="AG98" s="352" t="str">
        <f>IF($F98="","",IFERROR(IFERROR(INDEX(Réttabanki!$U:$U,MATCH($F98,Réttabanki!$A:$A,0)),INDEX(Vöruskrá!$R:$R,MATCH($F98,Vöruskrá!$B:$B,0)))*IF($I98="",$H98*(1+$AD$2),$I98)/1000,""))</f>
        <v/>
      </c>
      <c r="AH98" s="353" t="str">
        <f t="shared" si="6"/>
        <v/>
      </c>
      <c r="AI98" s="351" t="str">
        <f t="shared" si="7"/>
        <v/>
      </c>
    </row>
    <row r="99" spans="1:35" ht="24">
      <c r="A99" s="274"/>
      <c r="B99" s="31" t="s">
        <v>2123</v>
      </c>
      <c r="C99" s="31">
        <v>32</v>
      </c>
      <c r="D99" s="32" t="s">
        <v>1987</v>
      </c>
      <c r="E99" s="32" t="s">
        <v>2038</v>
      </c>
      <c r="F99" s="32" t="s">
        <v>52</v>
      </c>
      <c r="G99" s="32" t="s">
        <v>2028</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0" t="s">
        <v>2093</v>
      </c>
      <c r="V99" s="300" t="s">
        <v>2000</v>
      </c>
      <c r="W99" s="300"/>
      <c r="X99" s="300"/>
      <c r="Y99" s="300"/>
      <c r="Z99" s="300"/>
      <c r="AA99" s="300"/>
      <c r="AF99" s="352">
        <f>IF($F99="","",IFERROR(IFERROR(INDEX(Réttabanki!$U:$U,MATCH($F99,Réttabanki!$A:$A,0)),INDEX(Vöruskrá!$R:$R,MATCH($F99,Vöruskrá!$B:$B,0)))*$H99/1000,""))</f>
        <v>24</v>
      </c>
      <c r="AG99" s="352">
        <f>IF($F99="","",IFERROR(IFERROR(INDEX(Réttabanki!$U:$U,MATCH($F99,Réttabanki!$A:$A,0)),INDEX(Vöruskrá!$R:$R,MATCH($F99,Vöruskrá!$B:$B,0)))*IF($I99="",$H99*(1+$AD$2),$I99)/1000,""))</f>
        <v>36</v>
      </c>
      <c r="AH99" s="353">
        <f t="shared" si="6"/>
        <v>3.1304347826086959E-2</v>
      </c>
      <c r="AI99" s="351" t="str">
        <f t="shared" si="7"/>
        <v>OK</v>
      </c>
    </row>
    <row r="100" spans="1:35" ht="24">
      <c r="A100" s="274"/>
      <c r="B100" s="31" t="s">
        <v>2123</v>
      </c>
      <c r="C100" s="31">
        <v>32</v>
      </c>
      <c r="D100" s="32" t="s">
        <v>1987</v>
      </c>
      <c r="E100" s="32" t="s">
        <v>2038</v>
      </c>
      <c r="F100" s="32" t="s">
        <v>378</v>
      </c>
      <c r="G100" s="32" t="s">
        <v>2145</v>
      </c>
      <c r="H100" s="33">
        <v>20</v>
      </c>
      <c r="I100" s="33"/>
      <c r="J100" s="148">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2" t="s">
        <v>1999</v>
      </c>
      <c r="V100" s="302" t="s">
        <v>2000</v>
      </c>
      <c r="W100" s="302"/>
      <c r="X100" s="302"/>
      <c r="Y100" s="302"/>
      <c r="Z100" s="302"/>
      <c r="AA100" s="302"/>
      <c r="AF100" s="352">
        <f>IF($F100="","",IFERROR(IFERROR(INDEX(Réttabanki!$U:$U,MATCH($F100,Réttabanki!$A:$A,0)),INDEX(Vöruskrá!$R:$R,MATCH($F100,Vöruskrá!$B:$B,0)))*$H100/1000,""))</f>
        <v>38</v>
      </c>
      <c r="AG100" s="352">
        <f>IF($F100="","",IFERROR(IFERROR(INDEX(Réttabanki!$U:$U,MATCH($F100,Réttabanki!$A:$A,0)),INDEX(Vöruskrá!$R:$R,MATCH($F100,Vöruskrá!$B:$B,0)))*IF($I100="",$H100*(1+$AD$2),$I100)/1000,""))</f>
        <v>57</v>
      </c>
      <c r="AH100" s="353">
        <f t="shared" si="6"/>
        <v>4.9565217391304345E-2</v>
      </c>
      <c r="AI100" s="351" t="str">
        <f t="shared" si="7"/>
        <v>OK</v>
      </c>
    </row>
    <row r="101" spans="1:35" ht="60">
      <c r="A101" s="274"/>
      <c r="B101" s="31" t="s">
        <v>2123</v>
      </c>
      <c r="C101" s="31">
        <v>32</v>
      </c>
      <c r="D101" s="32" t="s">
        <v>1987</v>
      </c>
      <c r="E101" s="32" t="s">
        <v>960</v>
      </c>
      <c r="F101" s="32"/>
      <c r="G101" s="32" t="s">
        <v>2146</v>
      </c>
      <c r="H101" s="33"/>
      <c r="I101" s="33"/>
      <c r="J101" s="148" t="str">
        <f>IF($F101="","",IFERROR(IFERROR(INDEX(Réttabanki!$U:$U,MATCH($F101,Réttabanki!$A:$A,0)),INDEX(Vöruskrá!$R:$R,MATCH($F101,Vöruskrá!$B:$B,0)))*($H101+IF($I101="",$H101*(1+$AD$2),$I101))/2/1000,""))</f>
        <v/>
      </c>
      <c r="K101" s="21" t="s">
        <v>2147</v>
      </c>
      <c r="L101" s="21" t="s">
        <v>121</v>
      </c>
      <c r="M101" s="21"/>
      <c r="N101" s="22"/>
      <c r="O101" s="22"/>
      <c r="P101" s="22"/>
      <c r="Q101" s="22"/>
      <c r="R101" s="22"/>
      <c r="S101" s="22"/>
      <c r="T101" s="65"/>
      <c r="U101" s="300"/>
      <c r="V101" s="300"/>
      <c r="W101" s="300"/>
      <c r="X101" s="300"/>
      <c r="Y101" s="300"/>
      <c r="Z101" s="300"/>
      <c r="AA101" s="300"/>
      <c r="AF101" s="352" t="str">
        <f>IF($F101="","",IFERROR(IFERROR(INDEX(Réttabanki!$U:$U,MATCH($F101,Réttabanki!$A:$A,0)),INDEX(Vöruskrá!$R:$R,MATCH($F101,Vöruskrá!$B:$B,0)))*$H101/1000,""))</f>
        <v/>
      </c>
      <c r="AG101" s="352" t="str">
        <f>IF($F101="","",IFERROR(IFERROR(INDEX(Réttabanki!$U:$U,MATCH($F101,Réttabanki!$A:$A,0)),INDEX(Vöruskrá!$R:$R,MATCH($F101,Vöruskrá!$B:$B,0)))*IF($I101="",$H101*(1+$AD$2),$I101)/1000,""))</f>
        <v/>
      </c>
      <c r="AH101" s="353" t="str">
        <f t="shared" si="6"/>
        <v/>
      </c>
      <c r="AI101" s="351" t="str">
        <f t="shared" si="7"/>
        <v/>
      </c>
    </row>
    <row r="102" spans="1:35" ht="48">
      <c r="A102" s="274"/>
      <c r="B102" s="31" t="s">
        <v>2123</v>
      </c>
      <c r="C102" s="31">
        <v>32</v>
      </c>
      <c r="D102" s="32" t="s">
        <v>1987</v>
      </c>
      <c r="E102" s="32" t="s">
        <v>960</v>
      </c>
      <c r="F102" s="32" t="s">
        <v>1188</v>
      </c>
      <c r="G102" s="32" t="s">
        <v>2148</v>
      </c>
      <c r="H102" s="33">
        <v>40</v>
      </c>
      <c r="I102" s="33"/>
      <c r="J102" s="148">
        <f>IF($F102="","",IFERROR(IFERROR(INDEX(Réttabanki!$U:$U,MATCH($F102,Réttabanki!$A:$A,0)),INDEX(Vöruskrá!$R:$R,MATCH($F102,Vöruskrá!$B:$B,0)))*($H102+IF($I102="",$H102*(1+$AD$2),$I102))/2/1000,""))</f>
        <v>30</v>
      </c>
      <c r="K102" s="21" t="s">
        <v>1189</v>
      </c>
      <c r="L102" s="21"/>
      <c r="M102" s="21"/>
      <c r="N102" s="22">
        <v>225</v>
      </c>
      <c r="O102" s="22">
        <v>3</v>
      </c>
      <c r="P102" s="22">
        <v>0.3</v>
      </c>
      <c r="Q102" s="22">
        <v>41</v>
      </c>
      <c r="R102" s="22">
        <v>2.1</v>
      </c>
      <c r="S102" s="22">
        <v>1</v>
      </c>
      <c r="T102" s="65"/>
      <c r="U102" s="302"/>
      <c r="V102" s="302"/>
      <c r="W102" s="302"/>
      <c r="X102" s="302"/>
      <c r="Y102" s="302"/>
      <c r="Z102" s="302"/>
      <c r="AA102" s="302"/>
      <c r="AF102" s="352">
        <f>IF($F102="","",IFERROR(IFERROR(INDEX(Réttabanki!$U:$U,MATCH($F102,Réttabanki!$A:$A,0)),INDEX(Vöruskrá!$R:$R,MATCH($F102,Vöruskrá!$B:$B,0)))*$H102/1000,""))</f>
        <v>24</v>
      </c>
      <c r="AG102" s="352">
        <f>IF($F102="","",IFERROR(IFERROR(INDEX(Réttabanki!$U:$U,MATCH($F102,Réttabanki!$A:$A,0)),INDEX(Vöruskrá!$R:$R,MATCH($F102,Vöruskrá!$B:$B,0)))*IF($I102="",$H102*(1+$AD$2),$I102)/1000,""))</f>
        <v>36</v>
      </c>
      <c r="AH102" s="353">
        <f t="shared" si="6"/>
        <v>3.1304347826086959E-2</v>
      </c>
      <c r="AI102" s="351" t="str">
        <f t="shared" si="7"/>
        <v>OK</v>
      </c>
    </row>
    <row r="103" spans="1:35" ht="24">
      <c r="A103" s="274"/>
      <c r="B103" s="31" t="s">
        <v>2123</v>
      </c>
      <c r="C103" s="31">
        <v>32</v>
      </c>
      <c r="D103" s="32" t="s">
        <v>1987</v>
      </c>
      <c r="E103" s="32" t="s">
        <v>960</v>
      </c>
      <c r="F103" s="32" t="s">
        <v>378</v>
      </c>
      <c r="G103" s="32" t="s">
        <v>2145</v>
      </c>
      <c r="H103" s="33">
        <v>20</v>
      </c>
      <c r="I103" s="33"/>
      <c r="J103" s="148">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300"/>
      <c r="V103" s="300"/>
      <c r="W103" s="300"/>
      <c r="X103" s="300"/>
      <c r="Y103" s="300"/>
      <c r="Z103" s="300"/>
      <c r="AA103" s="300"/>
      <c r="AF103" s="352">
        <f>IF($F103="","",IFERROR(IFERROR(INDEX(Réttabanki!$U:$U,MATCH($F103,Réttabanki!$A:$A,0)),INDEX(Vöruskrá!$R:$R,MATCH($F103,Vöruskrá!$B:$B,0)))*$H103/1000,""))</f>
        <v>38</v>
      </c>
      <c r="AG103" s="352">
        <f>IF($F103="","",IFERROR(IFERROR(INDEX(Réttabanki!$U:$U,MATCH($F103,Réttabanki!$A:$A,0)),INDEX(Vöruskrá!$R:$R,MATCH($F103,Vöruskrá!$B:$B,0)))*IF($I103="",$H103*(1+$AD$2),$I103)/1000,""))</f>
        <v>57</v>
      </c>
      <c r="AH103" s="353">
        <f t="shared" si="6"/>
        <v>4.9565217391304345E-2</v>
      </c>
      <c r="AI103" s="351" t="str">
        <f t="shared" si="7"/>
        <v>OK</v>
      </c>
    </row>
    <row r="104" spans="1:35">
      <c r="A104" s="275"/>
      <c r="B104" s="154" t="s">
        <v>2123</v>
      </c>
      <c r="C104" s="154">
        <v>32</v>
      </c>
      <c r="D104" s="155"/>
      <c r="E104" s="155"/>
      <c r="F104" s="155" t="s">
        <v>2050</v>
      </c>
      <c r="G104" s="155"/>
      <c r="H104" s="156"/>
      <c r="I104" s="156"/>
      <c r="J104" s="407">
        <f>SUM(AF87:AF103)</f>
        <v>705.9010624</v>
      </c>
      <c r="K104" s="21" t="s">
        <v>2033</v>
      </c>
      <c r="L104" s="21"/>
      <c r="M104" s="21"/>
      <c r="N104" s="22"/>
      <c r="O104" s="22"/>
      <c r="P104" s="22"/>
      <c r="Q104" s="22"/>
      <c r="R104" s="22"/>
      <c r="S104" s="22"/>
      <c r="T104" s="65"/>
      <c r="U104" s="302"/>
      <c r="V104" s="302"/>
      <c r="W104" s="302"/>
      <c r="X104" s="302"/>
      <c r="Y104" s="302"/>
      <c r="Z104" s="302"/>
      <c r="AA104" s="302"/>
      <c r="AF104" s="352" t="str">
        <f>IF($F104="","",IFERROR(IFERROR(INDEX(Réttabanki!$U:$U,MATCH($F104,Réttabanki!$A:$A,0)),INDEX(Vöruskrá!$R:$R,MATCH($F104,Vöruskrá!$B:$B,0)))*$H104/1000,""))</f>
        <v/>
      </c>
      <c r="AG104" s="352" t="str">
        <f>IF($F104="","",IFERROR(IFERROR(INDEX(Réttabanki!$U:$U,MATCH($F104,Réttabanki!$A:$A,0)),INDEX(Vöruskrá!$R:$R,MATCH($F104,Vöruskrá!$B:$B,0)))*IF($I104="",$H104*(1+$AD$2),$I104)/1000,""))</f>
        <v/>
      </c>
      <c r="AH104" s="353" t="str">
        <f>IF(N($AF104)+N($AG104)=0,"",MAX(N($AF104)/$AE$4,N($AG104)/$AE$5))</f>
        <v/>
      </c>
      <c r="AI104" s="351" t="str">
        <f>IF($AH104="","",IF($AH104&gt;$AE$6,"⚠ Yfir "&amp;TEXT($AE$6,"0%"),"OK"))</f>
        <v/>
      </c>
    </row>
    <row r="105" spans="1:35">
      <c r="A105" s="275"/>
      <c r="B105" s="154" t="s">
        <v>2123</v>
      </c>
      <c r="C105" s="154">
        <v>32</v>
      </c>
      <c r="D105" s="155"/>
      <c r="E105" s="155"/>
      <c r="F105" s="155" t="s">
        <v>2051</v>
      </c>
      <c r="G105" s="155"/>
      <c r="H105" s="156"/>
      <c r="I105" s="156"/>
      <c r="J105" s="407">
        <f>SUM(AG87:AG103)</f>
        <v>1058.8515935999999</v>
      </c>
      <c r="K105" s="21" t="s">
        <v>2033</v>
      </c>
      <c r="L105" s="21"/>
      <c r="M105" s="21"/>
      <c r="N105" s="22"/>
      <c r="O105" s="22"/>
      <c r="P105" s="22"/>
      <c r="Q105" s="22"/>
      <c r="R105" s="22"/>
      <c r="S105" s="22"/>
      <c r="T105" s="65"/>
      <c r="U105" s="300"/>
      <c r="V105" s="300"/>
      <c r="W105" s="300"/>
      <c r="X105" s="300"/>
      <c r="Y105" s="300"/>
      <c r="Z105" s="300"/>
      <c r="AA105" s="300"/>
      <c r="AF105" s="352" t="str">
        <f>IF($F105="","",IFERROR(IFERROR(INDEX(Réttabanki!$U:$U,MATCH($F105,Réttabanki!$A:$A,0)),INDEX(Vöruskrá!$R:$R,MATCH($F105,Vöruskrá!$B:$B,0)))*$H105/1000,""))</f>
        <v/>
      </c>
      <c r="AG105" s="352" t="str">
        <f>IF($F105="","",IFERROR(IFERROR(INDEX(Réttabanki!$U:$U,MATCH($F105,Réttabanki!$A:$A,0)),INDEX(Vöruskrá!$R:$R,MATCH($F105,Vöruskrá!$B:$B,0)))*IF($I105="",$H105*(1+$AD$2),$I105)/1000,""))</f>
        <v/>
      </c>
      <c r="AH105" s="353" t="str">
        <f>IF(N($AF105)+N($AG105)=0,"",MAX(N($AF105)/$AE$4,N($AG105)/$AE$5))</f>
        <v/>
      </c>
      <c r="AI105" s="351" t="str">
        <f>IF($AH105="","",IF($AH105&gt;$AE$6,"⚠ Yfir "&amp;TEXT($AE$6,"0%"),"OK"))</f>
        <v/>
      </c>
    </row>
    <row r="106" spans="1:35" ht="72">
      <c r="A106" s="274">
        <v>46244</v>
      </c>
      <c r="B106" s="31" t="s">
        <v>2149</v>
      </c>
      <c r="C106" s="31">
        <v>33</v>
      </c>
      <c r="D106" s="32" t="s">
        <v>1987</v>
      </c>
      <c r="E106" s="32" t="s">
        <v>1993</v>
      </c>
      <c r="F106" s="32"/>
      <c r="G106" s="32" t="s">
        <v>2150</v>
      </c>
      <c r="H106" s="33"/>
      <c r="I106" s="33"/>
      <c r="J106" s="148" t="str">
        <f>IF($F106="","",IFERROR(IFERROR(INDEX(Réttabanki!$U:$U,MATCH($F106,Réttabanki!$A:$A,0)),INDEX(Vöruskrá!$R:$R,MATCH($F106,Vöruskrá!$B:$B,0)))*($H106+IF($I106="",$H106*(1+$AD$2),$I106))/2/1000,""))</f>
        <v/>
      </c>
      <c r="K106" s="21" t="s">
        <v>2151</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2"/>
      <c r="V106" s="302"/>
      <c r="W106" s="302"/>
      <c r="X106" s="302"/>
      <c r="Y106" s="302"/>
      <c r="Z106" s="302"/>
      <c r="AA106" s="302"/>
      <c r="AF106" s="352" t="str">
        <f>IF($F106="","",IFERROR(IFERROR(INDEX(Réttabanki!$U:$U,MATCH($F106,Réttabanki!$A:$A,0)),INDEX(Vöruskrá!$R:$R,MATCH($F106,Vöruskrá!$B:$B,0)))*$H106/1000,""))</f>
        <v/>
      </c>
      <c r="AG106" s="352" t="str">
        <f>IF($F106="","",IFERROR(IFERROR(INDEX(Réttabanki!$U:$U,MATCH($F106,Réttabanki!$A:$A,0)),INDEX(Vöruskrá!$R:$R,MATCH($F106,Vöruskrá!$B:$B,0)))*IF($I106="",$H106*(1+$AD$2),$I106)/1000,""))</f>
        <v/>
      </c>
      <c r="AH106" s="353" t="str">
        <f t="shared" ref="AH106:AH122" si="8">IF(N($AF106)+N($AG106)=0,"",MAX(N($AF106)/$AE$4,N($AG106)/$AE$5))</f>
        <v/>
      </c>
      <c r="AI106" s="351" t="str">
        <f t="shared" ref="AI106:AI122" si="9">IF($AH106="","",IF($AH106&gt;$AE$6,"⚠ Yfir "&amp;TEXT($AE$6,"0%"),"OK"))</f>
        <v/>
      </c>
    </row>
    <row r="107" spans="1:35" ht="72">
      <c r="A107" s="274"/>
      <c r="B107" s="31" t="s">
        <v>2149</v>
      </c>
      <c r="C107" s="31">
        <v>33</v>
      </c>
      <c r="D107" s="32" t="s">
        <v>1987</v>
      </c>
      <c r="E107" s="32" t="s">
        <v>1993</v>
      </c>
      <c r="F107" s="32" t="s">
        <v>866</v>
      </c>
      <c r="G107" s="32" t="s">
        <v>2152</v>
      </c>
      <c r="H107" s="33">
        <v>200</v>
      </c>
      <c r="I107" s="33"/>
      <c r="J107" s="148">
        <f>IF($F107="","",IFERROR(IFERROR(INDEX(Réttabanki!$U:$U,MATCH($F107,Réttabanki!$A:$A,0)),INDEX(Vöruskrá!$R:$R,MATCH($F107,Vöruskrá!$B:$B,0)))*($H107+IF($I107="",$H107*(1+$AD$2),$I107))/2/1000,""))</f>
        <v>254.31635802469137</v>
      </c>
      <c r="K107" s="21" t="s">
        <v>1521</v>
      </c>
      <c r="L107" s="21" t="s">
        <v>957</v>
      </c>
      <c r="M107" s="21"/>
      <c r="N107" s="22">
        <v>123.69</v>
      </c>
      <c r="O107" s="22">
        <v>9.3000000000000007</v>
      </c>
      <c r="P107" s="22">
        <v>3.47</v>
      </c>
      <c r="Q107" s="22">
        <v>5.39</v>
      </c>
      <c r="R107" s="22">
        <v>8.81</v>
      </c>
      <c r="S107" s="22">
        <v>1.48</v>
      </c>
      <c r="T107" s="65">
        <v>1</v>
      </c>
      <c r="U107" s="300" t="s">
        <v>1999</v>
      </c>
      <c r="V107" s="300" t="s">
        <v>2056</v>
      </c>
      <c r="W107" s="300">
        <v>160</v>
      </c>
      <c r="X107" s="300" t="s">
        <v>2062</v>
      </c>
      <c r="Y107" s="300">
        <v>80</v>
      </c>
      <c r="Z107" s="300" t="s">
        <v>2137</v>
      </c>
      <c r="AA107" s="300"/>
      <c r="AF107" s="352">
        <f>IF($F107="","",IFERROR(IFERROR(INDEX(Réttabanki!$U:$U,MATCH($F107,Réttabanki!$A:$A,0)),INDEX(Vöruskrá!$R:$R,MATCH($F107,Vöruskrá!$B:$B,0)))*$H107/1000,""))</f>
        <v>203.45308641975308</v>
      </c>
      <c r="AG107" s="352">
        <f>IF($F107="","",IFERROR(IFERROR(INDEX(Réttabanki!$U:$U,MATCH($F107,Réttabanki!$A:$A,0)),INDEX(Vöruskrá!$R:$R,MATCH($F107,Vöruskrá!$B:$B,0)))*IF($I107="",$H107*(1+$AD$2),$I107)/1000,""))</f>
        <v>305.17962962962969</v>
      </c>
      <c r="AH107" s="353">
        <f t="shared" si="8"/>
        <v>0.26537359098228669</v>
      </c>
      <c r="AI107" s="351" t="str">
        <f t="shared" si="9"/>
        <v>OK</v>
      </c>
    </row>
    <row r="108" spans="1:35">
      <c r="A108" s="274"/>
      <c r="B108" s="31" t="s">
        <v>2149</v>
      </c>
      <c r="C108" s="31">
        <v>33</v>
      </c>
      <c r="D108" s="32" t="s">
        <v>1987</v>
      </c>
      <c r="E108" s="32" t="s">
        <v>1993</v>
      </c>
      <c r="F108" s="32" t="s">
        <v>309</v>
      </c>
      <c r="G108" s="32" t="s">
        <v>2153</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2" t="s">
        <v>2043</v>
      </c>
      <c r="V108" s="302" t="s">
        <v>2056</v>
      </c>
      <c r="W108" s="302" t="s">
        <v>2140</v>
      </c>
      <c r="X108" s="302">
        <v>50</v>
      </c>
      <c r="Y108" s="302">
        <v>75</v>
      </c>
      <c r="Z108" s="302" t="s">
        <v>2154</v>
      </c>
      <c r="AA108" s="302"/>
      <c r="AF108" s="352">
        <f>IF($F108="","",IFERROR(IFERROR(INDEX(Réttabanki!$U:$U,MATCH($F108,Réttabanki!$A:$A,0)),INDEX(Vöruskrá!$R:$R,MATCH($F108,Vöruskrá!$B:$B,0)))*$H108/1000,""))</f>
        <v>28</v>
      </c>
      <c r="AG108" s="352">
        <f>IF($F108="","",IFERROR(IFERROR(INDEX(Réttabanki!$U:$U,MATCH($F108,Réttabanki!$A:$A,0)),INDEX(Vöruskrá!$R:$R,MATCH($F108,Vöruskrá!$B:$B,0)))*IF($I108="",$H108*(1+$AD$2),$I108)/1000,""))</f>
        <v>42</v>
      </c>
      <c r="AH108" s="353">
        <f t="shared" si="8"/>
        <v>3.6521739130434785E-2</v>
      </c>
      <c r="AI108" s="351" t="str">
        <f t="shared" si="9"/>
        <v>OK</v>
      </c>
    </row>
    <row r="109" spans="1:35">
      <c r="A109" s="274"/>
      <c r="B109" s="31" t="s">
        <v>2149</v>
      </c>
      <c r="C109" s="31">
        <v>33</v>
      </c>
      <c r="D109" s="32" t="s">
        <v>1987</v>
      </c>
      <c r="E109" s="32" t="s">
        <v>960</v>
      </c>
      <c r="F109" s="32"/>
      <c r="G109" s="32" t="s">
        <v>2155</v>
      </c>
      <c r="H109" s="33"/>
      <c r="I109" s="33"/>
      <c r="J109" s="148"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300"/>
      <c r="V109" s="300"/>
      <c r="W109" s="300"/>
      <c r="X109" s="300"/>
      <c r="Y109" s="300"/>
      <c r="Z109" s="300"/>
      <c r="AA109" s="300"/>
      <c r="AF109" s="352" t="str">
        <f>IF($F109="","",IFERROR(IFERROR(INDEX(Réttabanki!$U:$U,MATCH($F109,Réttabanki!$A:$A,0)),INDEX(Vöruskrá!$R:$R,MATCH($F109,Vöruskrá!$B:$B,0)))*$H109/1000,""))</f>
        <v/>
      </c>
      <c r="AG109" s="352" t="str">
        <f>IF($F109="","",IFERROR(IFERROR(INDEX(Réttabanki!$U:$U,MATCH($F109,Réttabanki!$A:$A,0)),INDEX(Vöruskrá!$R:$R,MATCH($F109,Vöruskrá!$B:$B,0)))*IF($I109="",$H109*(1+$AD$2),$I109)/1000,""))</f>
        <v/>
      </c>
      <c r="AH109" s="353" t="str">
        <f t="shared" si="8"/>
        <v/>
      </c>
      <c r="AI109" s="351" t="str">
        <f t="shared" si="9"/>
        <v/>
      </c>
    </row>
    <row r="110" spans="1:35">
      <c r="A110" s="274"/>
      <c r="B110" s="31" t="s">
        <v>2149</v>
      </c>
      <c r="C110" s="31">
        <v>33</v>
      </c>
      <c r="D110" s="32" t="s">
        <v>1987</v>
      </c>
      <c r="E110" s="32" t="s">
        <v>960</v>
      </c>
      <c r="F110" s="32"/>
      <c r="G110" s="32" t="s">
        <v>2155</v>
      </c>
      <c r="H110" s="33">
        <v>250</v>
      </c>
      <c r="I110" s="33"/>
      <c r="J110" s="148"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2"/>
      <c r="V110" s="302"/>
      <c r="W110" s="302"/>
      <c r="X110" s="302"/>
      <c r="Y110" s="302"/>
      <c r="Z110" s="302"/>
      <c r="AA110" s="302"/>
      <c r="AF110" s="352" t="str">
        <f>IF($F110="","",IFERROR(IFERROR(INDEX(Réttabanki!$U:$U,MATCH($F110,Réttabanki!$A:$A,0)),INDEX(Vöruskrá!$R:$R,MATCH($F110,Vöruskrá!$B:$B,0)))*$H110/1000,""))</f>
        <v/>
      </c>
      <c r="AG110" s="352" t="str">
        <f>IF($F110="","",IFERROR(IFERROR(INDEX(Réttabanki!$U:$U,MATCH($F110,Réttabanki!$A:$A,0)),INDEX(Vöruskrá!$R:$R,MATCH($F110,Vöruskrá!$B:$B,0)))*IF($I110="",$H110*(1+$AD$2),$I110)/1000,""))</f>
        <v/>
      </c>
      <c r="AH110" s="353" t="str">
        <f t="shared" si="8"/>
        <v/>
      </c>
      <c r="AI110" s="351" t="str">
        <f t="shared" si="9"/>
        <v/>
      </c>
    </row>
    <row r="111" spans="1:35" ht="60">
      <c r="A111" s="274"/>
      <c r="B111" s="31" t="s">
        <v>2149</v>
      </c>
      <c r="C111" s="31">
        <v>33</v>
      </c>
      <c r="D111" s="32" t="s">
        <v>1987</v>
      </c>
      <c r="E111" s="32" t="s">
        <v>2013</v>
      </c>
      <c r="F111" s="32"/>
      <c r="G111" s="32" t="s">
        <v>2156</v>
      </c>
      <c r="H111" s="33"/>
      <c r="I111" s="33"/>
      <c r="J111" s="148" t="str">
        <f>IF($F111="","",IFERROR(IFERROR(INDEX(Réttabanki!$U:$U,MATCH($F111,Réttabanki!$A:$A,0)),INDEX(Vöruskrá!$R:$R,MATCH($F111,Vöruskrá!$B:$B,0)))*($H111+IF($I111="",$H111*(1+$AD$2),$I111))/2/1000,""))</f>
        <v/>
      </c>
      <c r="K111" s="21" t="s">
        <v>2157</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0"/>
      <c r="V111" s="300"/>
      <c r="W111" s="300"/>
      <c r="X111" s="300"/>
      <c r="Y111" s="300"/>
      <c r="Z111" s="300"/>
      <c r="AA111" s="300"/>
      <c r="AF111" s="352" t="str">
        <f>IF($F111="","",IFERROR(IFERROR(INDEX(Réttabanki!$U:$U,MATCH($F111,Réttabanki!$A:$A,0)),INDEX(Vöruskrá!$R:$R,MATCH($F111,Vöruskrá!$B:$B,0)))*$H111/1000,""))</f>
        <v/>
      </c>
      <c r="AG111" s="352" t="str">
        <f>IF($F111="","",IFERROR(IFERROR(INDEX(Réttabanki!$U:$U,MATCH($F111,Réttabanki!$A:$A,0)),INDEX(Vöruskrá!$R:$R,MATCH($F111,Vöruskrá!$B:$B,0)))*IF($I111="",$H111*(1+$AD$2),$I111)/1000,""))</f>
        <v/>
      </c>
      <c r="AH111" s="353" t="str">
        <f t="shared" si="8"/>
        <v/>
      </c>
      <c r="AI111" s="351" t="str">
        <f t="shared" si="9"/>
        <v/>
      </c>
    </row>
    <row r="112" spans="1:35" ht="48">
      <c r="A112" s="274"/>
      <c r="B112" s="31" t="s">
        <v>2149</v>
      </c>
      <c r="C112" s="31">
        <v>33</v>
      </c>
      <c r="D112" s="32" t="s">
        <v>1987</v>
      </c>
      <c r="E112" s="32" t="s">
        <v>2013</v>
      </c>
      <c r="F112" s="32" t="s">
        <v>1411</v>
      </c>
      <c r="G112" s="32" t="s">
        <v>2158</v>
      </c>
      <c r="H112" s="33">
        <v>200</v>
      </c>
      <c r="I112" s="33"/>
      <c r="J112" s="148">
        <f>IF($F112="","",IFERROR(IFERROR(INDEX(Réttabanki!$U:$U,MATCH($F112,Réttabanki!$A:$A,0)),INDEX(Vöruskrá!$R:$R,MATCH($F112,Vöruskrá!$B:$B,0)))*($H112+IF($I112="",$H112*(1+$AD$2),$I112))/2/1000,""))</f>
        <v>300</v>
      </c>
      <c r="K112" s="21" t="s">
        <v>1413</v>
      </c>
      <c r="L112" s="21"/>
      <c r="M112" s="21" t="s">
        <v>504</v>
      </c>
      <c r="N112" s="22">
        <v>151</v>
      </c>
      <c r="O112" s="22">
        <v>7</v>
      </c>
      <c r="P112" s="22">
        <v>3.1</v>
      </c>
      <c r="Q112" s="22">
        <v>6.1</v>
      </c>
      <c r="R112" s="22">
        <v>10.6</v>
      </c>
      <c r="S112" s="22">
        <v>1.1000000000000001</v>
      </c>
      <c r="T112" s="64">
        <v>1</v>
      </c>
      <c r="U112" s="302" t="s">
        <v>1999</v>
      </c>
      <c r="V112" s="302" t="s">
        <v>2056</v>
      </c>
      <c r="W112" s="302">
        <v>160</v>
      </c>
      <c r="X112" s="302" t="s">
        <v>2159</v>
      </c>
      <c r="Y112" s="302">
        <v>75</v>
      </c>
      <c r="Z112" s="302" t="s">
        <v>2137</v>
      </c>
      <c r="AA112" s="302"/>
      <c r="AF112" s="352">
        <f>IF($F112="","",IFERROR(IFERROR(INDEX(Réttabanki!$U:$U,MATCH($F112,Réttabanki!$A:$A,0)),INDEX(Vöruskrá!$R:$R,MATCH($F112,Vöruskrá!$B:$B,0)))*$H112/1000,""))</f>
        <v>240</v>
      </c>
      <c r="AG112" s="352">
        <f>IF($F112="","",IFERROR(IFERROR(INDEX(Réttabanki!$U:$U,MATCH($F112,Réttabanki!$A:$A,0)),INDEX(Vöruskrá!$R:$R,MATCH($F112,Vöruskrá!$B:$B,0)))*IF($I112="",$H112*(1+$AD$2),$I112)/1000,""))</f>
        <v>360</v>
      </c>
      <c r="AH112" s="353">
        <f t="shared" si="8"/>
        <v>0.31304347826086959</v>
      </c>
      <c r="AI112" s="351" t="str">
        <f t="shared" si="9"/>
        <v>⚠ Yfir 30%</v>
      </c>
    </row>
    <row r="113" spans="1:35">
      <c r="A113" s="274"/>
      <c r="B113" s="31" t="s">
        <v>2149</v>
      </c>
      <c r="C113" s="31">
        <v>33</v>
      </c>
      <c r="D113" s="32" t="s">
        <v>1987</v>
      </c>
      <c r="E113" s="32" t="s">
        <v>2013</v>
      </c>
      <c r="F113" s="32" t="s">
        <v>309</v>
      </c>
      <c r="G113" s="32" t="s">
        <v>2153</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0"/>
      <c r="V113" s="300"/>
      <c r="W113" s="300"/>
      <c r="X113" s="300"/>
      <c r="Y113" s="300"/>
      <c r="Z113" s="300"/>
      <c r="AA113" s="300"/>
      <c r="AF113" s="352">
        <f>IF($F113="","",IFERROR(IFERROR(INDEX(Réttabanki!$U:$U,MATCH($F113,Réttabanki!$A:$A,0)),INDEX(Vöruskrá!$R:$R,MATCH($F113,Vöruskrá!$B:$B,0)))*$H113/1000,""))</f>
        <v>28</v>
      </c>
      <c r="AG113" s="352">
        <f>IF($F113="","",IFERROR(IFERROR(INDEX(Réttabanki!$U:$U,MATCH($F113,Réttabanki!$A:$A,0)),INDEX(Vöruskrá!$R:$R,MATCH($F113,Vöruskrá!$B:$B,0)))*IF($I113="",$H113*(1+$AD$2),$I113)/1000,""))</f>
        <v>42</v>
      </c>
      <c r="AH113" s="353">
        <f t="shared" si="8"/>
        <v>3.6521739130434785E-2</v>
      </c>
      <c r="AI113" s="351" t="str">
        <f t="shared" si="9"/>
        <v>OK</v>
      </c>
    </row>
    <row r="114" spans="1:35">
      <c r="A114" s="274"/>
      <c r="B114" s="31" t="s">
        <v>2149</v>
      </c>
      <c r="C114" s="31">
        <v>33</v>
      </c>
      <c r="D114" s="32" t="s">
        <v>1987</v>
      </c>
      <c r="E114" s="32" t="s">
        <v>2023</v>
      </c>
      <c r="F114" s="32"/>
      <c r="G114" s="32" t="s">
        <v>2160</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2"/>
      <c r="V114" s="302"/>
      <c r="W114" s="302"/>
      <c r="X114" s="302"/>
      <c r="Y114" s="302"/>
      <c r="Z114" s="302"/>
      <c r="AA114" s="302"/>
      <c r="AF114" s="352" t="str">
        <f>IF($F114="","",IFERROR(IFERROR(INDEX(Réttabanki!$U:$U,MATCH($F114,Réttabanki!$A:$A,0)),INDEX(Vöruskrá!$R:$R,MATCH($F114,Vöruskrá!$B:$B,0)))*$H114/1000,""))</f>
        <v/>
      </c>
      <c r="AG114" s="352" t="str">
        <f>IF($F114="","",IFERROR(IFERROR(INDEX(Réttabanki!$U:$U,MATCH($F114,Réttabanki!$A:$A,0)),INDEX(Vöruskrá!$R:$R,MATCH($F114,Vöruskrá!$B:$B,0)))*IF($I114="",$H114*(1+$AD$2),$I114)/1000,""))</f>
        <v/>
      </c>
      <c r="AH114" s="353" t="str">
        <f t="shared" si="8"/>
        <v/>
      </c>
      <c r="AI114" s="351" t="str">
        <f t="shared" si="9"/>
        <v/>
      </c>
    </row>
    <row r="115" spans="1:35" ht="48">
      <c r="A115" s="274"/>
      <c r="B115" s="31" t="s">
        <v>2149</v>
      </c>
      <c r="C115" s="31">
        <v>33</v>
      </c>
      <c r="D115" s="32" t="s">
        <v>1987</v>
      </c>
      <c r="E115" s="32" t="s">
        <v>2038</v>
      </c>
      <c r="F115" s="32"/>
      <c r="G115" s="32" t="s">
        <v>2161</v>
      </c>
      <c r="H115" s="33"/>
      <c r="I115" s="33"/>
      <c r="J115" s="148" t="str">
        <f>IF($F115="","",IFERROR(IFERROR(INDEX(Réttabanki!$U:$U,MATCH($F115,Réttabanki!$A:$A,0)),INDEX(Vöruskrá!$R:$R,MATCH($F115,Vöruskrá!$B:$B,0)))*($H115+IF($I115="",$H115*(1+$AD$2),$I115))/2/1000,""))</f>
        <v/>
      </c>
      <c r="K115" s="21" t="s">
        <v>2162</v>
      </c>
      <c r="L115" s="21" t="s">
        <v>2163</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0"/>
      <c r="V115" s="300"/>
      <c r="W115" s="300"/>
      <c r="X115" s="300"/>
      <c r="Y115" s="300"/>
      <c r="Z115" s="300"/>
      <c r="AA115" s="300"/>
      <c r="AF115" s="352" t="str">
        <f>IF($F115="","",IFERROR(IFERROR(INDEX(Réttabanki!$U:$U,MATCH($F115,Réttabanki!$A:$A,0)),INDEX(Vöruskrá!$R:$R,MATCH($F115,Vöruskrá!$B:$B,0)))*$H115/1000,""))</f>
        <v/>
      </c>
      <c r="AG115" s="352" t="str">
        <f>IF($F115="","",IFERROR(IFERROR(INDEX(Réttabanki!$U:$U,MATCH($F115,Réttabanki!$A:$A,0)),INDEX(Vöruskrá!$R:$R,MATCH($F115,Vöruskrá!$B:$B,0)))*IF($I115="",$H115*(1+$AD$2),$I115)/1000,""))</f>
        <v/>
      </c>
      <c r="AH115" s="353" t="str">
        <f t="shared" si="8"/>
        <v/>
      </c>
      <c r="AI115" s="351" t="str">
        <f t="shared" si="9"/>
        <v/>
      </c>
    </row>
    <row r="116" spans="1:35" ht="36">
      <c r="A116" s="274"/>
      <c r="B116" s="31" t="s">
        <v>2149</v>
      </c>
      <c r="C116" s="31">
        <v>33</v>
      </c>
      <c r="D116" s="32" t="s">
        <v>1987</v>
      </c>
      <c r="E116" s="32" t="s">
        <v>2038</v>
      </c>
      <c r="F116" s="32" t="s">
        <v>57</v>
      </c>
      <c r="G116" s="32" t="s">
        <v>2164</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2"/>
      <c r="V116" s="302"/>
      <c r="W116" s="302"/>
      <c r="X116" s="302"/>
      <c r="Y116" s="302"/>
      <c r="Z116" s="302"/>
      <c r="AA116" s="302"/>
      <c r="AF116" s="352">
        <f>IF($F116="","",IFERROR(IFERROR(INDEX(Réttabanki!$U:$U,MATCH($F116,Réttabanki!$A:$A,0)),INDEX(Vöruskrá!$R:$R,MATCH($F116,Vöruskrá!$B:$B,0)))*$H116/1000,""))</f>
        <v>24</v>
      </c>
      <c r="AG116" s="352">
        <f>IF($F116="","",IFERROR(IFERROR(INDEX(Réttabanki!$U:$U,MATCH($F116,Réttabanki!$A:$A,0)),INDEX(Vöruskrá!$R:$R,MATCH($F116,Vöruskrá!$B:$B,0)))*IF($I116="",$H116*(1+$AD$2),$I116)/1000,""))</f>
        <v>36</v>
      </c>
      <c r="AH116" s="353">
        <f t="shared" si="8"/>
        <v>3.1304347826086959E-2</v>
      </c>
      <c r="AI116" s="351" t="str">
        <f t="shared" si="9"/>
        <v>OK</v>
      </c>
    </row>
    <row r="117" spans="1:35">
      <c r="A117" s="274"/>
      <c r="B117" s="31" t="s">
        <v>2149</v>
      </c>
      <c r="C117" s="31">
        <v>33</v>
      </c>
      <c r="D117" s="32" t="s">
        <v>1987</v>
      </c>
      <c r="E117" s="32" t="s">
        <v>2038</v>
      </c>
      <c r="F117" s="32" t="s">
        <v>565</v>
      </c>
      <c r="G117" s="32" t="s">
        <v>2030</v>
      </c>
      <c r="H117" s="33">
        <v>20</v>
      </c>
      <c r="I117" s="33"/>
      <c r="J117" s="148">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0"/>
      <c r="V117" s="300"/>
      <c r="W117" s="300"/>
      <c r="X117" s="300"/>
      <c r="Y117" s="300"/>
      <c r="Z117" s="300"/>
      <c r="AA117" s="300"/>
      <c r="AF117" s="352">
        <f>IF($F117="","",IFERROR(IFERROR(INDEX(Réttabanki!$U:$U,MATCH($F117,Réttabanki!$A:$A,0)),INDEX(Vöruskrá!$R:$R,MATCH($F117,Vöruskrá!$B:$B,0)))*$H117/1000,""))</f>
        <v>56</v>
      </c>
      <c r="AG117" s="352">
        <f>IF($F117="","",IFERROR(IFERROR(INDEX(Réttabanki!$U:$U,MATCH($F117,Réttabanki!$A:$A,0)),INDEX(Vöruskrá!$R:$R,MATCH($F117,Vöruskrá!$B:$B,0)))*IF($I117="",$H117*(1+$AD$2),$I117)/1000,""))</f>
        <v>84</v>
      </c>
      <c r="AH117" s="353">
        <f t="shared" si="8"/>
        <v>7.3043478260869571E-2</v>
      </c>
      <c r="AI117" s="351" t="str">
        <f t="shared" si="9"/>
        <v>OK</v>
      </c>
    </row>
    <row r="118" spans="1:35" ht="36">
      <c r="A118" s="274"/>
      <c r="B118" s="31" t="s">
        <v>2149</v>
      </c>
      <c r="C118" s="31">
        <v>33</v>
      </c>
      <c r="D118" s="32" t="s">
        <v>1987</v>
      </c>
      <c r="E118" s="32" t="s">
        <v>960</v>
      </c>
      <c r="F118" s="32"/>
      <c r="G118" s="32" t="s">
        <v>2165</v>
      </c>
      <c r="H118" s="33"/>
      <c r="I118" s="33"/>
      <c r="J118" s="148"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2"/>
      <c r="V118" s="302"/>
      <c r="W118" s="302"/>
      <c r="X118" s="302"/>
      <c r="Y118" s="302"/>
      <c r="Z118" s="302"/>
      <c r="AA118" s="302"/>
      <c r="AF118" s="352" t="str">
        <f>IF($F118="","",IFERROR(IFERROR(INDEX(Réttabanki!$U:$U,MATCH($F118,Réttabanki!$A:$A,0)),INDEX(Vöruskrá!$R:$R,MATCH($F118,Vöruskrá!$B:$B,0)))*$H118/1000,""))</f>
        <v/>
      </c>
      <c r="AG118" s="352" t="str">
        <f>IF($F118="","",IFERROR(IFERROR(INDEX(Réttabanki!$U:$U,MATCH($F118,Réttabanki!$A:$A,0)),INDEX(Vöruskrá!$R:$R,MATCH($F118,Vöruskrá!$B:$B,0)))*IF($I118="",$H118*(1+$AD$2),$I118)/1000,""))</f>
        <v/>
      </c>
      <c r="AH118" s="353" t="str">
        <f t="shared" si="8"/>
        <v/>
      </c>
      <c r="AI118" s="351" t="str">
        <f t="shared" si="9"/>
        <v/>
      </c>
    </row>
    <row r="119" spans="1:35" ht="36">
      <c r="A119" s="274"/>
      <c r="B119" s="306" t="s">
        <v>2149</v>
      </c>
      <c r="C119" s="306">
        <v>33</v>
      </c>
      <c r="D119" s="32" t="s">
        <v>1987</v>
      </c>
      <c r="E119" s="32" t="s">
        <v>2038</v>
      </c>
      <c r="F119" s="32" t="s">
        <v>57</v>
      </c>
      <c r="G119" s="32" t="s">
        <v>2164</v>
      </c>
      <c r="H119" s="33">
        <v>40</v>
      </c>
      <c r="I119" s="33"/>
      <c r="J119" s="148">
        <f>IF($F119="","",IFERROR(IFERROR(INDEX(Réttabanki!$U:$U,MATCH($F119,Réttabanki!$A:$A,0)),INDEX(Vöruskrá!$R:$R,MATCH($F119,Vöruskrá!$B:$B,0)))*($H119+IF($I119="",$H119*(1+$AD$2),$I119))/2/1000,""))</f>
        <v>30</v>
      </c>
      <c r="K119" s="307" t="s">
        <v>58</v>
      </c>
      <c r="L119" s="307" t="s">
        <v>59</v>
      </c>
      <c r="M119" s="307" t="s">
        <v>49</v>
      </c>
      <c r="N119" s="308">
        <v>241</v>
      </c>
      <c r="O119" s="308">
        <v>4.3</v>
      </c>
      <c r="P119" s="308">
        <v>0.8</v>
      </c>
      <c r="Q119" s="308">
        <v>33</v>
      </c>
      <c r="R119" s="308">
        <v>14</v>
      </c>
      <c r="S119" s="308">
        <v>0.9</v>
      </c>
      <c r="T119" s="309" t="str">
        <f>IF(F119="","",IFERROR(INDEX(Réttabanki!Q:Q,MATCH(F119,Réttabanki!A:A,0)),IFERROR(INDEX(Réttabanki!Q:Q,MATCH(F119,Réttabanki!B:B,0)),"")))</f>
        <v/>
      </c>
      <c r="U119" s="300"/>
      <c r="V119" s="300"/>
      <c r="W119" s="300"/>
      <c r="X119" s="300"/>
      <c r="Y119" s="300"/>
      <c r="Z119" s="300"/>
      <c r="AA119" s="300"/>
      <c r="AF119" s="352">
        <f>IF($F119="","",IFERROR(IFERROR(INDEX(Réttabanki!$U:$U,MATCH($F119,Réttabanki!$A:$A,0)),INDEX(Vöruskrá!$R:$R,MATCH($F119,Vöruskrá!$B:$B,0)))*$H119/1000,""))</f>
        <v>24</v>
      </c>
      <c r="AG119" s="352">
        <f>IF($F119="","",IFERROR(IFERROR(INDEX(Réttabanki!$U:$U,MATCH($F119,Réttabanki!$A:$A,0)),INDEX(Vöruskrá!$R:$R,MATCH($F119,Vöruskrá!$B:$B,0)))*IF($I119="",$H119*(1+$AD$2),$I119)/1000,""))</f>
        <v>36</v>
      </c>
      <c r="AH119" s="353">
        <f t="shared" si="8"/>
        <v>3.1304347826086959E-2</v>
      </c>
      <c r="AI119" s="351" t="str">
        <f t="shared" si="9"/>
        <v>OK</v>
      </c>
    </row>
    <row r="120" spans="1:35" ht="48" hidden="1">
      <c r="A120" s="274"/>
      <c r="B120" s="31" t="s">
        <v>2149</v>
      </c>
      <c r="C120" s="31">
        <v>33</v>
      </c>
      <c r="D120" s="32" t="s">
        <v>1987</v>
      </c>
      <c r="E120" s="32" t="s">
        <v>960</v>
      </c>
      <c r="F120" s="32"/>
      <c r="G120" s="32" t="s">
        <v>2166</v>
      </c>
      <c r="H120" s="33"/>
      <c r="I120" s="33"/>
      <c r="J120" s="148" t="str">
        <f>IF($F120="","",IFERROR(IFERROR(INDEX(Réttabanki!$U:$U,MATCH($F120,Réttabanki!$A:$A,0)),INDEX(Vöruskrá!$R:$R,MATCH($F120,Vöruskrá!$B:$B,0)))*($H120+IF($I120="",$H120*(1+$AD$2),$I120))/2/1000,""))</f>
        <v/>
      </c>
      <c r="K120" s="21" t="s">
        <v>2167</v>
      </c>
      <c r="L120" s="21" t="s">
        <v>108</v>
      </c>
      <c r="M120" s="21"/>
      <c r="N120" s="22"/>
      <c r="O120" s="22"/>
      <c r="P120" s="22"/>
      <c r="Q120" s="22"/>
      <c r="R120" s="22"/>
      <c r="S120" s="22"/>
      <c r="T120" s="65"/>
      <c r="U120" s="302"/>
      <c r="V120" s="302"/>
      <c r="W120" s="302"/>
      <c r="X120" s="302"/>
      <c r="Y120" s="302"/>
      <c r="Z120" s="302"/>
      <c r="AA120" s="302"/>
      <c r="AF120" s="352" t="str">
        <f>IF($F120="","",IFERROR(IFERROR(INDEX(Réttabanki!$U:$U,MATCH($F120,Réttabanki!$A:$A,0)),INDEX(Vöruskrá!$R:$R,MATCH($F120,Vöruskrá!$B:$B,0)))*$H120/1000,""))</f>
        <v/>
      </c>
      <c r="AG120" s="352" t="str">
        <f>IF($F120="","",IFERROR(IFERROR(INDEX(Réttabanki!$U:$U,MATCH($F120,Réttabanki!$A:$A,0)),INDEX(Vöruskrá!$R:$R,MATCH($F120,Vöruskrá!$B:$B,0)))*IF($I120="",$H120*(1+$AD$2),$I120)/1000,""))</f>
        <v/>
      </c>
      <c r="AH120" s="353" t="str">
        <f t="shared" si="8"/>
        <v/>
      </c>
      <c r="AI120" s="351" t="str">
        <f t="shared" si="9"/>
        <v/>
      </c>
    </row>
    <row r="121" spans="1:35" ht="48">
      <c r="A121" s="274"/>
      <c r="B121" s="31" t="s">
        <v>2149</v>
      </c>
      <c r="C121" s="31">
        <v>33</v>
      </c>
      <c r="D121" s="32" t="s">
        <v>1987</v>
      </c>
      <c r="E121" s="32" t="s">
        <v>960</v>
      </c>
      <c r="F121" s="32" t="s">
        <v>1191</v>
      </c>
      <c r="G121" s="32" t="s">
        <v>2168</v>
      </c>
      <c r="H121" s="33">
        <v>40</v>
      </c>
      <c r="I121" s="33"/>
      <c r="J121" s="148">
        <f>IF($F121="","",IFERROR(IFERROR(INDEX(Réttabanki!$U:$U,MATCH($F121,Réttabanki!$A:$A,0)),INDEX(Vöruskrá!$R:$R,MATCH($F121,Vöruskrá!$B:$B,0)))*($H121+IF($I121="",$H121*(1+$AD$2),$I121))/2/1000,""))</f>
        <v>30</v>
      </c>
      <c r="K121" s="21" t="s">
        <v>1192</v>
      </c>
      <c r="L121" s="21"/>
      <c r="M121" s="21"/>
      <c r="N121" s="22">
        <v>227</v>
      </c>
      <c r="O121" s="22">
        <v>4.2</v>
      </c>
      <c r="P121" s="22">
        <v>0.4</v>
      </c>
      <c r="Q121" s="22">
        <v>39.799999999999997</v>
      </c>
      <c r="R121" s="22">
        <v>2.1</v>
      </c>
      <c r="S121" s="22">
        <v>0.9</v>
      </c>
      <c r="T121" s="65"/>
      <c r="U121" s="300"/>
      <c r="V121" s="300"/>
      <c r="W121" s="300"/>
      <c r="X121" s="300"/>
      <c r="Y121" s="300"/>
      <c r="Z121" s="300"/>
      <c r="AA121" s="300"/>
      <c r="AF121" s="352">
        <f>IF($F121="","",IFERROR(IFERROR(INDEX(Réttabanki!$U:$U,MATCH($F121,Réttabanki!$A:$A,0)),INDEX(Vöruskrá!$R:$R,MATCH($F121,Vöruskrá!$B:$B,0)))*$H121/1000,""))</f>
        <v>24</v>
      </c>
      <c r="AG121" s="352">
        <f>IF($F121="","",IFERROR(IFERROR(INDEX(Réttabanki!$U:$U,MATCH($F121,Réttabanki!$A:$A,0)),INDEX(Vöruskrá!$R:$R,MATCH($F121,Vöruskrá!$B:$B,0)))*IF($I121="",$H121*(1+$AD$2),$I121)/1000,""))</f>
        <v>36</v>
      </c>
      <c r="AH121" s="353">
        <f t="shared" si="8"/>
        <v>3.1304347826086959E-2</v>
      </c>
      <c r="AI121" s="351" t="str">
        <f t="shared" si="9"/>
        <v>OK</v>
      </c>
    </row>
    <row r="122" spans="1:35">
      <c r="A122" s="274"/>
      <c r="B122" s="31" t="s">
        <v>2149</v>
      </c>
      <c r="C122" s="31">
        <v>33</v>
      </c>
      <c r="D122" s="32" t="s">
        <v>1987</v>
      </c>
      <c r="E122" s="32" t="s">
        <v>960</v>
      </c>
      <c r="F122" s="32" t="s">
        <v>565</v>
      </c>
      <c r="G122" s="32" t="s">
        <v>2030</v>
      </c>
      <c r="H122" s="33">
        <v>20</v>
      </c>
      <c r="I122" s="33"/>
      <c r="J122" s="148">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2"/>
      <c r="V122" s="302"/>
      <c r="W122" s="302"/>
      <c r="X122" s="302"/>
      <c r="Y122" s="302"/>
      <c r="Z122" s="302"/>
      <c r="AA122" s="302"/>
      <c r="AF122" s="352">
        <f>IF($F122="","",IFERROR(IFERROR(INDEX(Réttabanki!$U:$U,MATCH($F122,Réttabanki!$A:$A,0)),INDEX(Vöruskrá!$R:$R,MATCH($F122,Vöruskrá!$B:$B,0)))*$H122/1000,""))</f>
        <v>56</v>
      </c>
      <c r="AG122" s="352">
        <f>IF($F122="","",IFERROR(IFERROR(INDEX(Réttabanki!$U:$U,MATCH($F122,Réttabanki!$A:$A,0)),INDEX(Vöruskrá!$R:$R,MATCH($F122,Vöruskrá!$B:$B,0)))*IF($I122="",$H122*(1+$AD$2),$I122)/1000,""))</f>
        <v>84</v>
      </c>
      <c r="AH122" s="353">
        <f t="shared" si="8"/>
        <v>7.3043478260869571E-2</v>
      </c>
      <c r="AI122" s="351" t="str">
        <f t="shared" si="9"/>
        <v>OK</v>
      </c>
    </row>
    <row r="123" spans="1:35">
      <c r="A123" s="275"/>
      <c r="B123" s="154" t="s">
        <v>2149</v>
      </c>
      <c r="C123" s="154">
        <v>33</v>
      </c>
      <c r="D123" s="155"/>
      <c r="E123" s="155"/>
      <c r="F123" s="155" t="s">
        <v>2050</v>
      </c>
      <c r="G123" s="155"/>
      <c r="H123" s="156"/>
      <c r="I123" s="156"/>
      <c r="J123" s="407">
        <f>SUM(AF106:AF122)</f>
        <v>683.45308641975305</v>
      </c>
      <c r="K123" s="21" t="s">
        <v>2033</v>
      </c>
      <c r="L123" s="21"/>
      <c r="M123" s="21"/>
      <c r="N123" s="22"/>
      <c r="O123" s="22"/>
      <c r="P123" s="22"/>
      <c r="Q123" s="22"/>
      <c r="R123" s="22"/>
      <c r="S123" s="22"/>
      <c r="T123" s="65"/>
      <c r="U123" s="300"/>
      <c r="V123" s="300"/>
      <c r="W123" s="300"/>
      <c r="X123" s="300"/>
      <c r="Y123" s="300"/>
      <c r="Z123" s="300"/>
      <c r="AA123" s="300"/>
      <c r="AF123" s="352" t="str">
        <f>IF($F123="","",IFERROR(IFERROR(INDEX(Réttabanki!$U:$U,MATCH($F123,Réttabanki!$A:$A,0)),INDEX(Vöruskrá!$R:$R,MATCH($F123,Vöruskrá!$B:$B,0)))*$H123/1000,""))</f>
        <v/>
      </c>
      <c r="AG123" s="352" t="str">
        <f>IF($F123="","",IFERROR(IFERROR(INDEX(Réttabanki!$U:$U,MATCH($F123,Réttabanki!$A:$A,0)),INDEX(Vöruskrá!$R:$R,MATCH($F123,Vöruskrá!$B:$B,0)))*IF($I123="",$H123*(1+$AD$2),$I123)/1000,""))</f>
        <v/>
      </c>
      <c r="AH123" s="353" t="str">
        <f>IF(N($AF123)+N($AG123)=0,"",MAX(N($AF123)/$AE$4,N($AG123)/$AE$5))</f>
        <v/>
      </c>
      <c r="AI123" s="351" t="str">
        <f>IF($AH123="","",IF($AH123&gt;$AE$6,"⚠ Yfir "&amp;TEXT($AE$6,"0%"),"OK"))</f>
        <v/>
      </c>
    </row>
    <row r="124" spans="1:35">
      <c r="A124" s="275"/>
      <c r="B124" s="154" t="s">
        <v>2149</v>
      </c>
      <c r="C124" s="154">
        <v>33</v>
      </c>
      <c r="D124" s="155"/>
      <c r="E124" s="155"/>
      <c r="F124" s="155" t="s">
        <v>2051</v>
      </c>
      <c r="G124" s="155"/>
      <c r="H124" s="156"/>
      <c r="I124" s="156"/>
      <c r="J124" s="407">
        <f>SUM(AG106:AG122)</f>
        <v>1025.1796296296297</v>
      </c>
      <c r="K124" s="21" t="s">
        <v>2033</v>
      </c>
      <c r="L124" s="21"/>
      <c r="M124" s="21"/>
      <c r="N124" s="22"/>
      <c r="O124" s="22"/>
      <c r="P124" s="22"/>
      <c r="Q124" s="22"/>
      <c r="R124" s="22"/>
      <c r="S124" s="22"/>
      <c r="T124" s="65"/>
      <c r="U124" s="302"/>
      <c r="V124" s="302"/>
      <c r="W124" s="302"/>
      <c r="X124" s="302"/>
      <c r="Y124" s="302"/>
      <c r="Z124" s="302"/>
      <c r="AA124" s="302"/>
      <c r="AF124" s="352" t="str">
        <f>IF($F124="","",IFERROR(IFERROR(INDEX(Réttabanki!$U:$U,MATCH($F124,Réttabanki!$A:$A,0)),INDEX(Vöruskrá!$R:$R,MATCH($F124,Vöruskrá!$B:$B,0)))*$H124/1000,""))</f>
        <v/>
      </c>
      <c r="AG124" s="352" t="str">
        <f>IF($F124="","",IFERROR(IFERROR(INDEX(Réttabanki!$U:$U,MATCH($F124,Réttabanki!$A:$A,0)),INDEX(Vöruskrá!$R:$R,MATCH($F124,Vöruskrá!$B:$B,0)))*IF($I124="",$H124*(1+$AD$2),$I124)/1000,""))</f>
        <v/>
      </c>
      <c r="AH124" s="353" t="str">
        <f>IF(N($AF124)+N($AG124)=0,"",MAX(N($AF124)/$AE$4,N($AG124)/$AE$5))</f>
        <v/>
      </c>
      <c r="AI124" s="351" t="str">
        <f>IF($AH124="","",IF($AH124&gt;$AE$6,"⚠ Yfir "&amp;TEXT($AE$6,"0%"),"OK"))</f>
        <v/>
      </c>
    </row>
    <row r="125" spans="1:35" ht="84">
      <c r="A125" s="274">
        <v>46245</v>
      </c>
      <c r="B125" s="31" t="s">
        <v>1992</v>
      </c>
      <c r="C125" s="31">
        <v>33</v>
      </c>
      <c r="D125" s="32" t="s">
        <v>1987</v>
      </c>
      <c r="E125" s="32" t="s">
        <v>1993</v>
      </c>
      <c r="F125" s="32"/>
      <c r="G125" s="32" t="s">
        <v>1893</v>
      </c>
      <c r="H125" s="33"/>
      <c r="I125" s="33"/>
      <c r="J125" s="148" t="str">
        <f>IF($F125="","",IFERROR(IFERROR(INDEX(Réttabanki!$U:$U,MATCH($F125,Réttabanki!$A:$A,0)),INDEX(Vöruskrá!$R:$R,MATCH($F125,Vöruskrá!$B:$B,0)))*($H125+IF($I125="",$H125*(1+$AD$2),$I125))/2/1000,""))</f>
        <v/>
      </c>
      <c r="K125" s="21" t="s">
        <v>2169</v>
      </c>
      <c r="L125" s="21" t="s">
        <v>1895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0"/>
      <c r="V125" s="300"/>
      <c r="W125" s="300"/>
      <c r="X125" s="300"/>
      <c r="Y125" s="300"/>
      <c r="Z125" s="300"/>
      <c r="AA125" s="300"/>
      <c r="AF125" s="352" t="str">
        <f>IF($F125="","",IFERROR(IFERROR(INDEX(Réttabanki!$U:$U,MATCH($F125,Réttabanki!$A:$A,0)),INDEX(Vöruskrá!$R:$R,MATCH($F125,Vöruskrá!$B:$B,0)))*$H125/1000,""))</f>
        <v/>
      </c>
      <c r="AG125" s="352" t="str">
        <f>IF($F125="","",IFERROR(IFERROR(INDEX(Réttabanki!$U:$U,MATCH($F125,Réttabanki!$A:$A,0)),INDEX(Vöruskrá!$R:$R,MATCH($F125,Vöruskrá!$B:$B,0)))*IF($I125="",$H125*(1+$AD$2),$I125)/1000,""))</f>
        <v/>
      </c>
      <c r="AH125" s="353" t="str">
        <f t="shared" ref="AH125:AH148" si="10">IF(N($AF125)+N($AG125)=0,"",MAX(N($AF125)/$AE$4,N($AG125)/$AE$5))</f>
        <v/>
      </c>
      <c r="AI125" s="351" t="str">
        <f t="shared" ref="AI125:AI148" si="11">IF($AH125="","",IF($AH125&gt;$AE$6,"⚠ Yfir "&amp;TEXT($AE$6,"0%"),"OK"))</f>
        <v/>
      </c>
    </row>
    <row r="126" spans="1:35" ht="24">
      <c r="A126" s="274"/>
      <c r="B126" s="31" t="s">
        <v>1992</v>
      </c>
      <c r="C126" s="31">
        <v>33</v>
      </c>
      <c r="D126" s="32" t="s">
        <v>1987</v>
      </c>
      <c r="E126" s="32" t="s">
        <v>1993</v>
      </c>
      <c r="F126" s="32" t="s">
        <v>177</v>
      </c>
      <c r="G126" s="32" t="s">
        <v>2170</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2" t="s">
        <v>1999</v>
      </c>
      <c r="V126" s="302" t="s">
        <v>2056</v>
      </c>
      <c r="W126" s="302">
        <v>180</v>
      </c>
      <c r="X126" s="302" t="s">
        <v>2171</v>
      </c>
      <c r="Y126" s="302">
        <v>75</v>
      </c>
      <c r="Z126" s="302"/>
      <c r="AA126" s="302"/>
      <c r="AF126" s="352">
        <f>IF($F126="","",IFERROR(IFERROR(INDEX(Réttabanki!$U:$U,MATCH($F126,Réttabanki!$A:$A,0)),INDEX(Vöruskrá!$R:$R,MATCH($F126,Vöruskrá!$B:$B,0)))*$H126/1000,""))</f>
        <v>288</v>
      </c>
      <c r="AG126" s="352">
        <f>IF($F126="","",IFERROR(IFERROR(INDEX(Réttabanki!$U:$U,MATCH($F126,Réttabanki!$A:$A,0)),INDEX(Vöruskrá!$R:$R,MATCH($F126,Vöruskrá!$B:$B,0)))*IF($I126="",$H126*(1+$AD$2),$I126)/1000,""))</f>
        <v>432</v>
      </c>
      <c r="AH126" s="353">
        <f t="shared" si="10"/>
        <v>0.37565217391304345</v>
      </c>
      <c r="AI126" s="351" t="str">
        <f t="shared" si="11"/>
        <v>⚠ Yfir 30%</v>
      </c>
    </row>
    <row r="127" spans="1:35">
      <c r="A127" s="274"/>
      <c r="B127" s="31" t="s">
        <v>1992</v>
      </c>
      <c r="C127" s="31">
        <v>33</v>
      </c>
      <c r="D127" s="32" t="s">
        <v>1987</v>
      </c>
      <c r="E127" s="32" t="s">
        <v>1993</v>
      </c>
      <c r="F127" s="32" t="s">
        <v>881</v>
      </c>
      <c r="G127" s="32" t="s">
        <v>562</v>
      </c>
      <c r="H127" s="33">
        <v>80</v>
      </c>
      <c r="I127" s="33"/>
      <c r="J127" s="148">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300" t="s">
        <v>2093</v>
      </c>
      <c r="V127" s="300" t="s">
        <v>2056</v>
      </c>
      <c r="W127" s="300" t="s">
        <v>2140</v>
      </c>
      <c r="X127" s="300" t="s">
        <v>2172</v>
      </c>
      <c r="Y127" s="300"/>
      <c r="Z127" s="300"/>
      <c r="AA127" s="300"/>
      <c r="AF127" s="352">
        <f>IF($F127="","",IFERROR(IFERROR(INDEX(Réttabanki!$U:$U,MATCH($F127,Réttabanki!$A:$A,0)),INDEX(Vöruskrá!$R:$R,MATCH($F127,Vöruskrá!$B:$B,0)))*$H127/1000,""))</f>
        <v>16</v>
      </c>
      <c r="AG127" s="352">
        <f>IF($F127="","",IFERROR(IFERROR(INDEX(Réttabanki!$U:$U,MATCH($F127,Réttabanki!$A:$A,0)),INDEX(Vöruskrá!$R:$R,MATCH($F127,Vöruskrá!$B:$B,0)))*IF($I127="",$H127*(1+$AD$2),$I127)/1000,""))</f>
        <v>24</v>
      </c>
      <c r="AH127" s="353">
        <f t="shared" si="10"/>
        <v>2.0869565217391306E-2</v>
      </c>
      <c r="AI127" s="351" t="str">
        <f t="shared" si="11"/>
        <v>OK</v>
      </c>
    </row>
    <row r="128" spans="1:35" ht="60">
      <c r="A128" s="274"/>
      <c r="B128" s="31" t="s">
        <v>1992</v>
      </c>
      <c r="C128" s="31">
        <v>33</v>
      </c>
      <c r="D128" s="32" t="s">
        <v>1987</v>
      </c>
      <c r="E128" s="32" t="s">
        <v>1993</v>
      </c>
      <c r="F128" s="32" t="s">
        <v>256</v>
      </c>
      <c r="G128" s="32" t="s">
        <v>2173</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2" t="s">
        <v>1999</v>
      </c>
      <c r="V128" s="302" t="s">
        <v>2000</v>
      </c>
      <c r="W128" s="302"/>
      <c r="X128" s="302"/>
      <c r="Y128" s="302"/>
      <c r="Z128" s="302"/>
      <c r="AA128" s="302"/>
      <c r="AF128" s="352">
        <f>IF($F128="","",IFERROR(IFERROR(INDEX(Réttabanki!$U:$U,MATCH($F128,Réttabanki!$A:$A,0)),INDEX(Vöruskrá!$R:$R,MATCH($F128,Vöruskrá!$B:$B,0)))*$H128/1000,""))</f>
        <v>15</v>
      </c>
      <c r="AG128" s="352">
        <f>IF($F128="","",IFERROR(IFERROR(INDEX(Réttabanki!$U:$U,MATCH($F128,Réttabanki!$A:$A,0)),INDEX(Vöruskrá!$R:$R,MATCH($F128,Vöruskrá!$B:$B,0)))*IF($I128="",$H128*(1+$AD$2),$I128)/1000,""))</f>
        <v>22.5</v>
      </c>
      <c r="AH128" s="353">
        <f t="shared" si="10"/>
        <v>1.9565217391304349E-2</v>
      </c>
      <c r="AI128" s="351" t="str">
        <f t="shared" si="11"/>
        <v>OK</v>
      </c>
    </row>
    <row r="129" spans="1:35" ht="96">
      <c r="A129" s="274"/>
      <c r="B129" s="31" t="s">
        <v>1992</v>
      </c>
      <c r="C129" s="31">
        <v>33</v>
      </c>
      <c r="D129" s="32" t="s">
        <v>1987</v>
      </c>
      <c r="E129" s="32" t="s">
        <v>960</v>
      </c>
      <c r="F129" s="32"/>
      <c r="G129" s="32" t="s">
        <v>2174</v>
      </c>
      <c r="H129" s="33"/>
      <c r="I129" s="33"/>
      <c r="J129" s="148" t="str">
        <f>IF($F129="","",IFERROR(IFERROR(INDEX(Réttabanki!$U:$U,MATCH($F129,Réttabanki!$A:$A,0)),INDEX(Vöruskrá!$R:$R,MATCH($F129,Vöruskrá!$B:$B,0)))*($H129+IF($I129="",$H129*(1+$AD$2),$I129))/2/1000,""))</f>
        <v/>
      </c>
      <c r="K129" s="21" t="s">
        <v>2175</v>
      </c>
      <c r="L129" s="21" t="s">
        <v>2176</v>
      </c>
      <c r="M129" s="21"/>
      <c r="N129" s="22"/>
      <c r="O129" s="22"/>
      <c r="P129" s="22"/>
      <c r="Q129" s="22"/>
      <c r="R129" s="22"/>
      <c r="S129" s="22"/>
      <c r="T129" s="65"/>
      <c r="U129" s="300"/>
      <c r="V129" s="300"/>
      <c r="W129" s="300"/>
      <c r="X129" s="300"/>
      <c r="Y129" s="300"/>
      <c r="Z129" s="300"/>
      <c r="AA129" s="300"/>
      <c r="AF129" s="352" t="str">
        <f>IF($F129="","",IFERROR(IFERROR(INDEX(Réttabanki!$U:$U,MATCH($F129,Réttabanki!$A:$A,0)),INDEX(Vöruskrá!$R:$R,MATCH($F129,Vöruskrá!$B:$B,0)))*$H129/1000,""))</f>
        <v/>
      </c>
      <c r="AG129" s="352" t="str">
        <f>IF($F129="","",IFERROR(IFERROR(INDEX(Réttabanki!$U:$U,MATCH($F129,Réttabanki!$A:$A,0)),INDEX(Vöruskrá!$R:$R,MATCH($F129,Vöruskrá!$B:$B,0)))*IF($I129="",$H129*(1+$AD$2),$I129)/1000,""))</f>
        <v/>
      </c>
      <c r="AH129" s="353" t="str">
        <f t="shared" si="10"/>
        <v/>
      </c>
      <c r="AI129" s="351" t="str">
        <f t="shared" si="11"/>
        <v/>
      </c>
    </row>
    <row r="130" spans="1:35" ht="36">
      <c r="A130" s="274"/>
      <c r="B130" s="31" t="s">
        <v>1992</v>
      </c>
      <c r="C130" s="31">
        <v>33</v>
      </c>
      <c r="D130" s="32" t="s">
        <v>1987</v>
      </c>
      <c r="E130" s="32" t="s">
        <v>960</v>
      </c>
      <c r="F130" s="32" t="s">
        <v>136</v>
      </c>
      <c r="G130" s="32" t="s">
        <v>2177</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2" t="s">
        <v>1999</v>
      </c>
      <c r="V130" s="302" t="s">
        <v>2056</v>
      </c>
      <c r="W130" s="302">
        <v>180</v>
      </c>
      <c r="X130" s="303" t="s">
        <v>2074</v>
      </c>
      <c r="Y130" s="302">
        <v>75</v>
      </c>
      <c r="Z130" s="302"/>
      <c r="AA130" s="302"/>
      <c r="AF130" s="352">
        <f>IF($F130="","",IFERROR(IFERROR(INDEX(Réttabanki!$U:$U,MATCH($F130,Réttabanki!$A:$A,0)),INDEX(Vöruskrá!$R:$R,MATCH($F130,Vöruskrá!$B:$B,0)))*$H130/1000,""))</f>
        <v>304</v>
      </c>
      <c r="AG130" s="352">
        <f>IF($F130="","",IFERROR(IFERROR(INDEX(Réttabanki!$U:$U,MATCH($F130,Réttabanki!$A:$A,0)),INDEX(Vöruskrá!$R:$R,MATCH($F130,Vöruskrá!$B:$B,0)))*IF($I130="",$H130*(1+$AD$2),$I130)/1000,""))</f>
        <v>456</v>
      </c>
      <c r="AH130" s="353">
        <f t="shared" si="10"/>
        <v>0.39652173913043476</v>
      </c>
      <c r="AI130" s="351" t="str">
        <f t="shared" si="11"/>
        <v>⚠ Yfir 30%</v>
      </c>
    </row>
    <row r="131" spans="1:35">
      <c r="A131" s="274"/>
      <c r="B131" s="31" t="s">
        <v>1992</v>
      </c>
      <c r="C131" s="31">
        <v>33</v>
      </c>
      <c r="D131" s="32" t="s">
        <v>1987</v>
      </c>
      <c r="E131" s="32" t="s">
        <v>960</v>
      </c>
      <c r="F131" s="32" t="s">
        <v>881</v>
      </c>
      <c r="G131" s="32" t="s">
        <v>562</v>
      </c>
      <c r="H131" s="33">
        <v>80</v>
      </c>
      <c r="I131" s="33"/>
      <c r="J131" s="148">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0"/>
      <c r="V131" s="300"/>
      <c r="W131" s="300"/>
      <c r="X131" s="300"/>
      <c r="Y131" s="300"/>
      <c r="Z131" s="300"/>
      <c r="AA131" s="300"/>
      <c r="AF131" s="352">
        <f>IF($F131="","",IFERROR(IFERROR(INDEX(Réttabanki!$U:$U,MATCH($F131,Réttabanki!$A:$A,0)),INDEX(Vöruskrá!$R:$R,MATCH($F131,Vöruskrá!$B:$B,0)))*$H131/1000,""))</f>
        <v>16</v>
      </c>
      <c r="AG131" s="352">
        <f>IF($F131="","",IFERROR(IFERROR(INDEX(Réttabanki!$U:$U,MATCH($F131,Réttabanki!$A:$A,0)),INDEX(Vöruskrá!$R:$R,MATCH($F131,Vöruskrá!$B:$B,0)))*IF($I131="",$H131*(1+$AD$2),$I131)/1000,""))</f>
        <v>24</v>
      </c>
      <c r="AH131" s="353">
        <f t="shared" si="10"/>
        <v>2.0869565217391306E-2</v>
      </c>
      <c r="AI131" s="351" t="str">
        <f t="shared" si="11"/>
        <v>OK</v>
      </c>
    </row>
    <row r="132" spans="1:35" ht="60">
      <c r="A132" s="274"/>
      <c r="B132" s="31" t="s">
        <v>1992</v>
      </c>
      <c r="C132" s="31">
        <v>33</v>
      </c>
      <c r="D132" s="32" t="s">
        <v>1987</v>
      </c>
      <c r="E132" s="32" t="s">
        <v>960</v>
      </c>
      <c r="F132" s="32" t="s">
        <v>256</v>
      </c>
      <c r="G132" s="32" t="s">
        <v>2173</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2"/>
      <c r="V132" s="302"/>
      <c r="W132" s="302"/>
      <c r="X132" s="302"/>
      <c r="Y132" s="302"/>
      <c r="Z132" s="302"/>
      <c r="AA132" s="302"/>
      <c r="AF132" s="352">
        <f>IF($F132="","",IFERROR(IFERROR(INDEX(Réttabanki!$U:$U,MATCH($F132,Réttabanki!$A:$A,0)),INDEX(Vöruskrá!$R:$R,MATCH($F132,Vöruskrá!$B:$B,0)))*$H132/1000,""))</f>
        <v>15</v>
      </c>
      <c r="AG132" s="352">
        <f>IF($F132="","",IFERROR(IFERROR(INDEX(Réttabanki!$U:$U,MATCH($F132,Réttabanki!$A:$A,0)),INDEX(Vöruskrá!$R:$R,MATCH($F132,Vöruskrá!$B:$B,0)))*IF($I132="",$H132*(1+$AD$2),$I132)/1000,""))</f>
        <v>22.5</v>
      </c>
      <c r="AH132" s="353">
        <f t="shared" si="10"/>
        <v>1.9565217391304349E-2</v>
      </c>
      <c r="AI132" s="351" t="str">
        <f t="shared" si="11"/>
        <v>OK</v>
      </c>
    </row>
    <row r="133" spans="1:35" ht="72">
      <c r="A133" s="274"/>
      <c r="B133" s="31" t="s">
        <v>1992</v>
      </c>
      <c r="C133" s="31">
        <v>33</v>
      </c>
      <c r="D133" s="32" t="s">
        <v>1987</v>
      </c>
      <c r="E133" s="32" t="s">
        <v>960</v>
      </c>
      <c r="F133" s="32"/>
      <c r="G133" s="32" t="s">
        <v>2178</v>
      </c>
      <c r="H133" s="33"/>
      <c r="I133" s="33"/>
      <c r="J133" s="148" t="str">
        <f>IF($F133="","",IFERROR(IFERROR(INDEX(Réttabanki!$U:$U,MATCH($F133,Réttabanki!$A:$A,0)),INDEX(Vöruskrá!$R:$R,MATCH($F133,Vöruskrá!$B:$B,0)))*($H133+IF($I133="",$H133*(1+$AD$2),$I133))/2/1000,""))</f>
        <v/>
      </c>
      <c r="K133" s="21" t="s">
        <v>2179</v>
      </c>
      <c r="L133" s="21" t="s">
        <v>2180</v>
      </c>
      <c r="M133" s="21"/>
      <c r="N133" s="22"/>
      <c r="O133" s="22"/>
      <c r="P133" s="22"/>
      <c r="Q133" s="22"/>
      <c r="R133" s="22"/>
      <c r="S133" s="22"/>
      <c r="T133" s="65"/>
      <c r="U133" s="300"/>
      <c r="V133" s="300"/>
      <c r="W133" s="300"/>
      <c r="X133" s="300"/>
      <c r="Y133" s="300"/>
      <c r="Z133" s="300"/>
      <c r="AA133" s="300"/>
      <c r="AF133" s="352" t="str">
        <f>IF($F133="","",IFERROR(IFERROR(INDEX(Réttabanki!$U:$U,MATCH($F133,Réttabanki!$A:$A,0)),INDEX(Vöruskrá!$R:$R,MATCH($F133,Vöruskrá!$B:$B,0)))*$H133/1000,""))</f>
        <v/>
      </c>
      <c r="AG133" s="352" t="str">
        <f>IF($F133="","",IFERROR(IFERROR(INDEX(Réttabanki!$U:$U,MATCH($F133,Réttabanki!$A:$A,0)),INDEX(Vöruskrá!$R:$R,MATCH($F133,Vöruskrá!$B:$B,0)))*IF($I133="",$H133*(1+$AD$2),$I133)/1000,""))</f>
        <v/>
      </c>
      <c r="AH133" s="353" t="str">
        <f t="shared" si="10"/>
        <v/>
      </c>
      <c r="AI133" s="351" t="str">
        <f t="shared" si="11"/>
        <v/>
      </c>
    </row>
    <row r="134" spans="1:35" ht="24">
      <c r="A134" s="274"/>
      <c r="B134" s="31" t="s">
        <v>1992</v>
      </c>
      <c r="C134" s="31">
        <v>33</v>
      </c>
      <c r="D134" s="32" t="s">
        <v>1987</v>
      </c>
      <c r="E134" s="32" t="s">
        <v>960</v>
      </c>
      <c r="F134" s="32" t="s">
        <v>1128</v>
      </c>
      <c r="G134" s="32" t="s">
        <v>2181</v>
      </c>
      <c r="H134" s="33">
        <v>160</v>
      </c>
      <c r="I134" s="33"/>
      <c r="J134" s="148">
        <f>IF($F134="","",IFERROR(IFERROR(INDEX(Réttabanki!$U:$U,MATCH($F134,Réttabanki!$A:$A,0)),INDEX(Vöruskrá!$R:$R,MATCH($F134,Vöruskrá!$B:$B,0)))*($H134+IF($I134="",$H134*(1+$AD$2),$I134))/2/1000,""))</f>
        <v>360</v>
      </c>
      <c r="K134" s="21" t="s">
        <v>1129</v>
      </c>
      <c r="L134" s="21" t="s">
        <v>551</v>
      </c>
      <c r="M134" s="21"/>
      <c r="N134" s="22">
        <v>183</v>
      </c>
      <c r="O134" s="22">
        <v>11</v>
      </c>
      <c r="P134" s="22">
        <v>1.1000000000000001</v>
      </c>
      <c r="Q134" s="22">
        <v>7.9</v>
      </c>
      <c r="R134" s="22">
        <v>13</v>
      </c>
      <c r="S134" s="22">
        <v>2.4</v>
      </c>
      <c r="T134" s="65">
        <v>2</v>
      </c>
      <c r="U134" s="302" t="s">
        <v>1999</v>
      </c>
      <c r="V134" s="302" t="s">
        <v>2056</v>
      </c>
      <c r="W134" s="302">
        <v>180</v>
      </c>
      <c r="X134" s="302" t="s">
        <v>2171</v>
      </c>
      <c r="Y134" s="302">
        <v>75</v>
      </c>
      <c r="Z134" s="302"/>
      <c r="AA134" s="302"/>
      <c r="AF134" s="352">
        <f>IF($F134="","",IFERROR(IFERROR(INDEX(Réttabanki!$U:$U,MATCH($F134,Réttabanki!$A:$A,0)),INDEX(Vöruskrá!$R:$R,MATCH($F134,Vöruskrá!$B:$B,0)))*$H134/1000,""))</f>
        <v>288</v>
      </c>
      <c r="AG134" s="352">
        <f>IF($F134="","",IFERROR(IFERROR(INDEX(Réttabanki!$U:$U,MATCH($F134,Réttabanki!$A:$A,0)),INDEX(Vöruskrá!$R:$R,MATCH($F134,Vöruskrá!$B:$B,0)))*IF($I134="",$H134*(1+$AD$2),$I134)/1000,""))</f>
        <v>432</v>
      </c>
      <c r="AH134" s="353">
        <f t="shared" si="10"/>
        <v>0.37565217391304345</v>
      </c>
      <c r="AI134" s="351" t="str">
        <f t="shared" si="11"/>
        <v>⚠ Yfir 30%</v>
      </c>
    </row>
    <row r="135" spans="1:35">
      <c r="A135" s="274"/>
      <c r="B135" s="31" t="s">
        <v>1992</v>
      </c>
      <c r="C135" s="31">
        <v>33</v>
      </c>
      <c r="D135" s="32" t="s">
        <v>1987</v>
      </c>
      <c r="E135" s="32" t="s">
        <v>960</v>
      </c>
      <c r="F135" s="32" t="s">
        <v>881</v>
      </c>
      <c r="G135" s="32" t="s">
        <v>562</v>
      </c>
      <c r="H135" s="33">
        <v>80</v>
      </c>
      <c r="I135" s="33"/>
      <c r="J135" s="148">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0"/>
      <c r="V135" s="300"/>
      <c r="W135" s="300"/>
      <c r="X135" s="300"/>
      <c r="Y135" s="300"/>
      <c r="Z135" s="300"/>
      <c r="AA135" s="300"/>
      <c r="AF135" s="352">
        <f>IF($F135="","",IFERROR(IFERROR(INDEX(Réttabanki!$U:$U,MATCH($F135,Réttabanki!$A:$A,0)),INDEX(Vöruskrá!$R:$R,MATCH($F135,Vöruskrá!$B:$B,0)))*$H135/1000,""))</f>
        <v>16</v>
      </c>
      <c r="AG135" s="352">
        <f>IF($F135="","",IFERROR(IFERROR(INDEX(Réttabanki!$U:$U,MATCH($F135,Réttabanki!$A:$A,0)),INDEX(Vöruskrá!$R:$R,MATCH($F135,Vöruskrá!$B:$B,0)))*IF($I135="",$H135*(1+$AD$2),$I135)/1000,""))</f>
        <v>24</v>
      </c>
      <c r="AH135" s="353">
        <f t="shared" si="10"/>
        <v>2.0869565217391306E-2</v>
      </c>
      <c r="AI135" s="351" t="str">
        <f t="shared" si="11"/>
        <v>OK</v>
      </c>
    </row>
    <row r="136" spans="1:35" ht="60">
      <c r="A136" s="274"/>
      <c r="B136" s="31" t="s">
        <v>1992</v>
      </c>
      <c r="C136" s="31">
        <v>33</v>
      </c>
      <c r="D136" s="32" t="s">
        <v>1987</v>
      </c>
      <c r="E136" s="32" t="s">
        <v>960</v>
      </c>
      <c r="F136" s="32" t="s">
        <v>256</v>
      </c>
      <c r="G136" s="32" t="s">
        <v>2173</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2"/>
      <c r="V136" s="302"/>
      <c r="W136" s="302"/>
      <c r="X136" s="302"/>
      <c r="Y136" s="302"/>
      <c r="Z136" s="302"/>
      <c r="AA136" s="302"/>
      <c r="AF136" s="352">
        <f>IF($F136="","",IFERROR(IFERROR(INDEX(Réttabanki!$U:$U,MATCH($F136,Réttabanki!$A:$A,0)),INDEX(Vöruskrá!$R:$R,MATCH($F136,Vöruskrá!$B:$B,0)))*$H136/1000,""))</f>
        <v>15</v>
      </c>
      <c r="AG136" s="352">
        <f>IF($F136="","",IFERROR(IFERROR(INDEX(Réttabanki!$U:$U,MATCH($F136,Réttabanki!$A:$A,0)),INDEX(Vöruskrá!$R:$R,MATCH($F136,Vöruskrá!$B:$B,0)))*IF($I136="",$H136*(1+$AD$2),$I136)/1000,""))</f>
        <v>22.5</v>
      </c>
      <c r="AH136" s="353">
        <f t="shared" si="10"/>
        <v>1.9565217391304349E-2</v>
      </c>
      <c r="AI136" s="351" t="str">
        <f t="shared" si="11"/>
        <v>OK</v>
      </c>
    </row>
    <row r="137" spans="1:35" ht="96">
      <c r="A137" s="274"/>
      <c r="B137" s="31" t="s">
        <v>1992</v>
      </c>
      <c r="C137" s="31">
        <v>33</v>
      </c>
      <c r="D137" s="32" t="s">
        <v>1987</v>
      </c>
      <c r="E137" s="32" t="s">
        <v>2013</v>
      </c>
      <c r="F137" s="32"/>
      <c r="G137" s="32" t="s">
        <v>2182</v>
      </c>
      <c r="H137" s="33"/>
      <c r="I137" s="33"/>
      <c r="J137" s="148" t="str">
        <f>IF($F137="","",IFERROR(IFERROR(INDEX(Réttabanki!$U:$U,MATCH($F137,Réttabanki!$A:$A,0)),INDEX(Vöruskrá!$R:$R,MATCH($F137,Vöruskrá!$B:$B,0)))*($H137+IF($I137="",$H137*(1+$AD$2),$I137))/2/1000,""))</f>
        <v/>
      </c>
      <c r="K137" s="21" t="s">
        <v>2183</v>
      </c>
      <c r="L137" s="21" t="s">
        <v>2106</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0"/>
      <c r="V137" s="300"/>
      <c r="W137" s="300"/>
      <c r="X137" s="300"/>
      <c r="Y137" s="300"/>
      <c r="Z137" s="300"/>
      <c r="AA137" s="300"/>
      <c r="AF137" s="352" t="str">
        <f>IF($F137="","",IFERROR(IFERROR(INDEX(Réttabanki!$U:$U,MATCH($F137,Réttabanki!$A:$A,0)),INDEX(Vöruskrá!$R:$R,MATCH($F137,Vöruskrá!$B:$B,0)))*$H137/1000,""))</f>
        <v/>
      </c>
      <c r="AG137" s="352" t="str">
        <f>IF($F137="","",IFERROR(IFERROR(INDEX(Réttabanki!$U:$U,MATCH($F137,Réttabanki!$A:$A,0)),INDEX(Vöruskrá!$R:$R,MATCH($F137,Vöruskrá!$B:$B,0)))*IF($I137="",$H137*(1+$AD$2),$I137)/1000,""))</f>
        <v/>
      </c>
      <c r="AH137" s="353" t="str">
        <f t="shared" si="10"/>
        <v/>
      </c>
      <c r="AI137" s="351" t="str">
        <f t="shared" si="11"/>
        <v/>
      </c>
    </row>
    <row r="138" spans="1:35" ht="36">
      <c r="A138" s="274"/>
      <c r="B138" s="31" t="s">
        <v>1992</v>
      </c>
      <c r="C138" s="31">
        <v>33</v>
      </c>
      <c r="D138" s="32" t="s">
        <v>1987</v>
      </c>
      <c r="E138" s="32" t="s">
        <v>2013</v>
      </c>
      <c r="F138" s="32" t="s">
        <v>833</v>
      </c>
      <c r="G138" s="32" t="s">
        <v>502</v>
      </c>
      <c r="H138" s="33">
        <v>160</v>
      </c>
      <c r="I138" s="33"/>
      <c r="J138" s="148">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2" t="s">
        <v>1999</v>
      </c>
      <c r="V138" s="302" t="s">
        <v>2056</v>
      </c>
      <c r="W138" s="302">
        <v>180</v>
      </c>
      <c r="X138" s="303" t="s">
        <v>2074</v>
      </c>
      <c r="Y138" s="302">
        <v>75</v>
      </c>
      <c r="Z138" s="302"/>
      <c r="AA138" s="302"/>
      <c r="AF138" s="352">
        <f>IF($F138="","",IFERROR(IFERROR(INDEX(Réttabanki!$U:$U,MATCH($F138,Réttabanki!$A:$A,0)),INDEX(Vöruskrá!$R:$R,MATCH($F138,Vöruskrá!$B:$B,0)))*$H138/1000,""))</f>
        <v>96</v>
      </c>
      <c r="AG138" s="352">
        <f>IF($F138="","",IFERROR(IFERROR(INDEX(Réttabanki!$U:$U,MATCH($F138,Réttabanki!$A:$A,0)),INDEX(Vöruskrá!$R:$R,MATCH($F138,Vöruskrá!$B:$B,0)))*IF($I138="",$H138*(1+$AD$2),$I138)/1000,""))</f>
        <v>144</v>
      </c>
      <c r="AH138" s="353">
        <f t="shared" si="10"/>
        <v>0.12521739130434784</v>
      </c>
      <c r="AI138" s="351" t="str">
        <f t="shared" si="11"/>
        <v>OK</v>
      </c>
    </row>
    <row r="139" spans="1:35">
      <c r="A139" s="274"/>
      <c r="B139" s="31" t="s">
        <v>1992</v>
      </c>
      <c r="C139" s="31">
        <v>33</v>
      </c>
      <c r="D139" s="32" t="s">
        <v>1987</v>
      </c>
      <c r="E139" s="32" t="s">
        <v>2013</v>
      </c>
      <c r="F139" s="32" t="s">
        <v>881</v>
      </c>
      <c r="G139" s="32" t="s">
        <v>562</v>
      </c>
      <c r="H139" s="33">
        <v>80</v>
      </c>
      <c r="I139" s="33"/>
      <c r="J139" s="148">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0"/>
      <c r="V139" s="300"/>
      <c r="W139" s="300"/>
      <c r="X139" s="300"/>
      <c r="Y139" s="300"/>
      <c r="Z139" s="300"/>
      <c r="AA139" s="300"/>
      <c r="AF139" s="352">
        <f>IF($F139="","",IFERROR(IFERROR(INDEX(Réttabanki!$U:$U,MATCH($F139,Réttabanki!$A:$A,0)),INDEX(Vöruskrá!$R:$R,MATCH($F139,Vöruskrá!$B:$B,0)))*$H139/1000,""))</f>
        <v>16</v>
      </c>
      <c r="AG139" s="352">
        <f>IF($F139="","",IFERROR(IFERROR(INDEX(Réttabanki!$U:$U,MATCH($F139,Réttabanki!$A:$A,0)),INDEX(Vöruskrá!$R:$R,MATCH($F139,Vöruskrá!$B:$B,0)))*IF($I139="",$H139*(1+$AD$2),$I139)/1000,""))</f>
        <v>24</v>
      </c>
      <c r="AH139" s="353">
        <f t="shared" si="10"/>
        <v>2.0869565217391306E-2</v>
      </c>
      <c r="AI139" s="351" t="str">
        <f t="shared" si="11"/>
        <v>OK</v>
      </c>
    </row>
    <row r="140" spans="1:35" ht="60">
      <c r="A140" s="274"/>
      <c r="B140" s="31" t="s">
        <v>1992</v>
      </c>
      <c r="C140" s="31">
        <v>33</v>
      </c>
      <c r="D140" s="32" t="s">
        <v>1987</v>
      </c>
      <c r="E140" s="32" t="s">
        <v>2013</v>
      </c>
      <c r="F140" s="32" t="s">
        <v>256</v>
      </c>
      <c r="G140" s="32" t="s">
        <v>2173</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2"/>
      <c r="V140" s="302"/>
      <c r="W140" s="302"/>
      <c r="X140" s="302"/>
      <c r="Y140" s="302"/>
      <c r="Z140" s="302"/>
      <c r="AA140" s="302"/>
      <c r="AF140" s="352">
        <f>IF($F140="","",IFERROR(IFERROR(INDEX(Réttabanki!$U:$U,MATCH($F140,Réttabanki!$A:$A,0)),INDEX(Vöruskrá!$R:$R,MATCH($F140,Vöruskrá!$B:$B,0)))*$H140/1000,""))</f>
        <v>15</v>
      </c>
      <c r="AG140" s="352">
        <f>IF($F140="","",IFERROR(IFERROR(INDEX(Réttabanki!$U:$U,MATCH($F140,Réttabanki!$A:$A,0)),INDEX(Vöruskrá!$R:$R,MATCH($F140,Vöruskrá!$B:$B,0)))*IF($I140="",$H140*(1+$AD$2),$I140)/1000,""))</f>
        <v>22.5</v>
      </c>
      <c r="AH140" s="353">
        <f t="shared" si="10"/>
        <v>1.9565217391304349E-2</v>
      </c>
      <c r="AI140" s="351" t="str">
        <f t="shared" si="11"/>
        <v>OK</v>
      </c>
    </row>
    <row r="141" spans="1:35" ht="24">
      <c r="A141" s="274"/>
      <c r="B141" s="31" t="s">
        <v>1992</v>
      </c>
      <c r="C141" s="31">
        <v>33</v>
      </c>
      <c r="D141" s="32" t="s">
        <v>1987</v>
      </c>
      <c r="E141" s="32" t="s">
        <v>2023</v>
      </c>
      <c r="F141" s="32"/>
      <c r="G141" s="32" t="s">
        <v>2184</v>
      </c>
      <c r="H141" s="33"/>
      <c r="I141" s="33"/>
      <c r="J141" s="148"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0"/>
      <c r="V141" s="300"/>
      <c r="W141" s="300"/>
      <c r="X141" s="300"/>
      <c r="Y141" s="300"/>
      <c r="Z141" s="300"/>
      <c r="AA141" s="300"/>
      <c r="AF141" s="352" t="str">
        <f>IF($F141="","",IFERROR(IFERROR(INDEX(Réttabanki!$U:$U,MATCH($F141,Réttabanki!$A:$A,0)),INDEX(Vöruskrá!$R:$R,MATCH($F141,Vöruskrá!$B:$B,0)))*$H141/1000,""))</f>
        <v/>
      </c>
      <c r="AG141" s="352" t="str">
        <f>IF($F141="","",IFERROR(IFERROR(INDEX(Réttabanki!$U:$U,MATCH($F141,Réttabanki!$A:$A,0)),INDEX(Vöruskrá!$R:$R,MATCH($F141,Vöruskrá!$B:$B,0)))*IF($I141="",$H141*(1+$AD$2),$I141)/1000,""))</f>
        <v/>
      </c>
      <c r="AH141" s="353" t="str">
        <f t="shared" si="10"/>
        <v/>
      </c>
      <c r="AI141" s="351" t="str">
        <f t="shared" si="11"/>
        <v/>
      </c>
    </row>
    <row r="142" spans="1:35" ht="24">
      <c r="A142" s="274"/>
      <c r="B142" s="31" t="s">
        <v>1992</v>
      </c>
      <c r="C142" s="31">
        <v>33</v>
      </c>
      <c r="D142" s="32" t="s">
        <v>1987</v>
      </c>
      <c r="E142" s="32" t="s">
        <v>2023</v>
      </c>
      <c r="F142" s="32" t="s">
        <v>555</v>
      </c>
      <c r="G142" s="32" t="s">
        <v>2185</v>
      </c>
      <c r="H142" s="33">
        <v>25</v>
      </c>
      <c r="I142" s="33"/>
      <c r="J142" s="148">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2"/>
      <c r="V142" s="302"/>
      <c r="W142" s="302"/>
      <c r="X142" s="302"/>
      <c r="Y142" s="302"/>
      <c r="Z142" s="302"/>
      <c r="AA142" s="302"/>
      <c r="AF142" s="352">
        <f>IF($F142="","",IFERROR(IFERROR(INDEX(Réttabanki!$U:$U,MATCH($F142,Réttabanki!$A:$A,0)),INDEX(Vöruskrá!$R:$R,MATCH($F142,Vöruskrá!$B:$B,0)))*$H142/1000,""))</f>
        <v>15</v>
      </c>
      <c r="AG142" s="352">
        <f>IF($F142="","",IFERROR(IFERROR(INDEX(Réttabanki!$U:$U,MATCH($F142,Réttabanki!$A:$A,0)),INDEX(Vöruskrá!$R:$R,MATCH($F142,Vöruskrá!$B:$B,0)))*IF($I142="",$H142*(1+$AD$2),$I142)/1000,""))</f>
        <v>22.5</v>
      </c>
      <c r="AH142" s="353">
        <f t="shared" si="10"/>
        <v>1.9565217391304349E-2</v>
      </c>
      <c r="AI142" s="351" t="str">
        <f t="shared" si="11"/>
        <v>OK</v>
      </c>
    </row>
    <row r="143" spans="1:35" ht="84">
      <c r="A143" s="274"/>
      <c r="B143" s="31" t="s">
        <v>1992</v>
      </c>
      <c r="C143" s="31">
        <v>33</v>
      </c>
      <c r="D143" s="32" t="s">
        <v>1987</v>
      </c>
      <c r="E143" s="32" t="s">
        <v>2038</v>
      </c>
      <c r="F143" s="32"/>
      <c r="G143" s="32" t="s">
        <v>2186</v>
      </c>
      <c r="H143" s="33"/>
      <c r="I143" s="33"/>
      <c r="J143" s="148" t="str">
        <f>IF($F143="","",IFERROR(IFERROR(INDEX(Réttabanki!$U:$U,MATCH($F143,Réttabanki!$A:$A,0)),INDEX(Vöruskrá!$R:$R,MATCH($F143,Vöruskrá!$B:$B,0)))*($H143+IF($I143="",$H143*(1+$AD$2),$I143))/2/1000,""))</f>
        <v/>
      </c>
      <c r="K143" s="21" t="s">
        <v>2187</v>
      </c>
      <c r="L143" s="21" t="s">
        <v>2188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0"/>
      <c r="V143" s="300"/>
      <c r="W143" s="300"/>
      <c r="X143" s="300"/>
      <c r="Y143" s="300"/>
      <c r="Z143" s="300"/>
      <c r="AA143" s="300"/>
      <c r="AF143" s="352" t="str">
        <f>IF($F143="","",IFERROR(IFERROR(INDEX(Réttabanki!$U:$U,MATCH($F143,Réttabanki!$A:$A,0)),INDEX(Vöruskrá!$R:$R,MATCH($F143,Vöruskrá!$B:$B,0)))*$H143/1000,""))</f>
        <v/>
      </c>
      <c r="AG143" s="352" t="str">
        <f>IF($F143="","",IFERROR(IFERROR(INDEX(Réttabanki!$U:$U,MATCH($F143,Réttabanki!$A:$A,0)),INDEX(Vöruskrá!$R:$R,MATCH($F143,Vöruskrá!$B:$B,0)))*IF($I143="",$H143*(1+$AD$2),$I143)/1000,""))</f>
        <v/>
      </c>
      <c r="AH143" s="353" t="str">
        <f t="shared" si="10"/>
        <v/>
      </c>
      <c r="AI143" s="351" t="str">
        <f t="shared" si="11"/>
        <v/>
      </c>
    </row>
    <row r="144" spans="1:35" ht="48">
      <c r="A144" s="274"/>
      <c r="B144" s="31" t="s">
        <v>1992</v>
      </c>
      <c r="C144" s="31">
        <v>33</v>
      </c>
      <c r="D144" s="32" t="s">
        <v>1987</v>
      </c>
      <c r="E144" s="32" t="s">
        <v>2038</v>
      </c>
      <c r="F144" s="32" t="s">
        <v>68</v>
      </c>
      <c r="G144" s="32" t="s">
        <v>2189</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2"/>
      <c r="V144" s="302"/>
      <c r="W144" s="302"/>
      <c r="X144" s="302"/>
      <c r="Y144" s="302"/>
      <c r="Z144" s="302"/>
      <c r="AA144" s="302"/>
      <c r="AF144" s="352">
        <f>IF($F144="","",IFERROR(IFERROR(INDEX(Réttabanki!$U:$U,MATCH($F144,Réttabanki!$A:$A,0)),INDEX(Vöruskrá!$R:$R,MATCH($F144,Vöruskrá!$B:$B,0)))*$H144/1000,""))</f>
        <v>24</v>
      </c>
      <c r="AG144" s="352">
        <f>IF($F144="","",IFERROR(IFERROR(INDEX(Réttabanki!$U:$U,MATCH($F144,Réttabanki!$A:$A,0)),INDEX(Vöruskrá!$R:$R,MATCH($F144,Vöruskrá!$B:$B,0)))*IF($I144="",$H144*(1+$AD$2),$I144)/1000,""))</f>
        <v>36</v>
      </c>
      <c r="AH144" s="353">
        <f t="shared" si="10"/>
        <v>3.1304347826086959E-2</v>
      </c>
      <c r="AI144" s="351" t="str">
        <f t="shared" si="11"/>
        <v>OK</v>
      </c>
    </row>
    <row r="145" spans="1:35" ht="36">
      <c r="A145" s="274"/>
      <c r="B145" s="31" t="s">
        <v>1992</v>
      </c>
      <c r="C145" s="31">
        <v>33</v>
      </c>
      <c r="D145" s="32" t="s">
        <v>1987</v>
      </c>
      <c r="E145" s="32" t="s">
        <v>2038</v>
      </c>
      <c r="F145" s="32" t="s">
        <v>570</v>
      </c>
      <c r="G145" s="32" t="s">
        <v>2190</v>
      </c>
      <c r="H145" s="33">
        <v>20</v>
      </c>
      <c r="I145" s="33"/>
      <c r="J145" s="148">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0"/>
      <c r="V145" s="300"/>
      <c r="W145" s="300"/>
      <c r="X145" s="300"/>
      <c r="Y145" s="300"/>
      <c r="Z145" s="300"/>
      <c r="AA145" s="300"/>
      <c r="AF145" s="352">
        <f>IF($F145="","",IFERROR(IFERROR(INDEX(Réttabanki!$U:$U,MATCH($F145,Réttabanki!$A:$A,0)),INDEX(Vöruskrá!$R:$R,MATCH($F145,Vöruskrá!$B:$B,0)))*$H145/1000,""))</f>
        <v>36</v>
      </c>
      <c r="AG145" s="352">
        <f>IF($F145="","",IFERROR(IFERROR(INDEX(Réttabanki!$U:$U,MATCH($F145,Réttabanki!$A:$A,0)),INDEX(Vöruskrá!$R:$R,MATCH($F145,Vöruskrá!$B:$B,0)))*IF($I145="",$H145*(1+$AD$2),$I145)/1000,""))</f>
        <v>54</v>
      </c>
      <c r="AH145" s="353">
        <f t="shared" si="10"/>
        <v>4.6956521739130432E-2</v>
      </c>
      <c r="AI145" s="351" t="str">
        <f t="shared" si="11"/>
        <v>OK</v>
      </c>
    </row>
    <row r="146" spans="1:35" ht="72">
      <c r="A146" s="274"/>
      <c r="B146" s="31" t="s">
        <v>1992</v>
      </c>
      <c r="C146" s="31">
        <v>33</v>
      </c>
      <c r="D146" s="32" t="s">
        <v>1987</v>
      </c>
      <c r="E146" s="32" t="s">
        <v>960</v>
      </c>
      <c r="F146" s="32"/>
      <c r="G146" s="32" t="s">
        <v>2191</v>
      </c>
      <c r="H146" s="33"/>
      <c r="I146" s="33"/>
      <c r="J146" s="148" t="str">
        <f>IF($F146="","",IFERROR(IFERROR(INDEX(Réttabanki!$U:$U,MATCH($F146,Réttabanki!$A:$A,0)),INDEX(Vöruskrá!$R:$R,MATCH($F146,Vöruskrá!$B:$B,0)))*($H146+IF($I146="",$H146*(1+$AD$2),$I146))/2/1000,""))</f>
        <v/>
      </c>
      <c r="K146" s="21" t="s">
        <v>2192</v>
      </c>
      <c r="L146" s="21" t="s">
        <v>128</v>
      </c>
      <c r="M146" s="21"/>
      <c r="N146" s="22"/>
      <c r="O146" s="22"/>
      <c r="P146" s="22"/>
      <c r="Q146" s="22"/>
      <c r="R146" s="22"/>
      <c r="S146" s="22"/>
      <c r="T146" s="65"/>
      <c r="U146" s="302"/>
      <c r="V146" s="302"/>
      <c r="W146" s="302"/>
      <c r="X146" s="302"/>
      <c r="Y146" s="302"/>
      <c r="Z146" s="302"/>
      <c r="AA146" s="302"/>
      <c r="AF146" s="352" t="str">
        <f>IF($F146="","",IFERROR(IFERROR(INDEX(Réttabanki!$U:$U,MATCH($F146,Réttabanki!$A:$A,0)),INDEX(Vöruskrá!$R:$R,MATCH($F146,Vöruskrá!$B:$B,0)))*$H146/1000,""))</f>
        <v/>
      </c>
      <c r="AG146" s="352" t="str">
        <f>IF($F146="","",IFERROR(IFERROR(INDEX(Réttabanki!$U:$U,MATCH($F146,Réttabanki!$A:$A,0)),INDEX(Vöruskrá!$R:$R,MATCH($F146,Vöruskrá!$B:$B,0)))*IF($I146="",$H146*(1+$AD$2),$I146)/1000,""))</f>
        <v/>
      </c>
      <c r="AH146" s="353" t="str">
        <f t="shared" si="10"/>
        <v/>
      </c>
      <c r="AI146" s="351" t="str">
        <f t="shared" si="11"/>
        <v/>
      </c>
    </row>
    <row r="147" spans="1:35" ht="48">
      <c r="A147" s="274"/>
      <c r="B147" s="31" t="s">
        <v>1992</v>
      </c>
      <c r="C147" s="31">
        <v>33</v>
      </c>
      <c r="D147" s="32" t="s">
        <v>1987</v>
      </c>
      <c r="E147" s="32" t="s">
        <v>960</v>
      </c>
      <c r="F147" s="32" t="s">
        <v>1194</v>
      </c>
      <c r="G147" s="32" t="s">
        <v>2193</v>
      </c>
      <c r="H147" s="33">
        <v>40</v>
      </c>
      <c r="I147" s="33"/>
      <c r="J147" s="148">
        <f>IF($F147="","",IFERROR(IFERROR(INDEX(Réttabanki!$U:$U,MATCH($F147,Réttabanki!$A:$A,0)),INDEX(Vöruskrá!$R:$R,MATCH($F147,Vöruskrá!$B:$B,0)))*($H147+IF($I147="",$H147*(1+$AD$2),$I147))/2/1000,""))</f>
        <v>30</v>
      </c>
      <c r="K147" s="21" t="s">
        <v>1195</v>
      </c>
      <c r="L147" s="21"/>
      <c r="M147" s="21"/>
      <c r="N147" s="22">
        <v>236</v>
      </c>
      <c r="O147" s="22">
        <v>9</v>
      </c>
      <c r="P147" s="22">
        <v>2.7</v>
      </c>
      <c r="Q147" s="22">
        <v>31.1</v>
      </c>
      <c r="R147" s="22">
        <v>1.5</v>
      </c>
      <c r="S147" s="22">
        <v>0.9</v>
      </c>
      <c r="T147" s="65"/>
      <c r="U147" s="300"/>
      <c r="V147" s="300"/>
      <c r="W147" s="300"/>
      <c r="X147" s="300"/>
      <c r="Y147" s="300"/>
      <c r="Z147" s="300"/>
      <c r="AA147" s="300"/>
      <c r="AF147" s="352">
        <f>IF($F147="","",IFERROR(IFERROR(INDEX(Réttabanki!$U:$U,MATCH($F147,Réttabanki!$A:$A,0)),INDEX(Vöruskrá!$R:$R,MATCH($F147,Vöruskrá!$B:$B,0)))*$H147/1000,""))</f>
        <v>24</v>
      </c>
      <c r="AG147" s="352">
        <f>IF($F147="","",IFERROR(IFERROR(INDEX(Réttabanki!$U:$U,MATCH($F147,Réttabanki!$A:$A,0)),INDEX(Vöruskrá!$R:$R,MATCH($F147,Vöruskrá!$B:$B,0)))*IF($I147="",$H147*(1+$AD$2),$I147)/1000,""))</f>
        <v>36</v>
      </c>
      <c r="AH147" s="353">
        <f t="shared" si="10"/>
        <v>3.1304347826086959E-2</v>
      </c>
      <c r="AI147" s="351" t="str">
        <f t="shared" si="11"/>
        <v>OK</v>
      </c>
    </row>
    <row r="148" spans="1:35" ht="36">
      <c r="A148" s="274"/>
      <c r="B148" s="31" t="s">
        <v>1992</v>
      </c>
      <c r="C148" s="31">
        <v>33</v>
      </c>
      <c r="D148" s="32" t="s">
        <v>1987</v>
      </c>
      <c r="E148" s="32" t="s">
        <v>960</v>
      </c>
      <c r="F148" s="32" t="s">
        <v>570</v>
      </c>
      <c r="G148" s="32" t="s">
        <v>2190</v>
      </c>
      <c r="H148" s="33">
        <v>20</v>
      </c>
      <c r="I148" s="33"/>
      <c r="J148" s="148">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2"/>
      <c r="V148" s="302"/>
      <c r="W148" s="302"/>
      <c r="X148" s="302"/>
      <c r="Y148" s="302"/>
      <c r="Z148" s="302"/>
      <c r="AA148" s="302"/>
      <c r="AF148" s="352">
        <f>IF($F148="","",IFERROR(IFERROR(INDEX(Réttabanki!$U:$U,MATCH($F148,Réttabanki!$A:$A,0)),INDEX(Vöruskrá!$R:$R,MATCH($F148,Vöruskrá!$B:$B,0)))*$H148/1000,""))</f>
        <v>36</v>
      </c>
      <c r="AG148" s="352">
        <f>IF($F148="","",IFERROR(IFERROR(INDEX(Réttabanki!$U:$U,MATCH($F148,Réttabanki!$A:$A,0)),INDEX(Vöruskrá!$R:$R,MATCH($F148,Vöruskrá!$B:$B,0)))*IF($I148="",$H148*(1+$AD$2),$I148)/1000,""))</f>
        <v>54</v>
      </c>
      <c r="AH148" s="353">
        <f t="shared" si="10"/>
        <v>4.6956521739130432E-2</v>
      </c>
      <c r="AI148" s="351" t="str">
        <f t="shared" si="11"/>
        <v>OK</v>
      </c>
    </row>
    <row r="149" spans="1:35">
      <c r="A149" s="275"/>
      <c r="B149" s="154" t="s">
        <v>1992</v>
      </c>
      <c r="C149" s="154">
        <v>33</v>
      </c>
      <c r="D149" s="155"/>
      <c r="E149" s="155"/>
      <c r="F149" s="155" t="s">
        <v>2050</v>
      </c>
      <c r="G149" s="155"/>
      <c r="H149" s="156"/>
      <c r="I149" s="156"/>
      <c r="J149" s="407">
        <f>SUM(AF125:AF148)</f>
        <v>1235</v>
      </c>
      <c r="K149" s="21" t="s">
        <v>2033</v>
      </c>
      <c r="L149" s="21"/>
      <c r="M149" s="21"/>
      <c r="N149" s="22"/>
      <c r="O149" s="22"/>
      <c r="P149" s="22"/>
      <c r="Q149" s="22"/>
      <c r="R149" s="22"/>
      <c r="S149" s="22"/>
      <c r="T149" s="65"/>
      <c r="U149" s="300"/>
      <c r="V149" s="300"/>
      <c r="W149" s="300"/>
      <c r="X149" s="300"/>
      <c r="Y149" s="300"/>
      <c r="Z149" s="300"/>
      <c r="AA149" s="300"/>
      <c r="AF149" s="352" t="str">
        <f>IF($F149="","",IFERROR(IFERROR(INDEX(Réttabanki!$U:$U,MATCH($F149,Réttabanki!$A:$A,0)),INDEX(Vöruskrá!$R:$R,MATCH($F149,Vöruskrá!$B:$B,0)))*$H149/1000,""))</f>
        <v/>
      </c>
      <c r="AG149" s="352" t="str">
        <f>IF($F149="","",IFERROR(IFERROR(INDEX(Réttabanki!$U:$U,MATCH($F149,Réttabanki!$A:$A,0)),INDEX(Vöruskrá!$R:$R,MATCH($F149,Vöruskrá!$B:$B,0)))*IF($I149="",$H149*(1+$AD$2),$I149)/1000,""))</f>
        <v/>
      </c>
      <c r="AH149" s="353" t="str">
        <f>IF(N($AF149)+N($AG149)=0,"",MAX(N($AF149)/$AE$4,N($AG149)/$AE$5))</f>
        <v/>
      </c>
      <c r="AI149" s="351" t="str">
        <f>IF($AH149="","",IF($AH149&gt;$AE$6,"⚠ Yfir "&amp;TEXT($AE$6,"0%"),"OK"))</f>
        <v/>
      </c>
    </row>
    <row r="150" spans="1:35">
      <c r="A150" s="275"/>
      <c r="B150" s="154" t="s">
        <v>1992</v>
      </c>
      <c r="C150" s="154">
        <v>33</v>
      </c>
      <c r="D150" s="155"/>
      <c r="E150" s="155"/>
      <c r="F150" s="155" t="s">
        <v>2051</v>
      </c>
      <c r="G150" s="155"/>
      <c r="H150" s="156"/>
      <c r="I150" s="156"/>
      <c r="J150" s="407">
        <f>SUM(AG125:AG148)</f>
        <v>1852.5</v>
      </c>
      <c r="K150" s="21" t="s">
        <v>2033</v>
      </c>
      <c r="L150" s="21"/>
      <c r="M150" s="21"/>
      <c r="N150" s="22"/>
      <c r="O150" s="22"/>
      <c r="P150" s="22"/>
      <c r="Q150" s="22"/>
      <c r="R150" s="22"/>
      <c r="S150" s="22"/>
      <c r="T150" s="65"/>
      <c r="U150" s="302"/>
      <c r="V150" s="302"/>
      <c r="W150" s="302"/>
      <c r="X150" s="302"/>
      <c r="Y150" s="302"/>
      <c r="Z150" s="302"/>
      <c r="AA150" s="302"/>
      <c r="AF150" s="352" t="str">
        <f>IF($F150="","",IFERROR(IFERROR(INDEX(Réttabanki!$U:$U,MATCH($F150,Réttabanki!$A:$A,0)),INDEX(Vöruskrá!$R:$R,MATCH($F150,Vöruskrá!$B:$B,0)))*$H150/1000,""))</f>
        <v/>
      </c>
      <c r="AG150" s="352" t="str">
        <f>IF($F150="","",IFERROR(IFERROR(INDEX(Réttabanki!$U:$U,MATCH($F150,Réttabanki!$A:$A,0)),INDEX(Vöruskrá!$R:$R,MATCH($F150,Vöruskrá!$B:$B,0)))*IF($I150="",$H150*(1+$AD$2),$I150)/1000,""))</f>
        <v/>
      </c>
      <c r="AH150" s="353" t="str">
        <f>IF(N($AF150)+N($AG150)=0,"",MAX(N($AF150)/$AE$4,N($AG150)/$AE$5))</f>
        <v/>
      </c>
      <c r="AI150" s="351" t="str">
        <f>IF($AH150="","",IF($AH150&gt;$AE$6,"⚠ Yfir "&amp;TEXT($AE$6,"0%"),"OK"))</f>
        <v/>
      </c>
    </row>
    <row r="151" spans="1:35" ht="36">
      <c r="A151" s="274">
        <v>46246</v>
      </c>
      <c r="B151" s="31" t="s">
        <v>2052</v>
      </c>
      <c r="C151" s="31">
        <v>33</v>
      </c>
      <c r="D151" s="32" t="s">
        <v>1987</v>
      </c>
      <c r="E151" s="32" t="s">
        <v>1993</v>
      </c>
      <c r="F151" s="32"/>
      <c r="G151" s="32" t="s">
        <v>2194</v>
      </c>
      <c r="H151" s="33"/>
      <c r="I151" s="33"/>
      <c r="J151" s="148" t="str">
        <f>IF($F151="","",IFERROR(IFERROR(INDEX(Réttabanki!$U:$U,MATCH($F151,Réttabanki!$A:$A,0)),INDEX(Vöruskrá!$R:$R,MATCH($F151,Vöruskrá!$B:$B,0)))*($H151+IF($I151="",$H151*(1+$AD$2),$I151))/2/1000,""))</f>
        <v/>
      </c>
      <c r="K151" s="21" t="s">
        <v>2195</v>
      </c>
      <c r="L151" s="21" t="s">
        <v>2196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0"/>
      <c r="V151" s="300"/>
      <c r="W151" s="300"/>
      <c r="X151" s="300"/>
      <c r="Y151" s="300"/>
      <c r="Z151" s="300"/>
      <c r="AA151" s="300"/>
      <c r="AF151" s="352" t="str">
        <f>IF($F151="","",IFERROR(IFERROR(INDEX(Réttabanki!$U:$U,MATCH($F151,Réttabanki!$A:$A,0)),INDEX(Vöruskrá!$R:$R,MATCH($F151,Vöruskrá!$B:$B,0)))*$H151/1000,""))</f>
        <v/>
      </c>
      <c r="AG151" s="352" t="str">
        <f>IF($F151="","",IFERROR(IFERROR(INDEX(Réttabanki!$U:$U,MATCH($F151,Réttabanki!$A:$A,0)),INDEX(Vöruskrá!$R:$R,MATCH($F151,Vöruskrá!$B:$B,0)))*IF($I151="",$H151*(1+$AD$2),$I151)/1000,""))</f>
        <v/>
      </c>
      <c r="AH151" s="353" t="str">
        <f>IF(N($AF151)+N($AG151)=0,"",MAX(N($AF151)/$AE$4,N($AG151)/$AE$5))</f>
        <v/>
      </c>
      <c r="AI151" s="351" t="str">
        <f>IF($AH151="","",IF($AH151&gt;$AE$6,"⚠ Yfir "&amp;TEXT($AE$6,"0%"),"OK"))</f>
        <v/>
      </c>
    </row>
    <row r="152" spans="1:35" ht="24">
      <c r="A152" s="274"/>
      <c r="B152" s="31" t="s">
        <v>2052</v>
      </c>
      <c r="C152" s="31">
        <v>33</v>
      </c>
      <c r="D152" s="32" t="s">
        <v>1987</v>
      </c>
      <c r="E152" s="32" t="s">
        <v>1993</v>
      </c>
      <c r="F152" s="32" t="s">
        <v>104</v>
      </c>
      <c r="G152" s="32" t="s">
        <v>2197</v>
      </c>
      <c r="H152" s="33">
        <v>250</v>
      </c>
      <c r="I152" s="33"/>
      <c r="J152" s="148">
        <f>IF($F152="","",IFERROR(IFERROR(INDEX(Réttabanki!$U:$U,MATCH($F152,Réttabanki!$A:$A,0)),INDEX(Vöruskrá!$R:$R,MATCH($F152,Vöruskrá!$B:$B,0)))*($H152+IF($I152="",$H152*(1+$AD$2),$I152))/2/1000,""))</f>
        <v>55.879594898724676</v>
      </c>
      <c r="K152" s="21" t="s">
        <v>1885</v>
      </c>
      <c r="L152" s="21" t="s">
        <v>108</v>
      </c>
      <c r="M152" s="21"/>
      <c r="N152" s="22">
        <v>90.11</v>
      </c>
      <c r="O152" s="22">
        <v>1.38</v>
      </c>
      <c r="P152" s="22">
        <v>0.78</v>
      </c>
      <c r="Q152" s="22">
        <v>16.78</v>
      </c>
      <c r="R152" s="22">
        <v>2.23</v>
      </c>
      <c r="S152" s="22">
        <v>0.26</v>
      </c>
      <c r="T152" s="65">
        <v>1</v>
      </c>
      <c r="U152" s="302" t="s">
        <v>1999</v>
      </c>
      <c r="V152" s="302" t="s">
        <v>2056</v>
      </c>
      <c r="W152" s="302" t="s">
        <v>2140</v>
      </c>
      <c r="X152" s="302" t="s">
        <v>2198</v>
      </c>
      <c r="Y152" s="302">
        <v>75</v>
      </c>
      <c r="Z152" s="302" t="s">
        <v>2199</v>
      </c>
      <c r="AA152" s="302"/>
      <c r="AF152" s="352">
        <f>IF($F152="","",IFERROR(IFERROR(INDEX(Réttabanki!$U:$U,MATCH($F152,Réttabanki!$A:$A,0)),INDEX(Vöruskrá!$R:$R,MATCH($F152,Vöruskrá!$B:$B,0)))*$H152/1000,""))</f>
        <v>44.703675918979741</v>
      </c>
      <c r="AG152" s="352">
        <f>IF($F152="","",IFERROR(IFERROR(INDEX(Réttabanki!$U:$U,MATCH($F152,Réttabanki!$A:$A,0)),INDEX(Vöruskrá!$R:$R,MATCH($F152,Vöruskrá!$B:$B,0)))*IF($I152="",$H152*(1+$AD$2),$I152)/1000,""))</f>
        <v>67.055513878469611</v>
      </c>
      <c r="AH152" s="353">
        <f>IF(N($AF152)+N($AG152)=0,"",MAX(N($AF152)/$AE$4,N($AG152)/$AE$5))</f>
        <v>5.8309142503017053E-2</v>
      </c>
      <c r="AI152" s="351" t="str">
        <f>IF($AH152="","",IF($AH152&gt;$AE$6,"⚠ Yfir "&amp;TEXT($AE$6,"0%"),"OK"))</f>
        <v>OK</v>
      </c>
    </row>
    <row r="153" spans="1:35">
      <c r="A153" s="274"/>
      <c r="B153" s="31" t="s">
        <v>2052</v>
      </c>
      <c r="C153" s="31">
        <v>33</v>
      </c>
      <c r="D153" s="32" t="s">
        <v>1987</v>
      </c>
      <c r="E153" s="32" t="s">
        <v>1993</v>
      </c>
      <c r="F153" s="32" t="s">
        <v>165</v>
      </c>
      <c r="G153" s="32" t="s">
        <v>2200</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0" t="s">
        <v>1999</v>
      </c>
      <c r="V153" s="300" t="s">
        <v>2000</v>
      </c>
      <c r="W153" s="300"/>
      <c r="X153" s="300"/>
      <c r="Y153" s="300"/>
      <c r="Z153" s="300"/>
      <c r="AA153" s="300"/>
      <c r="AF153" s="352">
        <f>IF($F153="","",IFERROR(IFERROR(INDEX(Réttabanki!$U:$U,MATCH($F153,Réttabanki!$A:$A,0)),INDEX(Vöruskrá!$R:$R,MATCH($F153,Vöruskrá!$B:$B,0)))*$H153/1000,""))</f>
        <v>45</v>
      </c>
      <c r="AG153" s="352">
        <f>IF($F153="","",IFERROR(IFERROR(INDEX(Réttabanki!$U:$U,MATCH($F153,Réttabanki!$A:$A,0)),INDEX(Vöruskrá!$R:$R,MATCH($F153,Vöruskrá!$B:$B,0)))*IF($I153="",$H153*(1+$AD$2),$I153)/1000,""))</f>
        <v>67.5</v>
      </c>
      <c r="AH153" s="353">
        <f>IF(N($AF153)+N($AG153)=0,"",MAX(N($AF153)/$AE$4,N($AG153)/$AE$5))</f>
        <v>5.8695652173913045E-2</v>
      </c>
      <c r="AI153" s="351" t="str">
        <f>IF($AH153="","",IF($AH153&gt;$AE$6,"⚠ Yfir "&amp;TEXT($AE$6,"0%"),"OK"))</f>
        <v>OK</v>
      </c>
    </row>
    <row r="154" spans="1:35" ht="24">
      <c r="A154" s="274"/>
      <c r="B154" s="31" t="s">
        <v>2052</v>
      </c>
      <c r="C154" s="31">
        <v>33</v>
      </c>
      <c r="D154" s="32" t="s">
        <v>1987</v>
      </c>
      <c r="E154" s="32" t="s">
        <v>1993</v>
      </c>
      <c r="F154" s="32" t="s">
        <v>708</v>
      </c>
      <c r="G154" s="32" t="s">
        <v>2201</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2"/>
      <c r="V154" s="302"/>
      <c r="W154" s="302"/>
      <c r="X154" s="302"/>
      <c r="Y154" s="302"/>
      <c r="Z154" s="302"/>
      <c r="AA154" s="302"/>
      <c r="AF154" s="352">
        <f>IF($F154="","",IFERROR(IFERROR(INDEX(Réttabanki!$U:$U,MATCH($F154,Réttabanki!$A:$A,0)),INDEX(Vöruskrá!$R:$R,MATCH($F154,Vöruskrá!$B:$B,0)))*$H154/1000,""))</f>
        <v>27.495000000000001</v>
      </c>
      <c r="AG154" s="352">
        <f>IF($F154="","",IFERROR(IFERROR(INDEX(Réttabanki!$U:$U,MATCH($F154,Réttabanki!$A:$A,0)),INDEX(Vöruskrá!$R:$R,MATCH($F154,Vöruskrá!$B:$B,0)))*IF($I154="",$H154*(1+$AD$2),$I154)/1000,""))</f>
        <v>41.2425</v>
      </c>
      <c r="AH154" s="353">
        <f>IF(N($AF154)+N($AG154)=0,"",MAX(N($AF154)/$AE$4,N($AG154)/$AE$5))</f>
        <v>3.5863043478260873E-2</v>
      </c>
      <c r="AI154" s="351" t="str">
        <f>IF($AH154="","",IF($AH154&gt;$AE$6,"⚠ Yfir "&amp;TEXT($AE$6,"0%"),"OK"))</f>
        <v>OK</v>
      </c>
    </row>
    <row r="155" spans="1:35" ht="60">
      <c r="A155" s="274"/>
      <c r="B155" s="31" t="s">
        <v>2052</v>
      </c>
      <c r="C155" s="31">
        <v>33</v>
      </c>
      <c r="D155" s="32" t="s">
        <v>1987</v>
      </c>
      <c r="E155" s="32" t="s">
        <v>960</v>
      </c>
      <c r="F155" s="32"/>
      <c r="G155" s="32" t="s">
        <v>2202</v>
      </c>
      <c r="H155" s="33"/>
      <c r="I155" s="33"/>
      <c r="J155" s="148" t="str">
        <f>IF($F155="","",IFERROR(IFERROR(INDEX(Réttabanki!$U:$U,MATCH($F155,Réttabanki!$A:$A,0)),INDEX(Vöruskrá!$R:$R,MATCH($F155,Vöruskrá!$B:$B,0)))*($H155+IF($I155="",$H155*(1+$AD$2),$I155))/2/1000,""))</f>
        <v/>
      </c>
      <c r="K155" s="21" t="s">
        <v>2203</v>
      </c>
      <c r="L155" s="21" t="s">
        <v>108</v>
      </c>
      <c r="M155" s="21"/>
      <c r="N155" s="22"/>
      <c r="O155" s="22"/>
      <c r="P155" s="22"/>
      <c r="Q155" s="22"/>
      <c r="R155" s="22"/>
      <c r="S155" s="22"/>
      <c r="T155" s="65"/>
      <c r="U155" s="300"/>
      <c r="V155" s="300"/>
      <c r="W155" s="300"/>
      <c r="X155" s="300"/>
      <c r="Y155" s="300"/>
      <c r="Z155" s="300"/>
      <c r="AA155" s="300"/>
      <c r="AF155" s="352" t="str">
        <f>IF($F155="","",IFERROR(IFERROR(INDEX(Réttabanki!$U:$U,MATCH($F155,Réttabanki!$A:$A,0)),INDEX(Vöruskrá!$R:$R,MATCH($F155,Vöruskrá!$B:$B,0)))*$H155/1000,""))</f>
        <v/>
      </c>
      <c r="AG155" s="352" t="str">
        <f>IF($F155="","",IFERROR(IFERROR(INDEX(Réttabanki!$U:$U,MATCH($F155,Réttabanki!$A:$A,0)),INDEX(Vöruskrá!$R:$R,MATCH($F155,Vöruskrá!$B:$B,0)))*IF($I155="",$H155*(1+$AD$2),$I155)/1000,""))</f>
        <v/>
      </c>
      <c r="AH155" s="353" t="str">
        <f t="shared" ref="AH155:AH178" si="12">IF(N($AF155)+N($AG155)=0,"",MAX(N($AF155)/$AE$4,N($AG155)/$AE$5))</f>
        <v/>
      </c>
      <c r="AI155" s="351" t="str">
        <f t="shared" ref="AI155:AI178" si="13">IF($AH155="","",IF($AH155&gt;$AE$6,"⚠ Yfir "&amp;TEXT($AE$6,"0%"),"OK"))</f>
        <v/>
      </c>
    </row>
    <row r="156" spans="1:35" ht="24">
      <c r="A156" s="274"/>
      <c r="B156" s="31" t="s">
        <v>2052</v>
      </c>
      <c r="C156" s="31">
        <v>33</v>
      </c>
      <c r="D156" s="32" t="s">
        <v>1987</v>
      </c>
      <c r="E156" s="32" t="s">
        <v>960</v>
      </c>
      <c r="F156" s="32" t="s">
        <v>104</v>
      </c>
      <c r="G156" s="32" t="s">
        <v>2197</v>
      </c>
      <c r="H156" s="33">
        <v>250</v>
      </c>
      <c r="I156" s="33"/>
      <c r="J156" s="148">
        <f>IF($F156="","",IFERROR(IFERROR(INDEX(Réttabanki!$U:$U,MATCH($F156,Réttabanki!$A:$A,0)),INDEX(Vöruskrá!$R:$R,MATCH($F156,Vöruskrá!$B:$B,0)))*($H156+IF($I156="",$H156*(1+$AD$2),$I156))/2/1000,""))</f>
        <v>55.879594898724676</v>
      </c>
      <c r="K156" s="21" t="s">
        <v>1885</v>
      </c>
      <c r="L156" s="21" t="s">
        <v>108</v>
      </c>
      <c r="M156" s="21"/>
      <c r="N156" s="22">
        <v>90.11</v>
      </c>
      <c r="O156" s="22">
        <v>1.38</v>
      </c>
      <c r="P156" s="22">
        <v>0.78</v>
      </c>
      <c r="Q156" s="22">
        <v>16.78</v>
      </c>
      <c r="R156" s="22">
        <v>2.23</v>
      </c>
      <c r="S156" s="22">
        <v>0.26</v>
      </c>
      <c r="T156" s="65"/>
      <c r="U156" s="302"/>
      <c r="V156" s="302"/>
      <c r="W156" s="302"/>
      <c r="X156" s="302"/>
      <c r="Y156" s="302"/>
      <c r="Z156" s="302"/>
      <c r="AA156" s="302"/>
      <c r="AF156" s="352">
        <f>IF($F156="","",IFERROR(IFERROR(INDEX(Réttabanki!$U:$U,MATCH($F156,Réttabanki!$A:$A,0)),INDEX(Vöruskrá!$R:$R,MATCH($F156,Vöruskrá!$B:$B,0)))*$H156/1000,""))</f>
        <v>44.703675918979741</v>
      </c>
      <c r="AG156" s="352">
        <f>IF($F156="","",IFERROR(IFERROR(INDEX(Réttabanki!$U:$U,MATCH($F156,Réttabanki!$A:$A,0)),INDEX(Vöruskrá!$R:$R,MATCH($F156,Vöruskrá!$B:$B,0)))*IF($I156="",$H156*(1+$AD$2),$I156)/1000,""))</f>
        <v>67.055513878469611</v>
      </c>
      <c r="AH156" s="353">
        <f t="shared" si="12"/>
        <v>5.8309142503017053E-2</v>
      </c>
      <c r="AI156" s="351" t="str">
        <f t="shared" si="13"/>
        <v>OK</v>
      </c>
    </row>
    <row r="157" spans="1:35" ht="48">
      <c r="A157" s="274"/>
      <c r="B157" s="31" t="s">
        <v>2052</v>
      </c>
      <c r="C157" s="31">
        <v>33</v>
      </c>
      <c r="D157" s="32" t="s">
        <v>1987</v>
      </c>
      <c r="E157" s="32" t="s">
        <v>960</v>
      </c>
      <c r="F157" s="32" t="s">
        <v>1188</v>
      </c>
      <c r="G157" s="32" t="s">
        <v>2148</v>
      </c>
      <c r="H157" s="33">
        <v>25</v>
      </c>
      <c r="I157" s="33"/>
      <c r="J157" s="148">
        <f>IF($F157="","",IFERROR(IFERROR(INDEX(Réttabanki!$U:$U,MATCH($F157,Réttabanki!$A:$A,0)),INDEX(Vöruskrá!$R:$R,MATCH($F157,Vöruskrá!$B:$B,0)))*($H157+IF($I157="",$H157*(1+$AD$2),$I157))/2/1000,""))</f>
        <v>18.75</v>
      </c>
      <c r="K157" s="21" t="s">
        <v>1189</v>
      </c>
      <c r="L157" s="21"/>
      <c r="M157" s="21"/>
      <c r="N157" s="22">
        <v>225</v>
      </c>
      <c r="O157" s="22">
        <v>3</v>
      </c>
      <c r="P157" s="22">
        <v>0.3</v>
      </c>
      <c r="Q157" s="22">
        <v>41</v>
      </c>
      <c r="R157" s="22">
        <v>2.1</v>
      </c>
      <c r="S157" s="22">
        <v>1</v>
      </c>
      <c r="T157" s="65"/>
      <c r="U157" s="300"/>
      <c r="V157" s="300"/>
      <c r="W157" s="300"/>
      <c r="X157" s="300"/>
      <c r="Y157" s="300"/>
      <c r="Z157" s="300"/>
      <c r="AA157" s="300"/>
      <c r="AF157" s="352">
        <f>IF($F157="","",IFERROR(IFERROR(INDEX(Réttabanki!$U:$U,MATCH($F157,Réttabanki!$A:$A,0)),INDEX(Vöruskrá!$R:$R,MATCH($F157,Vöruskrá!$B:$B,0)))*$H157/1000,""))</f>
        <v>15</v>
      </c>
      <c r="AG157" s="352">
        <f>IF($F157="","",IFERROR(IFERROR(INDEX(Réttabanki!$U:$U,MATCH($F157,Réttabanki!$A:$A,0)),INDEX(Vöruskrá!$R:$R,MATCH($F157,Vöruskrá!$B:$B,0)))*IF($I157="",$H157*(1+$AD$2),$I157)/1000,""))</f>
        <v>22.5</v>
      </c>
      <c r="AH157" s="353">
        <f t="shared" si="12"/>
        <v>1.9565217391304349E-2</v>
      </c>
      <c r="AI157" s="351" t="str">
        <f t="shared" si="13"/>
        <v>OK</v>
      </c>
    </row>
    <row r="158" spans="1:35" ht="24">
      <c r="A158" s="274"/>
      <c r="B158" s="31" t="s">
        <v>2052</v>
      </c>
      <c r="C158" s="31">
        <v>33</v>
      </c>
      <c r="D158" s="32" t="s">
        <v>1987</v>
      </c>
      <c r="E158" s="32" t="s">
        <v>960</v>
      </c>
      <c r="F158" s="32" t="s">
        <v>708</v>
      </c>
      <c r="G158" s="32" t="s">
        <v>2201</v>
      </c>
      <c r="H158" s="33">
        <v>5</v>
      </c>
      <c r="I158" s="33"/>
      <c r="J158" s="148">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2"/>
      <c r="V158" s="302"/>
      <c r="W158" s="302"/>
      <c r="X158" s="302"/>
      <c r="Y158" s="302"/>
      <c r="Z158" s="302"/>
      <c r="AA158" s="302"/>
      <c r="AF158" s="352">
        <f>IF($F158="","",IFERROR(IFERROR(INDEX(Réttabanki!$U:$U,MATCH($F158,Réttabanki!$A:$A,0)),INDEX(Vöruskrá!$R:$R,MATCH($F158,Vöruskrá!$B:$B,0)))*$H158/1000,""))</f>
        <v>27.495000000000001</v>
      </c>
      <c r="AG158" s="352">
        <f>IF($F158="","",IFERROR(IFERROR(INDEX(Réttabanki!$U:$U,MATCH($F158,Réttabanki!$A:$A,0)),INDEX(Vöruskrá!$R:$R,MATCH($F158,Vöruskrá!$B:$B,0)))*IF($I158="",$H158*(1+$AD$2),$I158)/1000,""))</f>
        <v>41.2425</v>
      </c>
      <c r="AH158" s="353">
        <f t="shared" si="12"/>
        <v>3.5863043478260873E-2</v>
      </c>
      <c r="AI158" s="351" t="str">
        <f t="shared" si="13"/>
        <v>OK</v>
      </c>
    </row>
    <row r="159" spans="1:35" ht="24">
      <c r="A159" s="274"/>
      <c r="B159" s="31" t="s">
        <v>2052</v>
      </c>
      <c r="C159" s="31">
        <v>33</v>
      </c>
      <c r="D159" s="32" t="s">
        <v>1987</v>
      </c>
      <c r="E159" s="32" t="s">
        <v>960</v>
      </c>
      <c r="F159" s="32"/>
      <c r="G159" s="32" t="s">
        <v>2204</v>
      </c>
      <c r="H159" s="33"/>
      <c r="I159" s="33"/>
      <c r="J159" s="148" t="str">
        <f>IF($F159="","",IFERROR(IFERROR(INDEX(Réttabanki!$U:$U,MATCH($F159,Réttabanki!$A:$A,0)),INDEX(Vöruskrá!$R:$R,MATCH($F159,Vöruskrá!$B:$B,0)))*($H159+IF($I159="",$H159*(1+$AD$2),$I159))/2/1000,""))</f>
        <v/>
      </c>
      <c r="K159" s="21" t="s">
        <v>1885</v>
      </c>
      <c r="L159" s="21" t="s">
        <v>108</v>
      </c>
      <c r="M159" s="21"/>
      <c r="N159" s="22"/>
      <c r="O159" s="22"/>
      <c r="P159" s="22"/>
      <c r="Q159" s="22"/>
      <c r="R159" s="22"/>
      <c r="S159" s="22"/>
      <c r="T159" s="65"/>
      <c r="U159" s="300"/>
      <c r="V159" s="300"/>
      <c r="W159" s="300"/>
      <c r="X159" s="300"/>
      <c r="Y159" s="300"/>
      <c r="Z159" s="300"/>
      <c r="AA159" s="300"/>
      <c r="AF159" s="352" t="str">
        <f>IF($F159="","",IFERROR(IFERROR(INDEX(Réttabanki!$U:$U,MATCH($F159,Réttabanki!$A:$A,0)),INDEX(Vöruskrá!$R:$R,MATCH($F159,Vöruskrá!$B:$B,0)))*$H159/1000,""))</f>
        <v/>
      </c>
      <c r="AG159" s="352" t="str">
        <f>IF($F159="","",IFERROR(IFERROR(INDEX(Réttabanki!$U:$U,MATCH($F159,Réttabanki!$A:$A,0)),INDEX(Vöruskrá!$R:$R,MATCH($F159,Vöruskrá!$B:$B,0)))*IF($I159="",$H159*(1+$AD$2),$I159)/1000,""))</f>
        <v/>
      </c>
      <c r="AH159" s="353" t="str">
        <f t="shared" si="12"/>
        <v/>
      </c>
      <c r="AI159" s="351" t="str">
        <f t="shared" si="13"/>
        <v/>
      </c>
    </row>
    <row r="160" spans="1:35" ht="24">
      <c r="A160" s="274"/>
      <c r="B160" s="31" t="s">
        <v>2052</v>
      </c>
      <c r="C160" s="31">
        <v>33</v>
      </c>
      <c r="D160" s="32" t="s">
        <v>1987</v>
      </c>
      <c r="E160" s="32" t="s">
        <v>960</v>
      </c>
      <c r="F160" s="32" t="s">
        <v>104</v>
      </c>
      <c r="G160" s="32" t="s">
        <v>2197</v>
      </c>
      <c r="H160" s="33">
        <v>250</v>
      </c>
      <c r="I160" s="33"/>
      <c r="J160" s="148">
        <f>IF($F160="","",IFERROR(IFERROR(INDEX(Réttabanki!$U:$U,MATCH($F160,Réttabanki!$A:$A,0)),INDEX(Vöruskrá!$R:$R,MATCH($F160,Vöruskrá!$B:$B,0)))*($H160+IF($I160="",$H160*(1+$AD$2),$I160))/2/1000,""))</f>
        <v>55.879594898724676</v>
      </c>
      <c r="K160" s="21" t="s">
        <v>1885</v>
      </c>
      <c r="L160" s="21" t="s">
        <v>108</v>
      </c>
      <c r="M160" s="21"/>
      <c r="N160" s="22">
        <v>90.11</v>
      </c>
      <c r="O160" s="22">
        <v>1.38</v>
      </c>
      <c r="P160" s="22">
        <v>0.78</v>
      </c>
      <c r="Q160" s="22">
        <v>16.78</v>
      </c>
      <c r="R160" s="22">
        <v>2.23</v>
      </c>
      <c r="S160" s="22">
        <v>0.26</v>
      </c>
      <c r="T160" s="65"/>
      <c r="U160" s="302"/>
      <c r="V160" s="302"/>
      <c r="W160" s="302"/>
      <c r="X160" s="302"/>
      <c r="Y160" s="302"/>
      <c r="Z160" s="302"/>
      <c r="AA160" s="302"/>
      <c r="AF160" s="352">
        <f>IF($F160="","",IFERROR(IFERROR(INDEX(Réttabanki!$U:$U,MATCH($F160,Réttabanki!$A:$A,0)),INDEX(Vöruskrá!$R:$R,MATCH($F160,Vöruskrá!$B:$B,0)))*$H160/1000,""))</f>
        <v>44.703675918979741</v>
      </c>
      <c r="AG160" s="352">
        <f>IF($F160="","",IFERROR(IFERROR(INDEX(Réttabanki!$U:$U,MATCH($F160,Réttabanki!$A:$A,0)),INDEX(Vöruskrá!$R:$R,MATCH($F160,Vöruskrá!$B:$B,0)))*IF($I160="",$H160*(1+$AD$2),$I160)/1000,""))</f>
        <v>67.055513878469611</v>
      </c>
      <c r="AH160" s="353">
        <f t="shared" si="12"/>
        <v>5.8309142503017053E-2</v>
      </c>
      <c r="AI160" s="351" t="str">
        <f t="shared" si="13"/>
        <v>OK</v>
      </c>
    </row>
    <row r="161" spans="1:35" ht="36">
      <c r="A161" s="274"/>
      <c r="B161" s="31" t="s">
        <v>2052</v>
      </c>
      <c r="C161" s="31">
        <v>33</v>
      </c>
      <c r="D161" s="32" t="s">
        <v>1987</v>
      </c>
      <c r="E161" s="32" t="s">
        <v>960</v>
      </c>
      <c r="F161" s="32"/>
      <c r="G161" s="32" t="s">
        <v>2205</v>
      </c>
      <c r="H161" s="33"/>
      <c r="I161" s="33"/>
      <c r="J161" s="148"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300"/>
      <c r="V161" s="300"/>
      <c r="W161" s="300"/>
      <c r="X161" s="300"/>
      <c r="Y161" s="300"/>
      <c r="Z161" s="300"/>
      <c r="AA161" s="300"/>
      <c r="AF161" s="352" t="str">
        <f>IF($F161="","",IFERROR(IFERROR(INDEX(Réttabanki!$U:$U,MATCH($F161,Réttabanki!$A:$A,0)),INDEX(Vöruskrá!$R:$R,MATCH($F161,Vöruskrá!$B:$B,0)))*$H161/1000,""))</f>
        <v/>
      </c>
      <c r="AG161" s="352" t="str">
        <f>IF($F161="","",IFERROR(IFERROR(INDEX(Réttabanki!$U:$U,MATCH($F161,Réttabanki!$A:$A,0)),INDEX(Vöruskrá!$R:$R,MATCH($F161,Vöruskrá!$B:$B,0)))*IF($I161="",$H161*(1+$AD$2),$I161)/1000,""))</f>
        <v/>
      </c>
      <c r="AH161" s="353" t="str">
        <f t="shared" si="12"/>
        <v/>
      </c>
      <c r="AI161" s="351" t="str">
        <f t="shared" si="13"/>
        <v/>
      </c>
    </row>
    <row r="162" spans="1:35" ht="36">
      <c r="A162" s="274"/>
      <c r="B162" s="31" t="s">
        <v>2052</v>
      </c>
      <c r="C162" s="31">
        <v>33</v>
      </c>
      <c r="D162" s="32" t="s">
        <v>1987</v>
      </c>
      <c r="E162" s="32" t="s">
        <v>960</v>
      </c>
      <c r="F162" s="32" t="s">
        <v>219</v>
      </c>
      <c r="G162" s="32" t="s">
        <v>2205</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2" t="s">
        <v>1999</v>
      </c>
      <c r="V162" s="302" t="s">
        <v>2056</v>
      </c>
      <c r="W162" s="302" t="s">
        <v>2140</v>
      </c>
      <c r="X162" s="302" t="s">
        <v>2172</v>
      </c>
      <c r="Y162" s="302">
        <v>75</v>
      </c>
      <c r="Z162" s="302" t="s">
        <v>2137</v>
      </c>
      <c r="AA162" s="302"/>
      <c r="AF162" s="352">
        <f>IF($F162="","",IFERROR(IFERROR(INDEX(Réttabanki!$U:$U,MATCH($F162,Réttabanki!$A:$A,0)),INDEX(Vöruskrá!$R:$R,MATCH($F162,Vöruskrá!$B:$B,0)))*$H162/1000,""))</f>
        <v>25.636409102275568</v>
      </c>
      <c r="AG162" s="352">
        <f>IF($F162="","",IFERROR(IFERROR(INDEX(Réttabanki!$U:$U,MATCH($F162,Réttabanki!$A:$A,0)),INDEX(Vöruskrá!$R:$R,MATCH($F162,Vöruskrá!$B:$B,0)))*IF($I162="",$H162*(1+$AD$2),$I162)/1000,""))</f>
        <v>38.454613653413354</v>
      </c>
      <c r="AH162" s="353">
        <f t="shared" si="12"/>
        <v>3.3438794481229002E-2</v>
      </c>
      <c r="AI162" s="351" t="str">
        <f t="shared" si="13"/>
        <v>OK</v>
      </c>
    </row>
    <row r="163" spans="1:35" ht="36">
      <c r="A163" s="274"/>
      <c r="B163" s="31" t="s">
        <v>2052</v>
      </c>
      <c r="C163" s="31">
        <v>33</v>
      </c>
      <c r="D163" s="32" t="s">
        <v>1987</v>
      </c>
      <c r="E163" s="32" t="s">
        <v>2013</v>
      </c>
      <c r="F163" s="32"/>
      <c r="G163" s="32" t="s">
        <v>2206</v>
      </c>
      <c r="H163" s="33"/>
      <c r="I163" s="33"/>
      <c r="J163" s="148" t="str">
        <f>IF($F163="","",IFERROR(IFERROR(INDEX(Réttabanki!$U:$U,MATCH($F163,Réttabanki!$A:$A,0)),INDEX(Vöruskrá!$R:$R,MATCH($F163,Vöruskrá!$B:$B,0)))*($H163+IF($I163="",$H163*(1+$AD$2),$I163))/2/1000,""))</f>
        <v/>
      </c>
      <c r="K163" s="21" t="s">
        <v>2207</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0"/>
      <c r="V163" s="300"/>
      <c r="W163" s="300"/>
      <c r="X163" s="300"/>
      <c r="Y163" s="300"/>
      <c r="Z163" s="300"/>
      <c r="AA163" s="300"/>
      <c r="AF163" s="352" t="str">
        <f>IF($F163="","",IFERROR(IFERROR(INDEX(Réttabanki!$U:$U,MATCH($F163,Réttabanki!$A:$A,0)),INDEX(Vöruskrá!$R:$R,MATCH($F163,Vöruskrá!$B:$B,0)))*$H163/1000,""))</f>
        <v/>
      </c>
      <c r="AG163" s="352" t="str">
        <f>IF($F163="","",IFERROR(IFERROR(INDEX(Réttabanki!$U:$U,MATCH($F163,Réttabanki!$A:$A,0)),INDEX(Vöruskrá!$R:$R,MATCH($F163,Vöruskrá!$B:$B,0)))*IF($I163="",$H163*(1+$AD$2),$I163)/1000,""))</f>
        <v/>
      </c>
      <c r="AH163" s="353" t="str">
        <f t="shared" si="12"/>
        <v/>
      </c>
      <c r="AI163" s="351" t="str">
        <f t="shared" si="13"/>
        <v/>
      </c>
    </row>
    <row r="164" spans="1:35" ht="36">
      <c r="A164" s="274"/>
      <c r="B164" s="31" t="s">
        <v>2052</v>
      </c>
      <c r="C164" s="31">
        <v>33</v>
      </c>
      <c r="D164" s="32" t="s">
        <v>1987</v>
      </c>
      <c r="E164" s="32" t="s">
        <v>2013</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2" t="s">
        <v>1999</v>
      </c>
      <c r="V164" s="302" t="s">
        <v>2056</v>
      </c>
      <c r="W164" s="302" t="s">
        <v>2140</v>
      </c>
      <c r="X164" s="302" t="s">
        <v>2172</v>
      </c>
      <c r="Y164" s="302">
        <v>75</v>
      </c>
      <c r="Z164" s="302" t="s">
        <v>2137</v>
      </c>
      <c r="AA164" s="302"/>
      <c r="AF164" s="352">
        <f>IF($F164="","",IFERROR(IFERROR(INDEX(Réttabanki!$U:$U,MATCH($F164,Réttabanki!$A:$A,0)),INDEX(Vöruskrá!$R:$R,MATCH($F164,Vöruskrá!$B:$B,0)))*$H164/1000,""))</f>
        <v>25.636409102275568</v>
      </c>
      <c r="AG164" s="352">
        <f>IF($F164="","",IFERROR(IFERROR(INDEX(Réttabanki!$U:$U,MATCH($F164,Réttabanki!$A:$A,0)),INDEX(Vöruskrá!$R:$R,MATCH($F164,Vöruskrá!$B:$B,0)))*IF($I164="",$H164*(1+$AD$2),$I164)/1000,""))</f>
        <v>38.454613653413354</v>
      </c>
      <c r="AH164" s="353">
        <f t="shared" si="12"/>
        <v>3.3438794481229002E-2</v>
      </c>
      <c r="AI164" s="351" t="str">
        <f t="shared" si="13"/>
        <v>OK</v>
      </c>
    </row>
    <row r="165" spans="1:35" ht="24">
      <c r="A165" s="274"/>
      <c r="B165" s="31" t="s">
        <v>2052</v>
      </c>
      <c r="C165" s="31">
        <v>33</v>
      </c>
      <c r="D165" s="32" t="s">
        <v>1987</v>
      </c>
      <c r="E165" s="32" t="s">
        <v>2013</v>
      </c>
      <c r="F165" s="32" t="s">
        <v>708</v>
      </c>
      <c r="G165" s="32" t="s">
        <v>2201</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0"/>
      <c r="V165" s="300"/>
      <c r="W165" s="300"/>
      <c r="X165" s="300"/>
      <c r="Y165" s="300"/>
      <c r="Z165" s="300"/>
      <c r="AA165" s="300"/>
      <c r="AF165" s="352">
        <f>IF($F165="","",IFERROR(IFERROR(INDEX(Réttabanki!$U:$U,MATCH($F165,Réttabanki!$A:$A,0)),INDEX(Vöruskrá!$R:$R,MATCH($F165,Vöruskrá!$B:$B,0)))*$H165/1000,""))</f>
        <v>27.495000000000001</v>
      </c>
      <c r="AG165" s="352">
        <f>IF($F165="","",IFERROR(IFERROR(INDEX(Réttabanki!$U:$U,MATCH($F165,Réttabanki!$A:$A,0)),INDEX(Vöruskrá!$R:$R,MATCH($F165,Vöruskrá!$B:$B,0)))*IF($I165="",$H165*(1+$AD$2),$I165)/1000,""))</f>
        <v>41.2425</v>
      </c>
      <c r="AH165" s="353">
        <f t="shared" si="12"/>
        <v>3.5863043478260873E-2</v>
      </c>
      <c r="AI165" s="351" t="str">
        <f t="shared" si="13"/>
        <v>OK</v>
      </c>
    </row>
    <row r="166" spans="1:35" ht="48">
      <c r="A166" s="274"/>
      <c r="B166" s="31" t="s">
        <v>2052</v>
      </c>
      <c r="C166" s="31">
        <v>33</v>
      </c>
      <c r="D166" s="32" t="s">
        <v>1987</v>
      </c>
      <c r="E166" s="32" t="s">
        <v>2023</v>
      </c>
      <c r="F166" s="32"/>
      <c r="G166" s="32" t="s">
        <v>2208</v>
      </c>
      <c r="H166" s="33"/>
      <c r="I166" s="33"/>
      <c r="J166" s="148" t="str">
        <f>IF($F166="","",IFERROR(IFERROR(INDEX(Réttabanki!$U:$U,MATCH($F166,Réttabanki!$A:$A,0)),INDEX(Vöruskrá!$R:$R,MATCH($F166,Vöruskrá!$B:$B,0)))*($H166+IF($I166="",$H166*(1+$AD$2),$I166))/2/1000,""))</f>
        <v/>
      </c>
      <c r="K166" s="21" t="s">
        <v>2209</v>
      </c>
      <c r="L166" s="21" t="s">
        <v>2210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2"/>
      <c r="V166" s="302"/>
      <c r="W166" s="302"/>
      <c r="X166" s="302"/>
      <c r="Y166" s="302"/>
      <c r="Z166" s="302"/>
      <c r="AA166" s="302"/>
      <c r="AF166" s="352" t="str">
        <f>IF($F166="","",IFERROR(IFERROR(INDEX(Réttabanki!$U:$U,MATCH($F166,Réttabanki!$A:$A,0)),INDEX(Vöruskrá!$R:$R,MATCH($F166,Vöruskrá!$B:$B,0)))*$H166/1000,""))</f>
        <v/>
      </c>
      <c r="AG166" s="352" t="str">
        <f>IF($F166="","",IFERROR(IFERROR(INDEX(Réttabanki!$U:$U,MATCH($F166,Réttabanki!$A:$A,0)),INDEX(Vöruskrá!$R:$R,MATCH($F166,Vöruskrá!$B:$B,0)))*IF($I166="",$H166*(1+$AD$2),$I166)/1000,""))</f>
        <v/>
      </c>
      <c r="AH166" s="353" t="str">
        <f t="shared" si="12"/>
        <v/>
      </c>
      <c r="AI166" s="351" t="str">
        <f t="shared" si="13"/>
        <v/>
      </c>
    </row>
    <row r="167" spans="1:35" ht="36">
      <c r="A167" s="274"/>
      <c r="B167" s="31" t="s">
        <v>2052</v>
      </c>
      <c r="C167" s="31">
        <v>33</v>
      </c>
      <c r="D167" s="32" t="s">
        <v>1987</v>
      </c>
      <c r="E167" s="32" t="s">
        <v>2023</v>
      </c>
      <c r="F167" s="32" t="s">
        <v>34</v>
      </c>
      <c r="G167" s="32" t="s">
        <v>2211</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0"/>
      <c r="V167" s="300"/>
      <c r="W167" s="300"/>
      <c r="X167" s="300"/>
      <c r="Y167" s="300"/>
      <c r="Z167" s="300"/>
      <c r="AA167" s="300"/>
      <c r="AF167" s="352">
        <f>IF($F167="","",IFERROR(IFERROR(INDEX(Réttabanki!$U:$U,MATCH($F167,Réttabanki!$A:$A,0)),INDEX(Vöruskrá!$R:$R,MATCH($F167,Vöruskrá!$B:$B,0)))*$H167/1000,""))</f>
        <v>24</v>
      </c>
      <c r="AG167" s="352">
        <f>IF($F167="","",IFERROR(IFERROR(INDEX(Réttabanki!$U:$U,MATCH($F167,Réttabanki!$A:$A,0)),INDEX(Vöruskrá!$R:$R,MATCH($F167,Vöruskrá!$B:$B,0)))*IF($I167="",$H167*(1+$AD$2),$I167)/1000,""))</f>
        <v>36</v>
      </c>
      <c r="AH167" s="353">
        <f t="shared" si="12"/>
        <v>3.1304347826086959E-2</v>
      </c>
      <c r="AI167" s="351" t="str">
        <f t="shared" si="13"/>
        <v>OK</v>
      </c>
    </row>
    <row r="168" spans="1:35">
      <c r="A168" s="274"/>
      <c r="B168" s="31" t="s">
        <v>2052</v>
      </c>
      <c r="C168" s="31">
        <v>33</v>
      </c>
      <c r="D168" s="32" t="s">
        <v>1987</v>
      </c>
      <c r="E168" s="32" t="s">
        <v>2023</v>
      </c>
      <c r="F168" s="32" t="s">
        <v>565</v>
      </c>
      <c r="G168" s="32" t="s">
        <v>2030</v>
      </c>
      <c r="H168" s="33">
        <v>20</v>
      </c>
      <c r="I168" s="33"/>
      <c r="J168" s="148">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2"/>
      <c r="V168" s="302"/>
      <c r="W168" s="302"/>
      <c r="X168" s="302"/>
      <c r="Y168" s="302"/>
      <c r="Z168" s="302"/>
      <c r="AA168" s="302"/>
      <c r="AF168" s="352">
        <f>IF($F168="","",IFERROR(IFERROR(INDEX(Réttabanki!$U:$U,MATCH($F168,Réttabanki!$A:$A,0)),INDEX(Vöruskrá!$R:$R,MATCH($F168,Vöruskrá!$B:$B,0)))*$H168/1000,""))</f>
        <v>56</v>
      </c>
      <c r="AG168" s="352">
        <f>IF($F168="","",IFERROR(IFERROR(INDEX(Réttabanki!$U:$U,MATCH($F168,Réttabanki!$A:$A,0)),INDEX(Vöruskrá!$R:$R,MATCH($F168,Vöruskrá!$B:$B,0)))*IF($I168="",$H168*(1+$AD$2),$I168)/1000,""))</f>
        <v>84</v>
      </c>
      <c r="AH168" s="353">
        <f t="shared" si="12"/>
        <v>7.3043478260869571E-2</v>
      </c>
      <c r="AI168" s="351" t="str">
        <f t="shared" si="13"/>
        <v>OK</v>
      </c>
    </row>
    <row r="169" spans="1:35">
      <c r="A169" s="274"/>
      <c r="B169" s="31" t="s">
        <v>2052</v>
      </c>
      <c r="C169" s="31">
        <v>33</v>
      </c>
      <c r="D169" s="32" t="s">
        <v>1987</v>
      </c>
      <c r="E169" s="32" t="s">
        <v>960</v>
      </c>
      <c r="F169" s="32"/>
      <c r="G169" s="32" t="s">
        <v>2212</v>
      </c>
      <c r="H169" s="33"/>
      <c r="I169" s="33"/>
      <c r="J169" s="148"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300"/>
      <c r="V169" s="300"/>
      <c r="W169" s="300"/>
      <c r="X169" s="300"/>
      <c r="Y169" s="300"/>
      <c r="Z169" s="300"/>
      <c r="AA169" s="300"/>
      <c r="AF169" s="352" t="str">
        <f>IF($F169="","",IFERROR(IFERROR(INDEX(Réttabanki!$U:$U,MATCH($F169,Réttabanki!$A:$A,0)),INDEX(Vöruskrá!$R:$R,MATCH($F169,Vöruskrá!$B:$B,0)))*$H169/1000,""))</f>
        <v/>
      </c>
      <c r="AG169" s="352" t="str">
        <f>IF($F169="","",IFERROR(IFERROR(INDEX(Réttabanki!$U:$U,MATCH($F169,Réttabanki!$A:$A,0)),INDEX(Vöruskrá!$R:$R,MATCH($F169,Vöruskrá!$B:$B,0)))*IF($I169="",$H169*(1+$AD$2),$I169)/1000,""))</f>
        <v/>
      </c>
      <c r="AH169" s="353" t="str">
        <f t="shared" si="12"/>
        <v/>
      </c>
      <c r="AI169" s="351" t="str">
        <f t="shared" si="13"/>
        <v/>
      </c>
    </row>
    <row r="170" spans="1:35">
      <c r="A170" s="274"/>
      <c r="B170" s="31" t="s">
        <v>2052</v>
      </c>
      <c r="C170" s="31">
        <v>33</v>
      </c>
      <c r="D170" s="32" t="s">
        <v>1987</v>
      </c>
      <c r="E170" s="32" t="s">
        <v>960</v>
      </c>
      <c r="F170" s="32" t="s">
        <v>565</v>
      </c>
      <c r="G170" s="32" t="s">
        <v>2030</v>
      </c>
      <c r="H170" s="33">
        <v>20</v>
      </c>
      <c r="I170" s="33"/>
      <c r="J170" s="148">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2"/>
      <c r="V170" s="302"/>
      <c r="W170" s="302"/>
      <c r="X170" s="302"/>
      <c r="Y170" s="302"/>
      <c r="Z170" s="302"/>
      <c r="AA170" s="302"/>
      <c r="AF170" s="352">
        <f>IF($F170="","",IFERROR(IFERROR(INDEX(Réttabanki!$U:$U,MATCH($F170,Réttabanki!$A:$A,0)),INDEX(Vöruskrá!$R:$R,MATCH($F170,Vöruskrá!$B:$B,0)))*$H170/1000,""))</f>
        <v>56</v>
      </c>
      <c r="AG170" s="352">
        <f>IF($F170="","",IFERROR(IFERROR(INDEX(Réttabanki!$U:$U,MATCH($F170,Réttabanki!$A:$A,0)),INDEX(Vöruskrá!$R:$R,MATCH($F170,Vöruskrá!$B:$B,0)))*IF($I170="",$H170*(1+$AD$2),$I170)/1000,""))</f>
        <v>84</v>
      </c>
      <c r="AH170" s="353">
        <f t="shared" si="12"/>
        <v>7.3043478260869571E-2</v>
      </c>
      <c r="AI170" s="351" t="str">
        <f t="shared" si="13"/>
        <v>OK</v>
      </c>
    </row>
    <row r="171" spans="1:35" ht="36">
      <c r="A171" s="274"/>
      <c r="B171" s="31" t="s">
        <v>2052</v>
      </c>
      <c r="C171" s="31">
        <v>33</v>
      </c>
      <c r="D171" s="32" t="s">
        <v>1987</v>
      </c>
      <c r="E171" s="32" t="s">
        <v>960</v>
      </c>
      <c r="F171" s="32"/>
      <c r="G171" s="32" t="s">
        <v>2213</v>
      </c>
      <c r="H171" s="33"/>
      <c r="I171" s="33"/>
      <c r="J171" s="148"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300"/>
      <c r="V171" s="300"/>
      <c r="W171" s="300"/>
      <c r="X171" s="300"/>
      <c r="Y171" s="300"/>
      <c r="Z171" s="300"/>
      <c r="AA171" s="300"/>
      <c r="AF171" s="352" t="str">
        <f>IF($F171="","",IFERROR(IFERROR(INDEX(Réttabanki!$U:$U,MATCH($F171,Réttabanki!$A:$A,0)),INDEX(Vöruskrá!$R:$R,MATCH($F171,Vöruskrá!$B:$B,0)))*$H171/1000,""))</f>
        <v/>
      </c>
      <c r="AG171" s="352" t="str">
        <f>IF($F171="","",IFERROR(IFERROR(INDEX(Réttabanki!$U:$U,MATCH($F171,Réttabanki!$A:$A,0)),INDEX(Vöruskrá!$R:$R,MATCH($F171,Vöruskrá!$B:$B,0)))*IF($I171="",$H171*(1+$AD$2),$I171)/1000,""))</f>
        <v/>
      </c>
      <c r="AH171" s="353" t="str">
        <f t="shared" si="12"/>
        <v/>
      </c>
      <c r="AI171" s="351" t="str">
        <f t="shared" si="13"/>
        <v/>
      </c>
    </row>
    <row r="172" spans="1:35" ht="36">
      <c r="A172" s="274"/>
      <c r="B172" s="306" t="s">
        <v>2052</v>
      </c>
      <c r="C172" s="306">
        <v>33</v>
      </c>
      <c r="D172" s="32" t="s">
        <v>1987</v>
      </c>
      <c r="E172" s="32" t="s">
        <v>960</v>
      </c>
      <c r="F172" s="32" t="s">
        <v>34</v>
      </c>
      <c r="G172" s="32" t="s">
        <v>2211</v>
      </c>
      <c r="H172" s="33">
        <v>40</v>
      </c>
      <c r="I172" s="33"/>
      <c r="J172" s="148">
        <f>IF($F172="","",IFERROR(IFERROR(INDEX(Réttabanki!$U:$U,MATCH($F172,Réttabanki!$A:$A,0)),INDEX(Vöruskrá!$R:$R,MATCH($F172,Vöruskrá!$B:$B,0)))*($H172+IF($I172="",$H172*(1+$AD$2),$I172))/2/1000,""))</f>
        <v>30</v>
      </c>
      <c r="K172" s="307" t="s">
        <v>35</v>
      </c>
      <c r="L172" s="307" t="s">
        <v>36</v>
      </c>
      <c r="M172" s="307" t="s">
        <v>37</v>
      </c>
      <c r="N172" s="308">
        <v>311</v>
      </c>
      <c r="O172" s="308">
        <v>10.8</v>
      </c>
      <c r="P172" s="308">
        <v>1.3</v>
      </c>
      <c r="Q172" s="308">
        <v>40.299999999999997</v>
      </c>
      <c r="R172" s="308">
        <v>10.5</v>
      </c>
      <c r="S172" s="308">
        <v>1.1000000000000001</v>
      </c>
      <c r="T172" s="309" t="str">
        <f>IF(F172="","",IFERROR(INDEX(Réttabanki!Q:Q,MATCH(F172,Réttabanki!A:A,0)),IFERROR(INDEX(Réttabanki!Q:Q,MATCH(F172,Réttabanki!B:B,0)),"")))</f>
        <v/>
      </c>
      <c r="U172" s="302"/>
      <c r="V172" s="302"/>
      <c r="W172" s="302"/>
      <c r="X172" s="302"/>
      <c r="Y172" s="302"/>
      <c r="Z172" s="302"/>
      <c r="AA172" s="302"/>
      <c r="AF172" s="352">
        <f>IF($F172="","",IFERROR(IFERROR(INDEX(Réttabanki!$U:$U,MATCH($F172,Réttabanki!$A:$A,0)),INDEX(Vöruskrá!$R:$R,MATCH($F172,Vöruskrá!$B:$B,0)))*$H172/1000,""))</f>
        <v>24</v>
      </c>
      <c r="AG172" s="352">
        <f>IF($F172="","",IFERROR(IFERROR(INDEX(Réttabanki!$U:$U,MATCH($F172,Réttabanki!$A:$A,0)),INDEX(Vöruskrá!$R:$R,MATCH($F172,Vöruskrá!$B:$B,0)))*IF($I172="",$H172*(1+$AD$2),$I172)/1000,""))</f>
        <v>36</v>
      </c>
      <c r="AH172" s="353">
        <f t="shared" si="12"/>
        <v>3.1304347826086959E-2</v>
      </c>
      <c r="AI172" s="351" t="str">
        <f t="shared" si="13"/>
        <v>OK</v>
      </c>
    </row>
    <row r="173" spans="1:35" ht="36">
      <c r="A173" s="274"/>
      <c r="B173" s="31" t="s">
        <v>2052</v>
      </c>
      <c r="C173" s="31">
        <v>33</v>
      </c>
      <c r="D173" s="32" t="s">
        <v>1987</v>
      </c>
      <c r="E173" s="32" t="s">
        <v>2038</v>
      </c>
      <c r="F173" s="32"/>
      <c r="G173" s="32" t="s">
        <v>2214</v>
      </c>
      <c r="H173" s="33"/>
      <c r="I173" s="33"/>
      <c r="J173" s="148" t="str">
        <f>IF($F173="","",IFERROR(IFERROR(INDEX(Réttabanki!$U:$U,MATCH($F173,Réttabanki!$A:$A,0)),INDEX(Vöruskrá!$R:$R,MATCH($F173,Vöruskrá!$B:$B,0)))*($H173+IF($I173="",$H173*(1+$AD$2),$I173))/2/1000,""))</f>
        <v/>
      </c>
      <c r="K173" s="21" t="s">
        <v>2215</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0"/>
      <c r="V173" s="300"/>
      <c r="W173" s="300"/>
      <c r="X173" s="300"/>
      <c r="Y173" s="300"/>
      <c r="Z173" s="300"/>
      <c r="AA173" s="300"/>
      <c r="AF173" s="352" t="str">
        <f>IF($F173="","",IFERROR(IFERROR(INDEX(Réttabanki!$U:$U,MATCH($F173,Réttabanki!$A:$A,0)),INDEX(Vöruskrá!$R:$R,MATCH($F173,Vöruskrá!$B:$B,0)))*$H173/1000,""))</f>
        <v/>
      </c>
      <c r="AG173" s="352" t="str">
        <f>IF($F173="","",IFERROR(IFERROR(INDEX(Réttabanki!$U:$U,MATCH($F173,Réttabanki!$A:$A,0)),INDEX(Vöruskrá!$R:$R,MATCH($F173,Vöruskrá!$B:$B,0)))*IF($I173="",$H173*(1+$AD$2),$I173)/1000,""))</f>
        <v/>
      </c>
      <c r="AH173" s="353" t="str">
        <f t="shared" si="12"/>
        <v/>
      </c>
      <c r="AI173" s="351" t="str">
        <f t="shared" si="13"/>
        <v/>
      </c>
    </row>
    <row r="174" spans="1:35">
      <c r="A174" s="274"/>
      <c r="B174" s="31" t="s">
        <v>2052</v>
      </c>
      <c r="C174" s="31">
        <v>33</v>
      </c>
      <c r="D174" s="32" t="s">
        <v>1987</v>
      </c>
      <c r="E174" s="32" t="s">
        <v>2038</v>
      </c>
      <c r="F174" s="32" t="s">
        <v>78</v>
      </c>
      <c r="G174" s="32" t="s">
        <v>2216</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2"/>
      <c r="V174" s="302"/>
      <c r="W174" s="302"/>
      <c r="X174" s="302"/>
      <c r="Y174" s="302"/>
      <c r="Z174" s="302"/>
      <c r="AA174" s="302"/>
      <c r="AF174" s="352">
        <f>IF($F174="","",IFERROR(IFERROR(INDEX(Réttabanki!$U:$U,MATCH($F174,Réttabanki!$A:$A,0)),INDEX(Vöruskrá!$R:$R,MATCH($F174,Vöruskrá!$B:$B,0)))*$H174/1000,""))</f>
        <v>24</v>
      </c>
      <c r="AG174" s="352">
        <f>IF($F174="","",IFERROR(IFERROR(INDEX(Réttabanki!$U:$U,MATCH($F174,Réttabanki!$A:$A,0)),INDEX(Vöruskrá!$R:$R,MATCH($F174,Vöruskrá!$B:$B,0)))*IF($I174="",$H174*(1+$AD$2),$I174)/1000,""))</f>
        <v>36</v>
      </c>
      <c r="AH174" s="353">
        <f t="shared" si="12"/>
        <v>3.1304347826086959E-2</v>
      </c>
      <c r="AI174" s="351" t="str">
        <f t="shared" si="13"/>
        <v>OK</v>
      </c>
    </row>
    <row r="175" spans="1:35" ht="24">
      <c r="A175" s="274"/>
      <c r="B175" s="31" t="s">
        <v>2052</v>
      </c>
      <c r="C175" s="31">
        <v>33</v>
      </c>
      <c r="D175" s="32" t="s">
        <v>1987</v>
      </c>
      <c r="E175" s="32" t="s">
        <v>2038</v>
      </c>
      <c r="F175" s="32" t="s">
        <v>378</v>
      </c>
      <c r="G175" s="32" t="s">
        <v>2145</v>
      </c>
      <c r="H175" s="33">
        <v>20</v>
      </c>
      <c r="I175" s="33"/>
      <c r="J175" s="148">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0"/>
      <c r="V175" s="300"/>
      <c r="W175" s="300"/>
      <c r="X175" s="300"/>
      <c r="Y175" s="300"/>
      <c r="Z175" s="300"/>
      <c r="AA175" s="300"/>
      <c r="AF175" s="352">
        <f>IF($F175="","",IFERROR(IFERROR(INDEX(Réttabanki!$U:$U,MATCH($F175,Réttabanki!$A:$A,0)),INDEX(Vöruskrá!$R:$R,MATCH($F175,Vöruskrá!$B:$B,0)))*$H175/1000,""))</f>
        <v>38</v>
      </c>
      <c r="AG175" s="352">
        <f>IF($F175="","",IFERROR(IFERROR(INDEX(Réttabanki!$U:$U,MATCH($F175,Réttabanki!$A:$A,0)),INDEX(Vöruskrá!$R:$R,MATCH($F175,Vöruskrá!$B:$B,0)))*IF($I175="",$H175*(1+$AD$2),$I175)/1000,""))</f>
        <v>57</v>
      </c>
      <c r="AH175" s="353">
        <f t="shared" si="12"/>
        <v>4.9565217391304345E-2</v>
      </c>
      <c r="AI175" s="351" t="str">
        <f t="shared" si="13"/>
        <v>OK</v>
      </c>
    </row>
    <row r="176" spans="1:35" ht="72">
      <c r="A176" s="274"/>
      <c r="B176" s="31" t="s">
        <v>2052</v>
      </c>
      <c r="C176" s="31">
        <v>33</v>
      </c>
      <c r="D176" s="32" t="s">
        <v>1987</v>
      </c>
      <c r="E176" s="32" t="s">
        <v>960</v>
      </c>
      <c r="F176" s="32"/>
      <c r="G176" s="32" t="s">
        <v>2217</v>
      </c>
      <c r="H176" s="33"/>
      <c r="I176" s="33"/>
      <c r="J176" s="148" t="str">
        <f>IF($F176="","",IFERROR(IFERROR(INDEX(Réttabanki!$U:$U,MATCH($F176,Réttabanki!$A:$A,0)),INDEX(Vöruskrá!$R:$R,MATCH($F176,Vöruskrá!$B:$B,0)))*($H176+IF($I176="",$H176*(1+$AD$2),$I176))/2/1000,""))</f>
        <v/>
      </c>
      <c r="K176" s="21" t="s">
        <v>2218</v>
      </c>
      <c r="L176" s="21" t="s">
        <v>121</v>
      </c>
      <c r="M176" s="21"/>
      <c r="N176" s="22"/>
      <c r="O176" s="22"/>
      <c r="P176" s="22"/>
      <c r="Q176" s="22"/>
      <c r="R176" s="22"/>
      <c r="S176" s="22"/>
      <c r="T176" s="64"/>
      <c r="U176" s="302"/>
      <c r="V176" s="302"/>
      <c r="W176" s="302"/>
      <c r="X176" s="302"/>
      <c r="Y176" s="302"/>
      <c r="Z176" s="302"/>
      <c r="AA176" s="302"/>
      <c r="AF176" s="352" t="str">
        <f>IF($F176="","",IFERROR(IFERROR(INDEX(Réttabanki!$U:$U,MATCH($F176,Réttabanki!$A:$A,0)),INDEX(Vöruskrá!$R:$R,MATCH($F176,Vöruskrá!$B:$B,0)))*$H176/1000,""))</f>
        <v/>
      </c>
      <c r="AG176" s="352" t="str">
        <f>IF($F176="","",IFERROR(IFERROR(INDEX(Réttabanki!$U:$U,MATCH($F176,Réttabanki!$A:$A,0)),INDEX(Vöruskrá!$R:$R,MATCH($F176,Vöruskrá!$B:$B,0)))*IF($I176="",$H176*(1+$AD$2),$I176)/1000,""))</f>
        <v/>
      </c>
      <c r="AH176" s="353" t="str">
        <f t="shared" si="12"/>
        <v/>
      </c>
      <c r="AI176" s="351" t="str">
        <f t="shared" si="13"/>
        <v/>
      </c>
    </row>
    <row r="177" spans="1:35" ht="48">
      <c r="A177" s="274"/>
      <c r="B177" s="31" t="s">
        <v>2052</v>
      </c>
      <c r="C177" s="31">
        <v>33</v>
      </c>
      <c r="D177" s="32" t="s">
        <v>1987</v>
      </c>
      <c r="E177" s="32" t="s">
        <v>960</v>
      </c>
      <c r="F177" s="32" t="s">
        <v>1181</v>
      </c>
      <c r="G177" s="32" t="s">
        <v>2082</v>
      </c>
      <c r="H177" s="33">
        <v>40</v>
      </c>
      <c r="I177" s="33"/>
      <c r="J177" s="148">
        <f>IF($F177="","",IFERROR(IFERROR(INDEX(Réttabanki!$U:$U,MATCH($F177,Réttabanki!$A:$A,0)),INDEX(Vöruskrá!$R:$R,MATCH($F177,Vöruskrá!$B:$B,0)))*($H177+IF($I177="",$H177*(1+$AD$2),$I177))/2/1000,""))</f>
        <v>30</v>
      </c>
      <c r="K177" s="21" t="s">
        <v>1183</v>
      </c>
      <c r="L177" s="21"/>
      <c r="M177" s="21"/>
      <c r="N177" s="22">
        <v>221</v>
      </c>
      <c r="O177" s="22">
        <v>4.4000000000000004</v>
      </c>
      <c r="P177" s="22">
        <v>0.4</v>
      </c>
      <c r="Q177" s="22">
        <v>35.1</v>
      </c>
      <c r="R177" s="22">
        <v>4</v>
      </c>
      <c r="S177" s="22">
        <v>0.8</v>
      </c>
      <c r="T177" s="64"/>
      <c r="U177" s="300"/>
      <c r="V177" s="300"/>
      <c r="W177" s="300"/>
      <c r="X177" s="300"/>
      <c r="Y177" s="300"/>
      <c r="Z177" s="300"/>
      <c r="AA177" s="300"/>
      <c r="AF177" s="352">
        <f>IF($F177="","",IFERROR(IFERROR(INDEX(Réttabanki!$U:$U,MATCH($F177,Réttabanki!$A:$A,0)),INDEX(Vöruskrá!$R:$R,MATCH($F177,Vöruskrá!$B:$B,0)))*$H177/1000,""))</f>
        <v>24</v>
      </c>
      <c r="AG177" s="352">
        <f>IF($F177="","",IFERROR(IFERROR(INDEX(Réttabanki!$U:$U,MATCH($F177,Réttabanki!$A:$A,0)),INDEX(Vöruskrá!$R:$R,MATCH($F177,Vöruskrá!$B:$B,0)))*IF($I177="",$H177*(1+$AD$2),$I177)/1000,""))</f>
        <v>36</v>
      </c>
      <c r="AH177" s="353">
        <f t="shared" si="12"/>
        <v>3.1304347826086959E-2</v>
      </c>
      <c r="AI177" s="351" t="str">
        <f t="shared" si="13"/>
        <v>OK</v>
      </c>
    </row>
    <row r="178" spans="1:35" ht="24">
      <c r="A178" s="274"/>
      <c r="B178" s="31" t="s">
        <v>2052</v>
      </c>
      <c r="C178" s="31">
        <v>33</v>
      </c>
      <c r="D178" s="32" t="s">
        <v>1987</v>
      </c>
      <c r="E178" s="32" t="s">
        <v>960</v>
      </c>
      <c r="F178" s="32" t="s">
        <v>378</v>
      </c>
      <c r="G178" s="32" t="s">
        <v>2145</v>
      </c>
      <c r="H178" s="33">
        <v>20</v>
      </c>
      <c r="I178" s="33"/>
      <c r="J178" s="148">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2"/>
      <c r="V178" s="302"/>
      <c r="W178" s="302"/>
      <c r="X178" s="302"/>
      <c r="Y178" s="302"/>
      <c r="Z178" s="302"/>
      <c r="AA178" s="302"/>
      <c r="AF178" s="352">
        <f>IF($F178="","",IFERROR(IFERROR(INDEX(Réttabanki!$U:$U,MATCH($F178,Réttabanki!$A:$A,0)),INDEX(Vöruskrá!$R:$R,MATCH($F178,Vöruskrá!$B:$B,0)))*$H178/1000,""))</f>
        <v>38</v>
      </c>
      <c r="AG178" s="352">
        <f>IF($F178="","",IFERROR(IFERROR(INDEX(Réttabanki!$U:$U,MATCH($F178,Réttabanki!$A:$A,0)),INDEX(Vöruskrá!$R:$R,MATCH($F178,Vöruskrá!$B:$B,0)))*IF($I178="",$H178*(1+$AD$2),$I178)/1000,""))</f>
        <v>57</v>
      </c>
      <c r="AH178" s="353">
        <f t="shared" si="12"/>
        <v>4.9565217391304345E-2</v>
      </c>
      <c r="AI178" s="351" t="str">
        <f t="shared" si="13"/>
        <v>OK</v>
      </c>
    </row>
    <row r="179" spans="1:35">
      <c r="A179" s="275"/>
      <c r="B179" s="154" t="s">
        <v>2052</v>
      </c>
      <c r="C179" s="154">
        <v>33</v>
      </c>
      <c r="D179" s="155"/>
      <c r="E179" s="155"/>
      <c r="F179" s="155" t="s">
        <v>2050</v>
      </c>
      <c r="G179" s="155"/>
      <c r="H179" s="156"/>
      <c r="I179" s="156"/>
      <c r="J179" s="407">
        <f>SUM(AF151:AF178)</f>
        <v>611.86884596149048</v>
      </c>
      <c r="K179" s="21" t="s">
        <v>2033</v>
      </c>
      <c r="L179" s="21"/>
      <c r="M179" s="21"/>
      <c r="N179" s="22"/>
      <c r="O179" s="22"/>
      <c r="P179" s="22"/>
      <c r="Q179" s="22"/>
      <c r="R179" s="22"/>
      <c r="S179" s="22"/>
      <c r="T179" s="64"/>
      <c r="U179" s="300"/>
      <c r="V179" s="300"/>
      <c r="W179" s="300"/>
      <c r="X179" s="300"/>
      <c r="Y179" s="300"/>
      <c r="Z179" s="300"/>
      <c r="AA179" s="300"/>
      <c r="AF179" s="352" t="str">
        <f>IF($F179="","",IFERROR(IFERROR(INDEX(Réttabanki!$U:$U,MATCH($F179,Réttabanki!$A:$A,0)),INDEX(Vöruskrá!$R:$R,MATCH($F179,Vöruskrá!$B:$B,0)))*$H179/1000,""))</f>
        <v/>
      </c>
      <c r="AG179" s="352" t="str">
        <f>IF($F179="","",IFERROR(IFERROR(INDEX(Réttabanki!$U:$U,MATCH($F179,Réttabanki!$A:$A,0)),INDEX(Vöruskrá!$R:$R,MATCH($F179,Vöruskrá!$B:$B,0)))*IF($I179="",$H179*(1+$AD$2),$I179)/1000,""))</f>
        <v/>
      </c>
      <c r="AH179" s="353" t="str">
        <f>IF(N($AF179)+N($AG179)=0,"",MAX(N($AF179)/$AE$4,N($AG179)/$AE$5))</f>
        <v/>
      </c>
      <c r="AI179" s="351" t="str">
        <f>IF($AH179="","",IF($AH179&gt;$AE$6,"⚠ Yfir "&amp;TEXT($AE$6,"0%"),"OK"))</f>
        <v/>
      </c>
    </row>
    <row r="180" spans="1:35">
      <c r="A180" s="275"/>
      <c r="B180" s="154" t="s">
        <v>2052</v>
      </c>
      <c r="C180" s="154">
        <v>33</v>
      </c>
      <c r="D180" s="155"/>
      <c r="E180" s="155"/>
      <c r="F180" s="155" t="s">
        <v>2051</v>
      </c>
      <c r="G180" s="155"/>
      <c r="H180" s="156"/>
      <c r="I180" s="156"/>
      <c r="J180" s="407">
        <f>SUM(AG151:AG178)</f>
        <v>917.80326894223549</v>
      </c>
      <c r="K180" s="21" t="s">
        <v>2033</v>
      </c>
      <c r="L180" s="21"/>
      <c r="M180" s="21"/>
      <c r="N180" s="22"/>
      <c r="O180" s="22"/>
      <c r="P180" s="22"/>
      <c r="Q180" s="22"/>
      <c r="R180" s="22"/>
      <c r="S180" s="22"/>
      <c r="T180" s="64"/>
      <c r="U180" s="302"/>
      <c r="V180" s="302"/>
      <c r="W180" s="302"/>
      <c r="X180" s="302"/>
      <c r="Y180" s="302"/>
      <c r="Z180" s="302"/>
      <c r="AA180" s="302"/>
      <c r="AF180" s="352" t="str">
        <f>IF($F180="","",IFERROR(IFERROR(INDEX(Réttabanki!$U:$U,MATCH($F180,Réttabanki!$A:$A,0)),INDEX(Vöruskrá!$R:$R,MATCH($F180,Vöruskrá!$B:$B,0)))*$H180/1000,""))</f>
        <v/>
      </c>
      <c r="AG180" s="352" t="str">
        <f>IF($F180="","",IFERROR(IFERROR(INDEX(Réttabanki!$U:$U,MATCH($F180,Réttabanki!$A:$A,0)),INDEX(Vöruskrá!$R:$R,MATCH($F180,Vöruskrá!$B:$B,0)))*IF($I180="",$H180*(1+$AD$2),$I180)/1000,""))</f>
        <v/>
      </c>
      <c r="AH180" s="353" t="str">
        <f>IF(N($AF180)+N($AG180)=0,"",MAX(N($AF180)/$AE$4,N($AG180)/$AE$5))</f>
        <v/>
      </c>
      <c r="AI180" s="351" t="str">
        <f>IF($AH180="","",IF($AH180&gt;$AE$6,"⚠ Yfir "&amp;TEXT($AE$6,"0%"),"OK"))</f>
        <v/>
      </c>
    </row>
    <row r="181" spans="1:35" ht="84">
      <c r="A181" s="274">
        <v>46247</v>
      </c>
      <c r="B181" s="31" t="s">
        <v>2083</v>
      </c>
      <c r="C181" s="31">
        <v>33</v>
      </c>
      <c r="D181" s="32" t="s">
        <v>1987</v>
      </c>
      <c r="E181" s="32" t="s">
        <v>1993</v>
      </c>
      <c r="F181" s="32"/>
      <c r="G181" s="32" t="s">
        <v>2219</v>
      </c>
      <c r="H181" s="33"/>
      <c r="I181" s="33"/>
      <c r="J181" s="148" t="str">
        <f>IF($F181="","",IFERROR(IFERROR(INDEX(Réttabanki!$U:$U,MATCH($F181,Réttabanki!$A:$A,0)),INDEX(Vöruskrá!$R:$R,MATCH($F181,Vöruskrá!$B:$B,0)))*($H181+IF($I181="",$H181*(1+$AD$2),$I181))/2/1000,""))</f>
        <v/>
      </c>
      <c r="K181" s="21" t="s">
        <v>2220</v>
      </c>
      <c r="L181" s="21" t="s">
        <v>2086</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0"/>
      <c r="V181" s="300"/>
      <c r="W181" s="300"/>
      <c r="X181" s="300"/>
      <c r="Y181" s="300"/>
      <c r="Z181" s="300"/>
      <c r="AA181" s="300"/>
      <c r="AF181" s="352" t="str">
        <f>IF($F181="","",IFERROR(IFERROR(INDEX(Réttabanki!$U:$U,MATCH($F181,Réttabanki!$A:$A,0)),INDEX(Vöruskrá!$R:$R,MATCH($F181,Vöruskrá!$B:$B,0)))*$H181/1000,""))</f>
        <v/>
      </c>
      <c r="AG181" s="352" t="str">
        <f>IF($F181="","",IFERROR(IFERROR(INDEX(Réttabanki!$U:$U,MATCH($F181,Réttabanki!$A:$A,0)),INDEX(Vöruskrá!$R:$R,MATCH($F181,Vöruskrá!$B:$B,0)))*IF($I181="",$H181*(1+$AD$2),$I181)/1000,""))</f>
        <v/>
      </c>
      <c r="AH181" s="353" t="str">
        <f t="shared" ref="AH181:AH202" si="14">IF(N($AF181)+N($AG181)=0,"",MAX(N($AF181)/$AE$4,N($AG181)/$AE$5))</f>
        <v/>
      </c>
      <c r="AI181" s="351" t="str">
        <f t="shared" ref="AI181:AI202" si="15">IF($AH181="","",IF($AH181&gt;$AE$6,"⚠ Yfir "&amp;TEXT($AE$6,"0%"),"OK"))</f>
        <v/>
      </c>
    </row>
    <row r="182" spans="1:35" ht="48">
      <c r="A182" s="274"/>
      <c r="B182" s="31" t="s">
        <v>2083</v>
      </c>
      <c r="C182" s="31">
        <v>33</v>
      </c>
      <c r="D182" s="32" t="s">
        <v>1987</v>
      </c>
      <c r="E182" s="32" t="s">
        <v>1993</v>
      </c>
      <c r="F182" s="32" t="s">
        <v>1139</v>
      </c>
      <c r="G182" s="32" t="s">
        <v>1139</v>
      </c>
      <c r="H182" s="33">
        <v>200</v>
      </c>
      <c r="I182" s="33"/>
      <c r="J182" s="148">
        <f>IF($F182="","",IFERROR(IFERROR(INDEX(Réttabanki!$U:$U,MATCH($F182,Réttabanki!$A:$A,0)),INDEX(Vöruskrá!$R:$R,MATCH($F182,Vöruskrá!$B:$B,0)))*($H182+IF($I182="",$H182*(1+$AD$2),$I182))/2/1000,""))</f>
        <v>210.69427499999995</v>
      </c>
      <c r="K182" s="21" t="s">
        <v>1642</v>
      </c>
      <c r="L182" s="21" t="s">
        <v>1611</v>
      </c>
      <c r="M182" s="21"/>
      <c r="N182" s="22">
        <v>103.77</v>
      </c>
      <c r="O182" s="22">
        <v>3.81</v>
      </c>
      <c r="P182" s="22">
        <v>2.33</v>
      </c>
      <c r="Q182" s="22">
        <v>8.61</v>
      </c>
      <c r="R182" s="22">
        <v>8.66</v>
      </c>
      <c r="S182" s="22">
        <v>0.67</v>
      </c>
      <c r="T182" s="64">
        <v>1</v>
      </c>
      <c r="U182" s="302" t="s">
        <v>1999</v>
      </c>
      <c r="V182" s="302" t="s">
        <v>2056</v>
      </c>
      <c r="W182" s="302">
        <v>140</v>
      </c>
      <c r="X182" s="302" t="s">
        <v>2221</v>
      </c>
      <c r="Y182" s="302">
        <v>75</v>
      </c>
      <c r="Z182" s="302" t="s">
        <v>2137</v>
      </c>
      <c r="AA182" s="302"/>
      <c r="AF182" s="352">
        <f>IF($F182="","",IFERROR(IFERROR(INDEX(Réttabanki!$U:$U,MATCH($F182,Réttabanki!$A:$A,0)),INDEX(Vöruskrá!$R:$R,MATCH($F182,Vöruskrá!$B:$B,0)))*$H182/1000,""))</f>
        <v>168.55541999999994</v>
      </c>
      <c r="AG182" s="352">
        <f>IF($F182="","",IFERROR(IFERROR(INDEX(Réttabanki!$U:$U,MATCH($F182,Réttabanki!$A:$A,0)),INDEX(Vöruskrá!$R:$R,MATCH($F182,Vöruskrá!$B:$B,0)))*IF($I182="",$H182*(1+$AD$2),$I182)/1000,""))</f>
        <v>252.83312999999995</v>
      </c>
      <c r="AH182" s="353">
        <f t="shared" si="14"/>
        <v>0.21985489565217387</v>
      </c>
      <c r="AI182" s="351" t="str">
        <f t="shared" si="15"/>
        <v>OK</v>
      </c>
    </row>
    <row r="183" spans="1:35" ht="36">
      <c r="A183" s="274"/>
      <c r="B183" s="31" t="s">
        <v>2083</v>
      </c>
      <c r="C183" s="31">
        <v>33</v>
      </c>
      <c r="D183" s="32" t="s">
        <v>1987</v>
      </c>
      <c r="E183" s="32" t="s">
        <v>1993</v>
      </c>
      <c r="F183" s="32" t="s">
        <v>327</v>
      </c>
      <c r="G183" s="32" t="s">
        <v>2092</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0" t="s">
        <v>1999</v>
      </c>
      <c r="V183" s="300" t="s">
        <v>2000</v>
      </c>
      <c r="W183" s="300"/>
      <c r="X183" s="300"/>
      <c r="Y183" s="300"/>
      <c r="Z183" s="300"/>
      <c r="AA183" s="300"/>
      <c r="AF183" s="352">
        <f>IF($F183="","",IFERROR(IFERROR(INDEX(Réttabanki!$U:$U,MATCH($F183,Réttabanki!$A:$A,0)),INDEX(Vöruskrá!$R:$R,MATCH($F183,Vöruskrá!$B:$B,0)))*$H183/1000,""))</f>
        <v>15</v>
      </c>
      <c r="AG183" s="352">
        <f>IF($F183="","",IFERROR(IFERROR(INDEX(Réttabanki!$U:$U,MATCH($F183,Réttabanki!$A:$A,0)),INDEX(Vöruskrá!$R:$R,MATCH($F183,Vöruskrá!$B:$B,0)))*IF($I183="",$H183*(1+$AD$2),$I183)/1000,""))</f>
        <v>22.5</v>
      </c>
      <c r="AH183" s="353">
        <f t="shared" si="14"/>
        <v>1.9565217391304349E-2</v>
      </c>
      <c r="AI183" s="351" t="str">
        <f t="shared" si="15"/>
        <v>OK</v>
      </c>
    </row>
    <row r="184" spans="1:35">
      <c r="A184" s="274"/>
      <c r="B184" s="31" t="s">
        <v>2083</v>
      </c>
      <c r="C184" s="31">
        <v>33</v>
      </c>
      <c r="D184" s="32" t="s">
        <v>1987</v>
      </c>
      <c r="E184" s="32" t="s">
        <v>1993</v>
      </c>
      <c r="F184" s="32" t="s">
        <v>397</v>
      </c>
      <c r="G184" s="32" t="s">
        <v>2080</v>
      </c>
      <c r="H184" s="33">
        <v>10</v>
      </c>
      <c r="I184" s="33"/>
      <c r="J184" s="148">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2" t="s">
        <v>1999</v>
      </c>
      <c r="V184" s="302" t="s">
        <v>2000</v>
      </c>
      <c r="W184" s="302"/>
      <c r="X184" s="302"/>
      <c r="Y184" s="302"/>
      <c r="Z184" s="302"/>
      <c r="AA184" s="302"/>
      <c r="AF184" s="352">
        <f>IF($F184="","",IFERROR(IFERROR(INDEX(Réttabanki!$U:$U,MATCH($F184,Réttabanki!$A:$A,0)),INDEX(Vöruskrá!$R:$R,MATCH($F184,Vöruskrá!$B:$B,0)))*$H184/1000,""))</f>
        <v>12</v>
      </c>
      <c r="AG184" s="352">
        <f>IF($F184="","",IFERROR(IFERROR(INDEX(Réttabanki!$U:$U,MATCH($F184,Réttabanki!$A:$A,0)),INDEX(Vöruskrá!$R:$R,MATCH($F184,Vöruskrá!$B:$B,0)))*IF($I184="",$H184*(1+$AD$2),$I184)/1000,""))</f>
        <v>18</v>
      </c>
      <c r="AH184" s="353">
        <f t="shared" si="14"/>
        <v>1.5652173913043479E-2</v>
      </c>
      <c r="AI184" s="351" t="str">
        <f t="shared" si="15"/>
        <v>OK</v>
      </c>
    </row>
    <row r="185" spans="1:35" ht="60">
      <c r="A185" s="274"/>
      <c r="B185" s="31" t="s">
        <v>2083</v>
      </c>
      <c r="C185" s="31">
        <v>33</v>
      </c>
      <c r="D185" s="32" t="s">
        <v>1987</v>
      </c>
      <c r="E185" s="32" t="s">
        <v>960</v>
      </c>
      <c r="F185" s="32"/>
      <c r="G185" s="32" t="s">
        <v>2222</v>
      </c>
      <c r="H185" s="33"/>
      <c r="I185" s="33"/>
      <c r="J185" s="148" t="str">
        <f>IF($F185="","",IFERROR(IFERROR(INDEX(Réttabanki!$U:$U,MATCH($F185,Réttabanki!$A:$A,0)),INDEX(Vöruskrá!$R:$R,MATCH($F185,Vöruskrá!$B:$B,0)))*($H185+IF($I185="",$H185*(1+$AD$2),$I185))/2/1000,""))</f>
        <v/>
      </c>
      <c r="K185" s="21" t="s">
        <v>2223</v>
      </c>
      <c r="L185" s="21" t="s">
        <v>1611</v>
      </c>
      <c r="M185" s="21"/>
      <c r="N185" s="22"/>
      <c r="O185" s="22"/>
      <c r="P185" s="22"/>
      <c r="Q185" s="22"/>
      <c r="R185" s="22"/>
      <c r="S185" s="22"/>
      <c r="T185" s="64"/>
      <c r="U185" s="300"/>
      <c r="V185" s="300"/>
      <c r="W185" s="300"/>
      <c r="X185" s="300"/>
      <c r="Y185" s="300"/>
      <c r="Z185" s="300"/>
      <c r="AA185" s="300"/>
      <c r="AF185" s="352" t="str">
        <f>IF($F185="","",IFERROR(IFERROR(INDEX(Réttabanki!$U:$U,MATCH($F185,Réttabanki!$A:$A,0)),INDEX(Vöruskrá!$R:$R,MATCH($F185,Vöruskrá!$B:$B,0)))*$H185/1000,""))</f>
        <v/>
      </c>
      <c r="AG185" s="352" t="str">
        <f>IF($F185="","",IFERROR(IFERROR(INDEX(Réttabanki!$U:$U,MATCH($F185,Réttabanki!$A:$A,0)),INDEX(Vöruskrá!$R:$R,MATCH($F185,Vöruskrá!$B:$B,0)))*IF($I185="",$H185*(1+$AD$2),$I185)/1000,""))</f>
        <v/>
      </c>
      <c r="AH185" s="353" t="str">
        <f t="shared" si="14"/>
        <v/>
      </c>
      <c r="AI185" s="351" t="str">
        <f t="shared" si="15"/>
        <v/>
      </c>
    </row>
    <row r="186" spans="1:35" ht="48">
      <c r="A186" s="274"/>
      <c r="B186" s="31" t="s">
        <v>2083</v>
      </c>
      <c r="C186" s="31">
        <v>33</v>
      </c>
      <c r="D186" s="32" t="s">
        <v>1987</v>
      </c>
      <c r="E186" s="32" t="s">
        <v>960</v>
      </c>
      <c r="F186" s="32" t="s">
        <v>1139</v>
      </c>
      <c r="G186" s="32" t="s">
        <v>1139</v>
      </c>
      <c r="H186" s="33">
        <v>200</v>
      </c>
      <c r="I186" s="33"/>
      <c r="J186" s="148">
        <f>IF($F186="","",IFERROR(IFERROR(INDEX(Réttabanki!$U:$U,MATCH($F186,Réttabanki!$A:$A,0)),INDEX(Vöruskrá!$R:$R,MATCH($F186,Vöruskrá!$B:$B,0)))*($H186+IF($I186="",$H186*(1+$AD$2),$I186))/2/1000,""))</f>
        <v>210.69427499999995</v>
      </c>
      <c r="K186" s="21" t="s">
        <v>1642</v>
      </c>
      <c r="L186" s="21" t="s">
        <v>1611</v>
      </c>
      <c r="M186" s="21"/>
      <c r="N186" s="22">
        <v>103.77</v>
      </c>
      <c r="O186" s="22">
        <v>3.81</v>
      </c>
      <c r="P186" s="22">
        <v>2.33</v>
      </c>
      <c r="Q186" s="22">
        <v>8.61</v>
      </c>
      <c r="R186" s="22">
        <v>8.66</v>
      </c>
      <c r="S186" s="22">
        <v>0.67</v>
      </c>
      <c r="T186" s="64"/>
      <c r="U186" s="302"/>
      <c r="V186" s="302"/>
      <c r="W186" s="302"/>
      <c r="X186" s="302"/>
      <c r="Y186" s="302"/>
      <c r="Z186" s="302"/>
      <c r="AA186" s="302"/>
      <c r="AF186" s="352">
        <f>IF($F186="","",IFERROR(IFERROR(INDEX(Réttabanki!$U:$U,MATCH($F186,Réttabanki!$A:$A,0)),INDEX(Vöruskrá!$R:$R,MATCH($F186,Vöruskrá!$B:$B,0)))*$H186/1000,""))</f>
        <v>168.55541999999994</v>
      </c>
      <c r="AG186" s="352">
        <f>IF($F186="","",IFERROR(IFERROR(INDEX(Réttabanki!$U:$U,MATCH($F186,Réttabanki!$A:$A,0)),INDEX(Vöruskrá!$R:$R,MATCH($F186,Vöruskrá!$B:$B,0)))*IF($I186="",$H186*(1+$AD$2),$I186)/1000,""))</f>
        <v>252.83312999999995</v>
      </c>
      <c r="AH186" s="353">
        <f t="shared" si="14"/>
        <v>0.21985489565217387</v>
      </c>
      <c r="AI186" s="351" t="str">
        <f t="shared" si="15"/>
        <v>OK</v>
      </c>
    </row>
    <row r="187" spans="1:35">
      <c r="A187" s="274"/>
      <c r="B187" s="31" t="s">
        <v>2083</v>
      </c>
      <c r="C187" s="31">
        <v>33</v>
      </c>
      <c r="D187" s="32" t="s">
        <v>1987</v>
      </c>
      <c r="E187" s="32" t="s">
        <v>960</v>
      </c>
      <c r="F187" s="32" t="s">
        <v>1203</v>
      </c>
      <c r="G187" s="32" t="s">
        <v>2224</v>
      </c>
      <c r="H187" s="33">
        <v>25</v>
      </c>
      <c r="I187" s="33"/>
      <c r="J187" s="148">
        <f>IF($F187="","",IFERROR(IFERROR(INDEX(Réttabanki!$U:$U,MATCH($F187,Réttabanki!$A:$A,0)),INDEX(Vöruskrá!$R:$R,MATCH($F187,Vöruskrá!$B:$B,0)))*($H187+IF($I187="",$H187*(1+$AD$2),$I187))/2/1000,""))</f>
        <v>18.75</v>
      </c>
      <c r="K187" s="21" t="s">
        <v>1205</v>
      </c>
      <c r="L187" s="21"/>
      <c r="M187" s="21"/>
      <c r="N187" s="22">
        <v>218</v>
      </c>
      <c r="O187" s="22">
        <v>1.2</v>
      </c>
      <c r="P187" s="22">
        <v>0.2</v>
      </c>
      <c r="Q187" s="22">
        <v>45.9</v>
      </c>
      <c r="R187" s="22">
        <v>5.6</v>
      </c>
      <c r="S187" s="22">
        <v>1</v>
      </c>
      <c r="T187" s="64"/>
      <c r="U187" s="300"/>
      <c r="V187" s="300"/>
      <c r="W187" s="300"/>
      <c r="X187" s="300"/>
      <c r="Y187" s="300"/>
      <c r="Z187" s="300"/>
      <c r="AA187" s="300"/>
      <c r="AF187" s="352">
        <f>IF($F187="","",IFERROR(IFERROR(INDEX(Réttabanki!$U:$U,MATCH($F187,Réttabanki!$A:$A,0)),INDEX(Vöruskrá!$R:$R,MATCH($F187,Vöruskrá!$B:$B,0)))*$H187/1000,""))</f>
        <v>15</v>
      </c>
      <c r="AG187" s="352">
        <f>IF($F187="","",IFERROR(IFERROR(INDEX(Réttabanki!$U:$U,MATCH($F187,Réttabanki!$A:$A,0)),INDEX(Vöruskrá!$R:$R,MATCH($F187,Vöruskrá!$B:$B,0)))*IF($I187="",$H187*(1+$AD$2),$I187)/1000,""))</f>
        <v>22.5</v>
      </c>
      <c r="AH187" s="353">
        <f t="shared" si="14"/>
        <v>1.9565217391304349E-2</v>
      </c>
      <c r="AI187" s="351" t="str">
        <f t="shared" si="15"/>
        <v>OK</v>
      </c>
    </row>
    <row r="188" spans="1:35">
      <c r="A188" s="274"/>
      <c r="B188" s="31" t="s">
        <v>2083</v>
      </c>
      <c r="C188" s="31">
        <v>33</v>
      </c>
      <c r="D188" s="32" t="s">
        <v>1987</v>
      </c>
      <c r="E188" s="32" t="s">
        <v>960</v>
      </c>
      <c r="F188" s="32" t="s">
        <v>392</v>
      </c>
      <c r="G188" s="32" t="s">
        <v>2080</v>
      </c>
      <c r="H188" s="33">
        <v>10</v>
      </c>
      <c r="I188" s="33"/>
      <c r="J188" s="148">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2"/>
      <c r="V188" s="302"/>
      <c r="W188" s="302"/>
      <c r="X188" s="302"/>
      <c r="Y188" s="302"/>
      <c r="Z188" s="302"/>
      <c r="AA188" s="302"/>
      <c r="AF188" s="352">
        <f>IF($F188="","",IFERROR(IFERROR(INDEX(Réttabanki!$U:$U,MATCH($F188,Réttabanki!$A:$A,0)),INDEX(Vöruskrá!$R:$R,MATCH($F188,Vöruskrá!$B:$B,0)))*$H188/1000,""))</f>
        <v>23</v>
      </c>
      <c r="AG188" s="352">
        <f>IF($F188="","",IFERROR(IFERROR(INDEX(Réttabanki!$U:$U,MATCH($F188,Réttabanki!$A:$A,0)),INDEX(Vöruskrá!$R:$R,MATCH($F188,Vöruskrá!$B:$B,0)))*IF($I188="",$H188*(1+$AD$2),$I188)/1000,""))</f>
        <v>34.5</v>
      </c>
      <c r="AH188" s="353">
        <f t="shared" si="14"/>
        <v>0.03</v>
      </c>
      <c r="AI188" s="351" t="str">
        <f t="shared" si="15"/>
        <v>OK</v>
      </c>
    </row>
    <row r="189" spans="1:35" ht="72">
      <c r="A189" s="274"/>
      <c r="B189" s="31" t="s">
        <v>2083</v>
      </c>
      <c r="C189" s="31">
        <v>33</v>
      </c>
      <c r="D189" s="32" t="s">
        <v>1987</v>
      </c>
      <c r="E189" s="32" t="s">
        <v>960</v>
      </c>
      <c r="F189" s="32"/>
      <c r="G189" s="32" t="s">
        <v>2225</v>
      </c>
      <c r="H189" s="33"/>
      <c r="I189" s="33"/>
      <c r="J189" s="148" t="str">
        <f>IF($F189="","",IFERROR(IFERROR(INDEX(Réttabanki!$U:$U,MATCH($F189,Réttabanki!$A:$A,0)),INDEX(Vöruskrá!$R:$R,MATCH($F189,Vöruskrá!$B:$B,0)))*($H189+IF($I189="",$H189*(1+$AD$2),$I189))/2/1000,""))</f>
        <v/>
      </c>
      <c r="K189" s="21" t="s">
        <v>1548</v>
      </c>
      <c r="L189" s="21" t="s">
        <v>1549</v>
      </c>
      <c r="M189" s="21"/>
      <c r="N189" s="22"/>
      <c r="O189" s="22"/>
      <c r="P189" s="22"/>
      <c r="Q189" s="22"/>
      <c r="R189" s="22"/>
      <c r="S189" s="22"/>
      <c r="T189" s="64"/>
      <c r="U189" s="300"/>
      <c r="V189" s="300"/>
      <c r="W189" s="300"/>
      <c r="X189" s="300"/>
      <c r="Y189" s="300"/>
      <c r="Z189" s="300"/>
      <c r="AA189" s="300"/>
      <c r="AF189" s="352" t="str">
        <f>IF($F189="","",IFERROR(IFERROR(INDEX(Réttabanki!$U:$U,MATCH($F189,Réttabanki!$A:$A,0)),INDEX(Vöruskrá!$R:$R,MATCH($F189,Vöruskrá!$B:$B,0)))*$H189/1000,""))</f>
        <v/>
      </c>
      <c r="AG189" s="352" t="str">
        <f>IF($F189="","",IFERROR(IFERROR(INDEX(Réttabanki!$U:$U,MATCH($F189,Réttabanki!$A:$A,0)),INDEX(Vöruskrá!$R:$R,MATCH($F189,Vöruskrá!$B:$B,0)))*IF($I189="",$H189*(1+$AD$2),$I189)/1000,""))</f>
        <v/>
      </c>
      <c r="AH189" s="353" t="str">
        <f t="shared" si="14"/>
        <v/>
      </c>
      <c r="AI189" s="351" t="str">
        <f t="shared" si="15"/>
        <v/>
      </c>
    </row>
    <row r="190" spans="1:35" ht="72">
      <c r="A190" s="274"/>
      <c r="B190" s="31" t="s">
        <v>2083</v>
      </c>
      <c r="C190" s="31">
        <v>33</v>
      </c>
      <c r="D190" s="32" t="s">
        <v>1987</v>
      </c>
      <c r="E190" s="32" t="s">
        <v>960</v>
      </c>
      <c r="F190" s="32" t="s">
        <v>1547</v>
      </c>
      <c r="G190" s="32" t="s">
        <v>2225</v>
      </c>
      <c r="H190" s="33">
        <v>200</v>
      </c>
      <c r="I190" s="33"/>
      <c r="J190" s="148">
        <f>IF($F190="","",IFERROR(IFERROR(INDEX(Réttabanki!$U:$U,MATCH($F190,Réttabanki!$A:$A,0)),INDEX(Vöruskrá!$R:$R,MATCH($F190,Vöruskrá!$B:$B,0)))*($H190+IF($I190="",$H190*(1+$AD$2),$I190))/2/1000,""))</f>
        <v>264.55195979899497</v>
      </c>
      <c r="K190" s="21" t="s">
        <v>1548</v>
      </c>
      <c r="L190" s="21" t="s">
        <v>1549</v>
      </c>
      <c r="M190" s="21"/>
      <c r="N190" s="22">
        <v>115.06</v>
      </c>
      <c r="O190" s="22">
        <v>4.18</v>
      </c>
      <c r="P190" s="22">
        <v>2.62</v>
      </c>
      <c r="Q190" s="22">
        <v>9.64</v>
      </c>
      <c r="R190" s="22">
        <v>10.050000000000001</v>
      </c>
      <c r="S190" s="22">
        <v>0.68</v>
      </c>
      <c r="T190" s="65">
        <v>1</v>
      </c>
      <c r="U190" s="302" t="s">
        <v>1999</v>
      </c>
      <c r="V190" s="302" t="s">
        <v>2056</v>
      </c>
      <c r="W190" s="302">
        <v>140</v>
      </c>
      <c r="X190" s="302" t="s">
        <v>2172</v>
      </c>
      <c r="Y190" s="302">
        <v>75</v>
      </c>
      <c r="Z190" s="302" t="s">
        <v>2137</v>
      </c>
      <c r="AA190" s="302"/>
      <c r="AF190" s="352">
        <f>IF($F190="","",IFERROR(IFERROR(INDEX(Réttabanki!$U:$U,MATCH($F190,Réttabanki!$A:$A,0)),INDEX(Vöruskrá!$R:$R,MATCH($F190,Vöruskrá!$B:$B,0)))*$H190/1000,""))</f>
        <v>211.64156783919597</v>
      </c>
      <c r="AG190" s="352">
        <f>IF($F190="","",IFERROR(IFERROR(INDEX(Réttabanki!$U:$U,MATCH($F190,Réttabanki!$A:$A,0)),INDEX(Vöruskrá!$R:$R,MATCH($F190,Vöruskrá!$B:$B,0)))*IF($I190="",$H190*(1+$AD$2),$I190)/1000,""))</f>
        <v>317.462351758794</v>
      </c>
      <c r="AH190" s="353">
        <f t="shared" si="14"/>
        <v>0.27605421892069043</v>
      </c>
      <c r="AI190" s="351" t="str">
        <f t="shared" si="15"/>
        <v>OK</v>
      </c>
    </row>
    <row r="191" spans="1:35" ht="48">
      <c r="A191" s="274"/>
      <c r="B191" s="31" t="s">
        <v>2083</v>
      </c>
      <c r="C191" s="31">
        <v>33</v>
      </c>
      <c r="D191" s="32" t="s">
        <v>1987</v>
      </c>
      <c r="E191" s="32" t="s">
        <v>960</v>
      </c>
      <c r="F191" s="32"/>
      <c r="G191" s="32" t="s">
        <v>2226</v>
      </c>
      <c r="H191" s="33"/>
      <c r="I191" s="33"/>
      <c r="J191" s="148" t="str">
        <f>IF($F191="","",IFERROR(IFERROR(INDEX(Réttabanki!$U:$U,MATCH($F191,Réttabanki!$A:$A,0)),INDEX(Vöruskrá!$R:$R,MATCH($F191,Vöruskrá!$B:$B,0)))*($H191+IF($I191="",$H191*(1+$AD$2),$I191))/2/1000,""))</f>
        <v/>
      </c>
      <c r="K191" s="21" t="s">
        <v>1234</v>
      </c>
      <c r="L191" s="21" t="s">
        <v>121</v>
      </c>
      <c r="M191" s="21"/>
      <c r="N191" s="22"/>
      <c r="O191" s="22"/>
      <c r="P191" s="22"/>
      <c r="Q191" s="22"/>
      <c r="R191" s="22"/>
      <c r="S191" s="22"/>
      <c r="T191" s="65"/>
      <c r="U191" s="300"/>
      <c r="V191" s="300"/>
      <c r="W191" s="300"/>
      <c r="X191" s="300"/>
      <c r="Y191" s="300"/>
      <c r="Z191" s="300"/>
      <c r="AA191" s="300"/>
      <c r="AF191" s="352" t="str">
        <f>IF($F191="","",IFERROR(IFERROR(INDEX(Réttabanki!$U:$U,MATCH($F191,Réttabanki!$A:$A,0)),INDEX(Vöruskrá!$R:$R,MATCH($F191,Vöruskrá!$B:$B,0)))*$H191/1000,""))</f>
        <v/>
      </c>
      <c r="AG191" s="352" t="str">
        <f>IF($F191="","",IFERROR(IFERROR(INDEX(Réttabanki!$U:$U,MATCH($F191,Réttabanki!$A:$A,0)),INDEX(Vöruskrá!$R:$R,MATCH($F191,Vöruskrá!$B:$B,0)))*IF($I191="",$H191*(1+$AD$2),$I191)/1000,""))</f>
        <v/>
      </c>
      <c r="AH191" s="353" t="str">
        <f t="shared" si="14"/>
        <v/>
      </c>
      <c r="AI191" s="351" t="str">
        <f t="shared" si="15"/>
        <v/>
      </c>
    </row>
    <row r="192" spans="1:35" ht="48">
      <c r="A192" s="274"/>
      <c r="B192" s="31" t="s">
        <v>2083</v>
      </c>
      <c r="C192" s="31">
        <v>33</v>
      </c>
      <c r="D192" s="32" t="s">
        <v>1987</v>
      </c>
      <c r="E192" s="32" t="s">
        <v>960</v>
      </c>
      <c r="F192" s="32" t="s">
        <v>1233</v>
      </c>
      <c r="G192" s="32" t="s">
        <v>2226</v>
      </c>
      <c r="H192" s="33">
        <v>200</v>
      </c>
      <c r="I192" s="33"/>
      <c r="J192" s="148">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2" t="s">
        <v>1999</v>
      </c>
      <c r="V192" s="302" t="s">
        <v>2056</v>
      </c>
      <c r="W192" s="302">
        <v>140</v>
      </c>
      <c r="X192" s="302" t="s">
        <v>2136</v>
      </c>
      <c r="Y192" s="302">
        <v>75</v>
      </c>
      <c r="Z192" s="302" t="s">
        <v>2137</v>
      </c>
      <c r="AA192" s="302"/>
      <c r="AF192" s="352">
        <f>IF($F192="","",IFERROR(IFERROR(INDEX(Réttabanki!$U:$U,MATCH($F192,Réttabanki!$A:$A,0)),INDEX(Vöruskrá!$R:$R,MATCH($F192,Vöruskrá!$B:$B,0)))*$H192/1000,""))</f>
        <v>240</v>
      </c>
      <c r="AG192" s="352">
        <f>IF($F192="","",IFERROR(IFERROR(INDEX(Réttabanki!$U:$U,MATCH($F192,Réttabanki!$A:$A,0)),INDEX(Vöruskrá!$R:$R,MATCH($F192,Vöruskrá!$B:$B,0)))*IF($I192="",$H192*(1+$AD$2),$I192)/1000,""))</f>
        <v>360</v>
      </c>
      <c r="AH192" s="353">
        <f t="shared" si="14"/>
        <v>0.31304347826086959</v>
      </c>
      <c r="AI192" s="351" t="str">
        <f t="shared" si="15"/>
        <v>⚠ Yfir 30%</v>
      </c>
    </row>
    <row r="193" spans="1:35" ht="72">
      <c r="A193" s="274"/>
      <c r="B193" s="31" t="s">
        <v>2083</v>
      </c>
      <c r="C193" s="31">
        <v>33</v>
      </c>
      <c r="D193" s="32" t="s">
        <v>1987</v>
      </c>
      <c r="E193" s="32" t="s">
        <v>2013</v>
      </c>
      <c r="F193" s="32"/>
      <c r="G193" s="32" t="s">
        <v>2227</v>
      </c>
      <c r="H193" s="33"/>
      <c r="I193" s="33"/>
      <c r="J193" s="148" t="str">
        <f>IF($F193="","",IFERROR(IFERROR(INDEX(Réttabanki!$U:$U,MATCH($F193,Réttabanki!$A:$A,0)),INDEX(Vöruskrá!$R:$R,MATCH($F193,Vöruskrá!$B:$B,0)))*($H193+IF($I193="",$H193*(1+$AD$2),$I193))/2/1000,""))</f>
        <v/>
      </c>
      <c r="K193" s="21" t="s">
        <v>2228</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0"/>
      <c r="V193" s="300"/>
      <c r="W193" s="300"/>
      <c r="X193" s="300"/>
      <c r="Y193" s="300"/>
      <c r="Z193" s="300"/>
      <c r="AA193" s="300"/>
      <c r="AF193" s="352" t="str">
        <f>IF($F193="","",IFERROR(IFERROR(INDEX(Réttabanki!$U:$U,MATCH($F193,Réttabanki!$A:$A,0)),INDEX(Vöruskrá!$R:$R,MATCH($F193,Vöruskrá!$B:$B,0)))*$H193/1000,""))</f>
        <v/>
      </c>
      <c r="AG193" s="352" t="str">
        <f>IF($F193="","",IFERROR(IFERROR(INDEX(Réttabanki!$U:$U,MATCH($F193,Réttabanki!$A:$A,0)),INDEX(Vöruskrá!$R:$R,MATCH($F193,Vöruskrá!$B:$B,0)))*IF($I193="",$H193*(1+$AD$2),$I193)/1000,""))</f>
        <v/>
      </c>
      <c r="AH193" s="353" t="str">
        <f t="shared" si="14"/>
        <v/>
      </c>
      <c r="AI193" s="351" t="str">
        <f t="shared" si="15"/>
        <v/>
      </c>
    </row>
    <row r="194" spans="1:35" ht="72">
      <c r="A194" s="274"/>
      <c r="B194" s="31" t="s">
        <v>2083</v>
      </c>
      <c r="C194" s="31">
        <v>33</v>
      </c>
      <c r="D194" s="32" t="s">
        <v>1987</v>
      </c>
      <c r="E194" s="32" t="s">
        <v>2013</v>
      </c>
      <c r="F194" s="32" t="s">
        <v>1251</v>
      </c>
      <c r="G194" s="32" t="s">
        <v>2229</v>
      </c>
      <c r="H194" s="33">
        <v>200</v>
      </c>
      <c r="I194" s="33"/>
      <c r="J194" s="148">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2" t="s">
        <v>1999</v>
      </c>
      <c r="V194" s="302" t="s">
        <v>2056</v>
      </c>
      <c r="W194" s="302">
        <v>140</v>
      </c>
      <c r="X194" s="302" t="s">
        <v>2159</v>
      </c>
      <c r="Y194" s="302">
        <v>75</v>
      </c>
      <c r="Z194" s="302" t="s">
        <v>2137</v>
      </c>
      <c r="AA194" s="302"/>
      <c r="AF194" s="352">
        <f>IF($F194="","",IFERROR(IFERROR(INDEX(Réttabanki!$U:$U,MATCH($F194,Réttabanki!$A:$A,0)),INDEX(Vöruskrá!$R:$R,MATCH($F194,Vöruskrá!$B:$B,0)))*$H194/1000,""))</f>
        <v>240</v>
      </c>
      <c r="AG194" s="352">
        <f>IF($F194="","",IFERROR(IFERROR(INDEX(Réttabanki!$U:$U,MATCH($F194,Réttabanki!$A:$A,0)),INDEX(Vöruskrá!$R:$R,MATCH($F194,Vöruskrá!$B:$B,0)))*IF($I194="",$H194*(1+$AD$2),$I194)/1000,""))</f>
        <v>360</v>
      </c>
      <c r="AH194" s="353">
        <f t="shared" si="14"/>
        <v>0.31304347826086959</v>
      </c>
      <c r="AI194" s="351" t="str">
        <f t="shared" si="15"/>
        <v>⚠ Yfir 30%</v>
      </c>
    </row>
    <row r="195" spans="1:35">
      <c r="A195" s="274"/>
      <c r="B195" s="31" t="s">
        <v>2083</v>
      </c>
      <c r="C195" s="31">
        <v>33</v>
      </c>
      <c r="D195" s="32" t="s">
        <v>1987</v>
      </c>
      <c r="E195" s="32" t="s">
        <v>2013</v>
      </c>
      <c r="F195" s="32" t="s">
        <v>1203</v>
      </c>
      <c r="G195" s="32" t="s">
        <v>2224</v>
      </c>
      <c r="H195" s="33">
        <v>25</v>
      </c>
      <c r="I195" s="33"/>
      <c r="J195" s="148">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0"/>
      <c r="V195" s="300"/>
      <c r="W195" s="300"/>
      <c r="X195" s="300"/>
      <c r="Y195" s="300"/>
      <c r="Z195" s="300"/>
      <c r="AA195" s="300"/>
      <c r="AF195" s="352">
        <f>IF($F195="","",IFERROR(IFERROR(INDEX(Réttabanki!$U:$U,MATCH($F195,Réttabanki!$A:$A,0)),INDEX(Vöruskrá!$R:$R,MATCH($F195,Vöruskrá!$B:$B,0)))*$H195/1000,""))</f>
        <v>15</v>
      </c>
      <c r="AG195" s="352">
        <f>IF($F195="","",IFERROR(IFERROR(INDEX(Réttabanki!$U:$U,MATCH($F195,Réttabanki!$A:$A,0)),INDEX(Vöruskrá!$R:$R,MATCH($F195,Vöruskrá!$B:$B,0)))*IF($I195="",$H195*(1+$AD$2),$I195)/1000,""))</f>
        <v>22.5</v>
      </c>
      <c r="AH195" s="353">
        <f t="shared" si="14"/>
        <v>1.9565217391304349E-2</v>
      </c>
      <c r="AI195" s="351" t="str">
        <f t="shared" si="15"/>
        <v>OK</v>
      </c>
    </row>
    <row r="196" spans="1:35">
      <c r="A196" s="274"/>
      <c r="B196" s="31" t="s">
        <v>2083</v>
      </c>
      <c r="C196" s="31">
        <v>33</v>
      </c>
      <c r="D196" s="32" t="s">
        <v>1987</v>
      </c>
      <c r="E196" s="32" t="s">
        <v>2023</v>
      </c>
      <c r="F196" s="32"/>
      <c r="G196" s="32" t="s">
        <v>2230</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2"/>
      <c r="V196" s="302"/>
      <c r="W196" s="302"/>
      <c r="X196" s="302"/>
      <c r="Y196" s="302"/>
      <c r="Z196" s="302"/>
      <c r="AA196" s="302"/>
      <c r="AF196" s="352" t="str">
        <f>IF($F196="","",IFERROR(IFERROR(INDEX(Réttabanki!$U:$U,MATCH($F196,Réttabanki!$A:$A,0)),INDEX(Vöruskrá!$R:$R,MATCH($F196,Vöruskrá!$B:$B,0)))*$H196/1000,""))</f>
        <v/>
      </c>
      <c r="AG196" s="352" t="str">
        <f>IF($F196="","",IFERROR(IFERROR(INDEX(Réttabanki!$U:$U,MATCH($F196,Réttabanki!$A:$A,0)),INDEX(Vöruskrá!$R:$R,MATCH($F196,Vöruskrá!$B:$B,0)))*IF($I196="",$H196*(1+$AD$2),$I196)/1000,""))</f>
        <v/>
      </c>
      <c r="AH196" s="353" t="str">
        <f t="shared" si="14"/>
        <v/>
      </c>
      <c r="AI196" s="351" t="str">
        <f t="shared" si="15"/>
        <v/>
      </c>
    </row>
    <row r="197" spans="1:35" ht="72">
      <c r="A197" s="274"/>
      <c r="B197" s="31" t="s">
        <v>2083</v>
      </c>
      <c r="C197" s="31">
        <v>33</v>
      </c>
      <c r="D197" s="32" t="s">
        <v>1987</v>
      </c>
      <c r="E197" s="32" t="s">
        <v>2038</v>
      </c>
      <c r="F197" s="32"/>
      <c r="G197" s="32" t="s">
        <v>2231</v>
      </c>
      <c r="H197" s="33"/>
      <c r="I197" s="33"/>
      <c r="J197" s="148" t="str">
        <f>IF($F197="","",IFERROR(IFERROR(INDEX(Réttabanki!$U:$U,MATCH($F197,Réttabanki!$A:$A,0)),INDEX(Vöruskrá!$R:$R,MATCH($F197,Vöruskrá!$B:$B,0)))*($H197+IF($I197="",$H197*(1+$AD$2),$I197))/2/1000,""))</f>
        <v/>
      </c>
      <c r="K197" s="21" t="s">
        <v>2232</v>
      </c>
      <c r="L197" s="21" t="s">
        <v>2233</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0"/>
      <c r="V197" s="300"/>
      <c r="W197" s="300"/>
      <c r="X197" s="300"/>
      <c r="Y197" s="300"/>
      <c r="Z197" s="300"/>
      <c r="AA197" s="300"/>
      <c r="AF197" s="352" t="str">
        <f>IF($F197="","",IFERROR(IFERROR(INDEX(Réttabanki!$U:$U,MATCH($F197,Réttabanki!$A:$A,0)),INDEX(Vöruskrá!$R:$R,MATCH($F197,Vöruskrá!$B:$B,0)))*$H197/1000,""))</f>
        <v/>
      </c>
      <c r="AG197" s="352" t="str">
        <f>IF($F197="","",IFERROR(IFERROR(INDEX(Réttabanki!$U:$U,MATCH($F197,Réttabanki!$A:$A,0)),INDEX(Vöruskrá!$R:$R,MATCH($F197,Vöruskrá!$B:$B,0)))*IF($I197="",$H197*(1+$AD$2),$I197)/1000,""))</f>
        <v/>
      </c>
      <c r="AH197" s="353" t="str">
        <f t="shared" si="14"/>
        <v/>
      </c>
      <c r="AI197" s="351" t="str">
        <f t="shared" si="15"/>
        <v/>
      </c>
    </row>
    <row r="198" spans="1:35" ht="48">
      <c r="A198" s="274"/>
      <c r="B198" s="31" t="s">
        <v>2083</v>
      </c>
      <c r="C198" s="31">
        <v>33</v>
      </c>
      <c r="D198" s="32" t="s">
        <v>1987</v>
      </c>
      <c r="E198" s="32" t="s">
        <v>2038</v>
      </c>
      <c r="F198" s="32" t="s">
        <v>73</v>
      </c>
      <c r="G198" s="32" t="s">
        <v>2234</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2"/>
      <c r="V198" s="302"/>
      <c r="W198" s="302"/>
      <c r="X198" s="302"/>
      <c r="Y198" s="302"/>
      <c r="Z198" s="302"/>
      <c r="AA198" s="302"/>
      <c r="AF198" s="352">
        <f>IF($F198="","",IFERROR(IFERROR(INDEX(Réttabanki!$U:$U,MATCH($F198,Réttabanki!$A:$A,0)),INDEX(Vöruskrá!$R:$R,MATCH($F198,Vöruskrá!$B:$B,0)))*$H198/1000,""))</f>
        <v>24</v>
      </c>
      <c r="AG198" s="352">
        <f>IF($F198="","",IFERROR(IFERROR(INDEX(Réttabanki!$U:$U,MATCH($F198,Réttabanki!$A:$A,0)),INDEX(Vöruskrá!$R:$R,MATCH($F198,Vöruskrá!$B:$B,0)))*IF($I198="",$H198*(1+$AD$2),$I198)/1000,""))</f>
        <v>36</v>
      </c>
      <c r="AH198" s="353">
        <f t="shared" si="14"/>
        <v>3.1304347826086959E-2</v>
      </c>
      <c r="AI198" s="351" t="str">
        <f t="shared" si="15"/>
        <v>OK</v>
      </c>
    </row>
    <row r="199" spans="1:35" ht="24">
      <c r="A199" s="274"/>
      <c r="B199" s="31" t="s">
        <v>2083</v>
      </c>
      <c r="C199" s="31">
        <v>33</v>
      </c>
      <c r="D199" s="32" t="s">
        <v>1987</v>
      </c>
      <c r="E199" s="32" t="s">
        <v>2038</v>
      </c>
      <c r="F199" s="32" t="s">
        <v>124</v>
      </c>
      <c r="G199" s="32" t="s">
        <v>2045</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0"/>
      <c r="V199" s="300"/>
      <c r="W199" s="300"/>
      <c r="X199" s="300"/>
      <c r="Y199" s="300"/>
      <c r="Z199" s="300"/>
      <c r="AA199" s="300"/>
      <c r="AF199" s="352">
        <f>IF($F199="","",IFERROR(IFERROR(INDEX(Réttabanki!$U:$U,MATCH($F199,Réttabanki!$A:$A,0)),INDEX(Vöruskrá!$R:$R,MATCH($F199,Vöruskrá!$B:$B,0)))*$H199/1000,""))</f>
        <v>38</v>
      </c>
      <c r="AG199" s="352">
        <f>IF($F199="","",IFERROR(IFERROR(INDEX(Réttabanki!$U:$U,MATCH($F199,Réttabanki!$A:$A,0)),INDEX(Vöruskrá!$R:$R,MATCH($F199,Vöruskrá!$B:$B,0)))*IF($I199="",$H199*(1+$AD$2),$I199)/1000,""))</f>
        <v>57</v>
      </c>
      <c r="AH199" s="353">
        <f t="shared" si="14"/>
        <v>4.9565217391304345E-2</v>
      </c>
      <c r="AI199" s="351" t="str">
        <f t="shared" si="15"/>
        <v>OK</v>
      </c>
    </row>
    <row r="200" spans="1:35" ht="72">
      <c r="A200" s="274"/>
      <c r="B200" s="31" t="s">
        <v>2083</v>
      </c>
      <c r="C200" s="31">
        <v>33</v>
      </c>
      <c r="D200" s="32" t="s">
        <v>1987</v>
      </c>
      <c r="E200" s="32" t="s">
        <v>960</v>
      </c>
      <c r="F200" s="32"/>
      <c r="G200" s="32" t="s">
        <v>2235</v>
      </c>
      <c r="H200" s="33"/>
      <c r="I200" s="33"/>
      <c r="J200" s="148" t="str">
        <f>IF($F200="","",IFERROR(IFERROR(INDEX(Réttabanki!$U:$U,MATCH($F200,Réttabanki!$A:$A,0)),INDEX(Vöruskrá!$R:$R,MATCH($F200,Vöruskrá!$B:$B,0)))*($H200+IF($I200="",$H200*(1+$AD$2),$I200))/2/1000,""))</f>
        <v/>
      </c>
      <c r="K200" s="21" t="s">
        <v>2236</v>
      </c>
      <c r="L200" s="21" t="s">
        <v>128</v>
      </c>
      <c r="M200" s="21"/>
      <c r="N200" s="22"/>
      <c r="O200" s="22"/>
      <c r="P200" s="22"/>
      <c r="Q200" s="22"/>
      <c r="R200" s="22"/>
      <c r="S200" s="22"/>
      <c r="T200" s="65"/>
      <c r="U200" s="302"/>
      <c r="V200" s="302"/>
      <c r="W200" s="302"/>
      <c r="X200" s="302"/>
      <c r="Y200" s="302"/>
      <c r="Z200" s="302"/>
      <c r="AA200" s="302"/>
      <c r="AF200" s="352" t="str">
        <f>IF($F200="","",IFERROR(IFERROR(INDEX(Réttabanki!$U:$U,MATCH($F200,Réttabanki!$A:$A,0)),INDEX(Vöruskrá!$R:$R,MATCH($F200,Vöruskrá!$B:$B,0)))*$H200/1000,""))</f>
        <v/>
      </c>
      <c r="AG200" s="352" t="str">
        <f>IF($F200="","",IFERROR(IFERROR(INDEX(Réttabanki!$U:$U,MATCH($F200,Réttabanki!$A:$A,0)),INDEX(Vöruskrá!$R:$R,MATCH($F200,Vöruskrá!$B:$B,0)))*IF($I200="",$H200*(1+$AD$2),$I200)/1000,""))</f>
        <v/>
      </c>
      <c r="AH200" s="353" t="str">
        <f t="shared" si="14"/>
        <v/>
      </c>
      <c r="AI200" s="351" t="str">
        <f t="shared" si="15"/>
        <v/>
      </c>
    </row>
    <row r="201" spans="1:35" ht="60">
      <c r="A201" s="274"/>
      <c r="B201" s="31" t="s">
        <v>2083</v>
      </c>
      <c r="C201" s="31">
        <v>33</v>
      </c>
      <c r="D201" s="32" t="s">
        <v>1987</v>
      </c>
      <c r="E201" s="32" t="s">
        <v>960</v>
      </c>
      <c r="F201" s="32" t="s">
        <v>1185</v>
      </c>
      <c r="G201" s="32" t="s">
        <v>2119</v>
      </c>
      <c r="H201" s="33">
        <v>40</v>
      </c>
      <c r="I201" s="33"/>
      <c r="J201" s="148">
        <f>IF($F201="","",IFERROR(IFERROR(INDEX(Réttabanki!$U:$U,MATCH($F201,Réttabanki!$A:$A,0)),INDEX(Vöruskrá!$R:$R,MATCH($F201,Vöruskrá!$B:$B,0)))*($H201+IF($I201="",$H201*(1+$AD$2),$I201))/2/1000,""))</f>
        <v>30</v>
      </c>
      <c r="K201" s="21" t="s">
        <v>1186</v>
      </c>
      <c r="L201" s="21"/>
      <c r="M201" s="21"/>
      <c r="N201" s="22">
        <v>219</v>
      </c>
      <c r="O201" s="22">
        <v>5.3</v>
      </c>
      <c r="P201" s="22">
        <v>0.5</v>
      </c>
      <c r="Q201" s="22">
        <v>32.299999999999997</v>
      </c>
      <c r="R201" s="22">
        <v>3.3</v>
      </c>
      <c r="S201" s="22">
        <v>0.7</v>
      </c>
      <c r="T201" s="65"/>
      <c r="U201" s="300"/>
      <c r="V201" s="300"/>
      <c r="W201" s="300"/>
      <c r="X201" s="300"/>
      <c r="Y201" s="300"/>
      <c r="Z201" s="300"/>
      <c r="AA201" s="300"/>
      <c r="AF201" s="352">
        <f>IF($F201="","",IFERROR(IFERROR(INDEX(Réttabanki!$U:$U,MATCH($F201,Réttabanki!$A:$A,0)),INDEX(Vöruskrá!$R:$R,MATCH($F201,Vöruskrá!$B:$B,0)))*$H201/1000,""))</f>
        <v>24</v>
      </c>
      <c r="AG201" s="352">
        <f>IF($F201="","",IFERROR(IFERROR(INDEX(Réttabanki!$U:$U,MATCH($F201,Réttabanki!$A:$A,0)),INDEX(Vöruskrá!$R:$R,MATCH($F201,Vöruskrá!$B:$B,0)))*IF($I201="",$H201*(1+$AD$2),$I201)/1000,""))</f>
        <v>36</v>
      </c>
      <c r="AH201" s="353">
        <f t="shared" si="14"/>
        <v>3.1304347826086959E-2</v>
      </c>
      <c r="AI201" s="351" t="str">
        <f t="shared" si="15"/>
        <v>OK</v>
      </c>
    </row>
    <row r="202" spans="1:35" ht="24">
      <c r="A202" s="274"/>
      <c r="B202" s="31" t="s">
        <v>2083</v>
      </c>
      <c r="C202" s="31">
        <v>33</v>
      </c>
      <c r="D202" s="32" t="s">
        <v>1987</v>
      </c>
      <c r="E202" s="32" t="s">
        <v>960</v>
      </c>
      <c r="F202" s="32" t="s">
        <v>124</v>
      </c>
      <c r="G202" s="32" t="s">
        <v>2045</v>
      </c>
      <c r="H202" s="33">
        <v>20</v>
      </c>
      <c r="I202" s="33"/>
      <c r="J202" s="148">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2"/>
      <c r="V202" s="302"/>
      <c r="W202" s="302"/>
      <c r="X202" s="302"/>
      <c r="Y202" s="302"/>
      <c r="Z202" s="302"/>
      <c r="AA202" s="302"/>
      <c r="AF202" s="352">
        <f>IF($F202="","",IFERROR(IFERROR(INDEX(Réttabanki!$U:$U,MATCH($F202,Réttabanki!$A:$A,0)),INDEX(Vöruskrá!$R:$R,MATCH($F202,Vöruskrá!$B:$B,0)))*$H202/1000,""))</f>
        <v>38</v>
      </c>
      <c r="AG202" s="352">
        <f>IF($F202="","",IFERROR(IFERROR(INDEX(Réttabanki!$U:$U,MATCH($F202,Réttabanki!$A:$A,0)),INDEX(Vöruskrá!$R:$R,MATCH($F202,Vöruskrá!$B:$B,0)))*IF($I202="",$H202*(1+$AD$2),$I202)/1000,""))</f>
        <v>57</v>
      </c>
      <c r="AH202" s="353">
        <f t="shared" si="14"/>
        <v>4.9565217391304345E-2</v>
      </c>
      <c r="AI202" s="351" t="str">
        <f t="shared" si="15"/>
        <v>OK</v>
      </c>
    </row>
    <row r="203" spans="1:35">
      <c r="A203" s="275"/>
      <c r="B203" s="154" t="s">
        <v>2083</v>
      </c>
      <c r="C203" s="154">
        <v>33</v>
      </c>
      <c r="D203" s="155"/>
      <c r="E203" s="155"/>
      <c r="F203" s="155" t="s">
        <v>2050</v>
      </c>
      <c r="G203" s="155"/>
      <c r="H203" s="156"/>
      <c r="I203" s="156"/>
      <c r="J203" s="407">
        <f>SUM(AF181:AF202)</f>
        <v>1232.7524078391957</v>
      </c>
      <c r="K203" s="21" t="s">
        <v>2033</v>
      </c>
      <c r="L203" s="21"/>
      <c r="M203" s="21"/>
      <c r="N203" s="22"/>
      <c r="O203" s="22"/>
      <c r="P203" s="22"/>
      <c r="Q203" s="22"/>
      <c r="R203" s="22"/>
      <c r="S203" s="22"/>
      <c r="T203" s="65"/>
      <c r="U203" s="300"/>
      <c r="V203" s="300"/>
      <c r="W203" s="300"/>
      <c r="X203" s="300"/>
      <c r="Y203" s="300"/>
      <c r="Z203" s="300"/>
      <c r="AA203" s="300"/>
      <c r="AF203" s="352" t="str">
        <f>IF($F203="","",IFERROR(IFERROR(INDEX(Réttabanki!$U:$U,MATCH($F203,Réttabanki!$A:$A,0)),INDEX(Vöruskrá!$R:$R,MATCH($F203,Vöruskrá!$B:$B,0)))*$H203/1000,""))</f>
        <v/>
      </c>
      <c r="AG203" s="352" t="str">
        <f>IF($F203="","",IFERROR(IFERROR(INDEX(Réttabanki!$U:$U,MATCH($F203,Réttabanki!$A:$A,0)),INDEX(Vöruskrá!$R:$R,MATCH($F203,Vöruskrá!$B:$B,0)))*IF($I203="",$H203*(1+$AD$2),$I203)/1000,""))</f>
        <v/>
      </c>
      <c r="AH203" s="353" t="str">
        <f>IF(N($AF203)+N($AG203)=0,"",MAX(N($AF203)/$AE$4,N($AG203)/$AE$5))</f>
        <v/>
      </c>
      <c r="AI203" s="351" t="str">
        <f>IF($AH203="","",IF($AH203&gt;$AE$6,"⚠ Yfir "&amp;TEXT($AE$6,"0%"),"OK"))</f>
        <v/>
      </c>
    </row>
    <row r="204" spans="1:35">
      <c r="A204" s="275"/>
      <c r="B204" s="154" t="s">
        <v>2083</v>
      </c>
      <c r="C204" s="154">
        <v>33</v>
      </c>
      <c r="D204" s="155"/>
      <c r="E204" s="155"/>
      <c r="F204" s="155" t="s">
        <v>2051</v>
      </c>
      <c r="G204" s="155"/>
      <c r="H204" s="156"/>
      <c r="I204" s="156"/>
      <c r="J204" s="407">
        <f>SUM(AG181:AG202)</f>
        <v>1849.128611758794</v>
      </c>
      <c r="K204" s="21" t="s">
        <v>2033</v>
      </c>
      <c r="L204" s="21"/>
      <c r="M204" s="21"/>
      <c r="N204" s="22"/>
      <c r="O204" s="22"/>
      <c r="P204" s="22"/>
      <c r="Q204" s="22"/>
      <c r="R204" s="22"/>
      <c r="S204" s="22"/>
      <c r="T204" s="65"/>
      <c r="U204" s="302"/>
      <c r="V204" s="302"/>
      <c r="W204" s="302"/>
      <c r="X204" s="302"/>
      <c r="Y204" s="302"/>
      <c r="Z204" s="302"/>
      <c r="AA204" s="302"/>
      <c r="AF204" s="352" t="str">
        <f>IF($F204="","",IFERROR(IFERROR(INDEX(Réttabanki!$U:$U,MATCH($F204,Réttabanki!$A:$A,0)),INDEX(Vöruskrá!$R:$R,MATCH($F204,Vöruskrá!$B:$B,0)))*$H204/1000,""))</f>
        <v/>
      </c>
      <c r="AG204" s="352" t="str">
        <f>IF($F204="","",IFERROR(IFERROR(INDEX(Réttabanki!$U:$U,MATCH($F204,Réttabanki!$A:$A,0)),INDEX(Vöruskrá!$R:$R,MATCH($F204,Vöruskrá!$B:$B,0)))*IF($I204="",$H204*(1+$AD$2),$I204)/1000,""))</f>
        <v/>
      </c>
      <c r="AH204" s="353" t="str">
        <f>IF(N($AF204)+N($AG204)=0,"",MAX(N($AF204)/$AE$4,N($AG204)/$AE$5))</f>
        <v/>
      </c>
      <c r="AI204" s="351" t="str">
        <f>IF($AH204="","",IF($AH204&gt;$AE$6,"⚠ Yfir "&amp;TEXT($AE$6,"0%"),"OK"))</f>
        <v/>
      </c>
    </row>
    <row r="205" spans="1:35" ht="48">
      <c r="A205" s="274">
        <v>46248</v>
      </c>
      <c r="B205" s="31" t="s">
        <v>2123</v>
      </c>
      <c r="C205" s="31">
        <v>33</v>
      </c>
      <c r="D205" s="32" t="s">
        <v>1987</v>
      </c>
      <c r="E205" s="32" t="s">
        <v>1993</v>
      </c>
      <c r="F205" s="32"/>
      <c r="G205" s="32" t="s">
        <v>2237</v>
      </c>
      <c r="H205" s="33"/>
      <c r="I205" s="33"/>
      <c r="J205" s="148" t="str">
        <f>IF($F205="","",IFERROR(IFERROR(INDEX(Réttabanki!$U:$U,MATCH($F205,Réttabanki!$A:$A,0)),INDEX(Vöruskrá!$R:$R,MATCH($F205,Vöruskrá!$B:$B,0)))*($H205+IF($I205="",$H205*(1+$AD$2),$I205))/2/1000,""))</f>
        <v/>
      </c>
      <c r="K205" s="21" t="s">
        <v>2238</v>
      </c>
      <c r="L205" s="21" t="s">
        <v>2239</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0"/>
      <c r="V205" s="300"/>
      <c r="W205" s="300"/>
      <c r="X205" s="300"/>
      <c r="Y205" s="300"/>
      <c r="Z205" s="300"/>
      <c r="AA205" s="300"/>
      <c r="AF205" s="352" t="str">
        <f>IF($F205="","",IFERROR(IFERROR(INDEX(Réttabanki!$U:$U,MATCH($F205,Réttabanki!$A:$A,0)),INDEX(Vöruskrá!$R:$R,MATCH($F205,Vöruskrá!$B:$B,0)))*$H205/1000,""))</f>
        <v/>
      </c>
      <c r="AG205" s="352" t="str">
        <f>IF($F205="","",IFERROR(IFERROR(INDEX(Réttabanki!$U:$U,MATCH($F205,Réttabanki!$A:$A,0)),INDEX(Vöruskrá!$R:$R,MATCH($F205,Vöruskrá!$B:$B,0)))*IF($I205="",$H205*(1+$AD$2),$I205)/1000,""))</f>
        <v/>
      </c>
      <c r="AH205" s="353" t="str">
        <f t="shared" ref="AH205:AH224" si="16">IF(N($AF205)+N($AG205)=0,"",MAX(N($AF205)/$AE$4,N($AG205)/$AE$5))</f>
        <v/>
      </c>
      <c r="AI205" s="351" t="str">
        <f t="shared" ref="AI205:AI224" si="17">IF($AH205="","",IF($AH205&gt;$AE$6,"⚠ Yfir "&amp;TEXT($AE$6,"0%"),"OK"))</f>
        <v/>
      </c>
    </row>
    <row r="206" spans="1:35" ht="48">
      <c r="A206" s="274"/>
      <c r="B206" s="31" t="s">
        <v>2123</v>
      </c>
      <c r="C206" s="31">
        <v>33</v>
      </c>
      <c r="D206" s="32" t="s">
        <v>1987</v>
      </c>
      <c r="E206" s="32" t="s">
        <v>1993</v>
      </c>
      <c r="F206" s="32" t="s">
        <v>1091</v>
      </c>
      <c r="G206" s="32" t="s">
        <v>2237</v>
      </c>
      <c r="H206" s="33">
        <v>120</v>
      </c>
      <c r="I206" s="33"/>
      <c r="J206" s="148">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2" t="s">
        <v>1999</v>
      </c>
      <c r="V206" s="302" t="s">
        <v>2139</v>
      </c>
      <c r="W206" s="302">
        <v>140</v>
      </c>
      <c r="X206" s="302" t="s">
        <v>2240</v>
      </c>
      <c r="Y206" s="302">
        <v>75</v>
      </c>
      <c r="Z206" s="302" t="s">
        <v>2137</v>
      </c>
      <c r="AA206" s="302"/>
      <c r="AF206" s="352">
        <f>IF($F206="","",IFERROR(IFERROR(INDEX(Réttabanki!$U:$U,MATCH($F206,Réttabanki!$A:$A,0)),INDEX(Vöruskrá!$R:$R,MATCH($F206,Vöruskrá!$B:$B,0)))*$H206/1000,""))</f>
        <v>226.8</v>
      </c>
      <c r="AG206" s="352">
        <f>IF($F206="","",IFERROR(IFERROR(INDEX(Réttabanki!$U:$U,MATCH($F206,Réttabanki!$A:$A,0)),INDEX(Vöruskrá!$R:$R,MATCH($F206,Vöruskrá!$B:$B,0)))*IF($I206="",$H206*(1+$AD$2),$I206)/1000,""))</f>
        <v>340.2</v>
      </c>
      <c r="AH206" s="353">
        <f t="shared" si="16"/>
        <v>0.29582608695652174</v>
      </c>
      <c r="AI206" s="351" t="str">
        <f t="shared" si="17"/>
        <v>OK</v>
      </c>
    </row>
    <row r="207" spans="1:35">
      <c r="A207" s="274"/>
      <c r="B207" s="31" t="s">
        <v>2123</v>
      </c>
      <c r="C207" s="31">
        <v>33</v>
      </c>
      <c r="D207" s="32" t="s">
        <v>1987</v>
      </c>
      <c r="E207" s="32" t="s">
        <v>1993</v>
      </c>
      <c r="F207" s="32" t="s">
        <v>1232</v>
      </c>
      <c r="G207" s="32" t="s">
        <v>2241</v>
      </c>
      <c r="H207" s="33">
        <v>150</v>
      </c>
      <c r="I207" s="33"/>
      <c r="J207" s="148">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300" t="s">
        <v>1999</v>
      </c>
      <c r="V207" s="300" t="s">
        <v>2056</v>
      </c>
      <c r="W207" s="300" t="s">
        <v>2140</v>
      </c>
      <c r="X207" s="301" t="s">
        <v>2242</v>
      </c>
      <c r="Y207" s="300" t="s">
        <v>2243</v>
      </c>
      <c r="Z207" s="300" t="s">
        <v>2244</v>
      </c>
      <c r="AA207" s="300"/>
      <c r="AF207" s="352">
        <f>IF($F207="","",IFERROR(IFERROR(INDEX(Réttabanki!$U:$U,MATCH($F207,Réttabanki!$A:$A,0)),INDEX(Vöruskrá!$R:$R,MATCH($F207,Vöruskrá!$B:$B,0)))*$H207/1000,""))</f>
        <v>90</v>
      </c>
      <c r="AG207" s="352">
        <f>IF($F207="","",IFERROR(IFERROR(INDEX(Réttabanki!$U:$U,MATCH($F207,Réttabanki!$A:$A,0)),INDEX(Vöruskrá!$R:$R,MATCH($F207,Vöruskrá!$B:$B,0)))*IF($I207="",$H207*(1+$AD$2),$I207)/1000,""))</f>
        <v>135</v>
      </c>
      <c r="AH207" s="353">
        <f t="shared" si="16"/>
        <v>0.11739130434782609</v>
      </c>
      <c r="AI207" s="351" t="str">
        <f t="shared" si="17"/>
        <v>OK</v>
      </c>
    </row>
    <row r="208" spans="1:35" ht="84">
      <c r="A208" s="274"/>
      <c r="B208" s="31" t="s">
        <v>2123</v>
      </c>
      <c r="C208" s="31">
        <v>33</v>
      </c>
      <c r="D208" s="32" t="s">
        <v>1987</v>
      </c>
      <c r="E208" s="32" t="s">
        <v>960</v>
      </c>
      <c r="F208" s="32"/>
      <c r="G208" s="32" t="s">
        <v>2245</v>
      </c>
      <c r="H208" s="33"/>
      <c r="I208" s="33"/>
      <c r="J208" s="148" t="str">
        <f>IF($F208="","",IFERROR(IFERROR(INDEX(Réttabanki!$U:$U,MATCH($F208,Réttabanki!$A:$A,0)),INDEX(Vöruskrá!$R:$R,MATCH($F208,Vöruskrá!$B:$B,0)))*($H208+IF($I208="",$H208*(1+$AD$2),$I208))/2/1000,""))</f>
        <v/>
      </c>
      <c r="K208" s="21" t="s">
        <v>2246</v>
      </c>
      <c r="L208" s="21" t="s">
        <v>2247</v>
      </c>
      <c r="M208" s="21"/>
      <c r="N208" s="22"/>
      <c r="O208" s="22"/>
      <c r="P208" s="22"/>
      <c r="Q208" s="22"/>
      <c r="R208" s="22"/>
      <c r="S208" s="22"/>
      <c r="T208" s="64"/>
      <c r="U208" s="302"/>
      <c r="V208" s="302"/>
      <c r="W208" s="302"/>
      <c r="X208" s="302"/>
      <c r="Y208" s="302"/>
      <c r="Z208" s="302"/>
      <c r="AA208" s="302"/>
      <c r="AF208" s="352" t="str">
        <f>IF($F208="","",IFERROR(IFERROR(INDEX(Réttabanki!$U:$U,MATCH($F208,Réttabanki!$A:$A,0)),INDEX(Vöruskrá!$R:$R,MATCH($F208,Vöruskrá!$B:$B,0)))*$H208/1000,""))</f>
        <v/>
      </c>
      <c r="AG208" s="352" t="str">
        <f>IF($F208="","",IFERROR(IFERROR(INDEX(Réttabanki!$U:$U,MATCH($F208,Réttabanki!$A:$A,0)),INDEX(Vöruskrá!$R:$R,MATCH($F208,Vöruskrá!$B:$B,0)))*IF($I208="",$H208*(1+$AD$2),$I208)/1000,""))</f>
        <v/>
      </c>
      <c r="AH208" s="353" t="str">
        <f t="shared" si="16"/>
        <v/>
      </c>
      <c r="AI208" s="351" t="str">
        <f t="shared" si="17"/>
        <v/>
      </c>
    </row>
    <row r="209" spans="1:35" ht="72">
      <c r="A209" s="274"/>
      <c r="B209" s="31" t="s">
        <v>2123</v>
      </c>
      <c r="C209" s="31">
        <v>33</v>
      </c>
      <c r="D209" s="32" t="s">
        <v>1987</v>
      </c>
      <c r="E209" s="32" t="s">
        <v>960</v>
      </c>
      <c r="F209" s="32" t="s">
        <v>1395</v>
      </c>
      <c r="G209" s="32" t="s">
        <v>1395</v>
      </c>
      <c r="H209" s="33">
        <v>120</v>
      </c>
      <c r="I209" s="33"/>
      <c r="J209" s="148">
        <f>IF($F209="","",IFERROR(IFERROR(INDEX(Réttabanki!$U:$U,MATCH($F209,Réttabanki!$A:$A,0)),INDEX(Vöruskrá!$R:$R,MATCH($F209,Vöruskrá!$B:$B,0)))*($H209+IF($I209="",$H209*(1+$AD$2),$I209))/2/1000,""))</f>
        <v>283.5</v>
      </c>
      <c r="K209" s="21" t="s">
        <v>2248</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0" t="s">
        <v>1999</v>
      </c>
      <c r="V209" s="300" t="s">
        <v>2139</v>
      </c>
      <c r="W209" s="300">
        <v>140</v>
      </c>
      <c r="X209" s="300" t="s">
        <v>2172</v>
      </c>
      <c r="Y209" s="300">
        <v>75</v>
      </c>
      <c r="Z209" s="300" t="s">
        <v>2137</v>
      </c>
      <c r="AA209" s="300"/>
      <c r="AF209" s="352">
        <f>IF($F209="","",IFERROR(IFERROR(INDEX(Réttabanki!$U:$U,MATCH($F209,Réttabanki!$A:$A,0)),INDEX(Vöruskrá!$R:$R,MATCH($F209,Vöruskrá!$B:$B,0)))*$H209/1000,""))</f>
        <v>226.8</v>
      </c>
      <c r="AG209" s="352">
        <f>IF($F209="","",IFERROR(IFERROR(INDEX(Réttabanki!$U:$U,MATCH($F209,Réttabanki!$A:$A,0)),INDEX(Vöruskrá!$R:$R,MATCH($F209,Vöruskrá!$B:$B,0)))*IF($I209="",$H209*(1+$AD$2),$I209)/1000,""))</f>
        <v>340.2</v>
      </c>
      <c r="AH209" s="353">
        <f t="shared" si="16"/>
        <v>0.29582608695652174</v>
      </c>
      <c r="AI209" s="351" t="str">
        <f t="shared" si="17"/>
        <v>OK</v>
      </c>
    </row>
    <row r="210" spans="1:35">
      <c r="A210" s="274"/>
      <c r="B210" s="31" t="s">
        <v>2123</v>
      </c>
      <c r="C210" s="31">
        <v>33</v>
      </c>
      <c r="D210" s="32" t="s">
        <v>1987</v>
      </c>
      <c r="E210" s="32" t="s">
        <v>960</v>
      </c>
      <c r="F210" s="32" t="s">
        <v>1232</v>
      </c>
      <c r="G210" s="32" t="s">
        <v>2241</v>
      </c>
      <c r="H210" s="33">
        <v>150</v>
      </c>
      <c r="I210" s="33"/>
      <c r="J210" s="148">
        <f>IF($F210="","",IFERROR(IFERROR(INDEX(Réttabanki!$U:$U,MATCH($F210,Réttabanki!$A:$A,0)),INDEX(Vöruskrá!$R:$R,MATCH($F210,Vöruskrá!$B:$B,0)))*($H210+IF($I210="",$H210*(1+$AD$2),$I210))/2/1000,""))</f>
        <v>112.5</v>
      </c>
      <c r="K210" s="21" t="s">
        <v>1212</v>
      </c>
      <c r="L210" s="21" t="s">
        <v>1213</v>
      </c>
      <c r="M210" s="21" t="s">
        <v>797</v>
      </c>
      <c r="N210" s="22">
        <v>146</v>
      </c>
      <c r="O210" s="22">
        <v>0.6</v>
      </c>
      <c r="P210" s="22">
        <v>0.1</v>
      </c>
      <c r="Q210" s="22">
        <v>30.4</v>
      </c>
      <c r="R210" s="22">
        <v>5</v>
      </c>
      <c r="S210" s="22">
        <v>0</v>
      </c>
      <c r="T210" s="65"/>
      <c r="U210" s="302"/>
      <c r="V210" s="302"/>
      <c r="W210" s="302"/>
      <c r="X210" s="302"/>
      <c r="Y210" s="302"/>
      <c r="Z210" s="302"/>
      <c r="AA210" s="302"/>
      <c r="AF210" s="352">
        <f>IF($F210="","",IFERROR(IFERROR(INDEX(Réttabanki!$U:$U,MATCH($F210,Réttabanki!$A:$A,0)),INDEX(Vöruskrá!$R:$R,MATCH($F210,Vöruskrá!$B:$B,0)))*$H210/1000,""))</f>
        <v>90</v>
      </c>
      <c r="AG210" s="352">
        <f>IF($F210="","",IFERROR(IFERROR(INDEX(Réttabanki!$U:$U,MATCH($F210,Réttabanki!$A:$A,0)),INDEX(Vöruskrá!$R:$R,MATCH($F210,Vöruskrá!$B:$B,0)))*IF($I210="",$H210*(1+$AD$2),$I210)/1000,""))</f>
        <v>135</v>
      </c>
      <c r="AH210" s="353">
        <f t="shared" si="16"/>
        <v>0.11739130434782609</v>
      </c>
      <c r="AI210" s="351" t="str">
        <f t="shared" si="17"/>
        <v>OK</v>
      </c>
    </row>
    <row r="211" spans="1:35">
      <c r="A211" s="274"/>
      <c r="B211" s="31" t="s">
        <v>2123</v>
      </c>
      <c r="C211" s="31">
        <v>33</v>
      </c>
      <c r="D211" s="32" t="s">
        <v>1987</v>
      </c>
      <c r="E211" s="32" t="s">
        <v>960</v>
      </c>
      <c r="F211" s="32" t="s">
        <v>1392</v>
      </c>
      <c r="G211" s="32" t="s">
        <v>2132</v>
      </c>
      <c r="H211" s="33">
        <v>150</v>
      </c>
      <c r="I211" s="33"/>
      <c r="J211" s="148">
        <f>IF($F211="","",IFERROR(IFERROR(INDEX(Réttabanki!$U:$U,MATCH($F211,Réttabanki!$A:$A,0)),INDEX(Vöruskrá!$R:$R,MATCH($F211,Vöruskrá!$B:$B,0)))*($H211+IF($I211="",$H211*(1+$AD$2),$I211))/2/1000,""))</f>
        <v>93.75</v>
      </c>
      <c r="K211" s="21" t="s">
        <v>1393</v>
      </c>
      <c r="L211" s="21"/>
      <c r="M211" s="21"/>
      <c r="N211" s="22">
        <v>144</v>
      </c>
      <c r="O211" s="22"/>
      <c r="P211" s="22"/>
      <c r="Q211" s="22">
        <v>33</v>
      </c>
      <c r="R211" s="22"/>
      <c r="S211" s="22">
        <v>0</v>
      </c>
      <c r="T211" s="65"/>
      <c r="U211" s="300"/>
      <c r="V211" s="300"/>
      <c r="W211" s="300"/>
      <c r="X211" s="300"/>
      <c r="Y211" s="300"/>
      <c r="Z211" s="300"/>
      <c r="AA211" s="300"/>
      <c r="AF211" s="352">
        <f>IF($F211="","",IFERROR(IFERROR(INDEX(Réttabanki!$U:$U,MATCH($F211,Réttabanki!$A:$A,0)),INDEX(Vöruskrá!$R:$R,MATCH($F211,Vöruskrá!$B:$B,0)))*$H211/1000,""))</f>
        <v>75</v>
      </c>
      <c r="AG211" s="352">
        <f>IF($F211="","",IFERROR(IFERROR(INDEX(Réttabanki!$U:$U,MATCH($F211,Réttabanki!$A:$A,0)),INDEX(Vöruskrá!$R:$R,MATCH($F211,Vöruskrá!$B:$B,0)))*IF($I211="",$H211*(1+$AD$2),$I211)/1000,""))</f>
        <v>112.5</v>
      </c>
      <c r="AH211" s="353">
        <f t="shared" si="16"/>
        <v>9.7826086956521743E-2</v>
      </c>
      <c r="AI211" s="351" t="str">
        <f t="shared" si="17"/>
        <v>OK</v>
      </c>
    </row>
    <row r="212" spans="1:35" ht="48">
      <c r="A212" s="274"/>
      <c r="B212" s="31" t="s">
        <v>2123</v>
      </c>
      <c r="C212" s="31">
        <v>33</v>
      </c>
      <c r="D212" s="32" t="s">
        <v>1987</v>
      </c>
      <c r="E212" s="32" t="s">
        <v>960</v>
      </c>
      <c r="F212" s="32"/>
      <c r="G212" s="32" t="s">
        <v>2249</v>
      </c>
      <c r="H212" s="33"/>
      <c r="I212" s="33"/>
      <c r="J212" s="148" t="str">
        <f>IF($F212="","",IFERROR(IFERROR(INDEX(Réttabanki!$U:$U,MATCH($F212,Réttabanki!$A:$A,0)),INDEX(Vöruskrá!$R:$R,MATCH($F212,Vöruskrá!$B:$B,0)))*($H212+IF($I212="",$H212*(1+$AD$2),$I212))/2/1000,""))</f>
        <v/>
      </c>
      <c r="K212" s="21" t="s">
        <v>2250</v>
      </c>
      <c r="L212" s="21" t="s">
        <v>873</v>
      </c>
      <c r="M212" s="21"/>
      <c r="N212" s="22"/>
      <c r="O212" s="22"/>
      <c r="P212" s="22"/>
      <c r="Q212" s="22"/>
      <c r="R212" s="22"/>
      <c r="S212" s="22"/>
      <c r="T212" s="65"/>
      <c r="U212" s="302"/>
      <c r="V212" s="302"/>
      <c r="W212" s="302"/>
      <c r="X212" s="302"/>
      <c r="Y212" s="302"/>
      <c r="Z212" s="302"/>
      <c r="AA212" s="302"/>
      <c r="AF212" s="352" t="str">
        <f>IF($F212="","",IFERROR(IFERROR(INDEX(Réttabanki!$U:$U,MATCH($F212,Réttabanki!$A:$A,0)),INDEX(Vöruskrá!$R:$R,MATCH($F212,Vöruskrá!$B:$B,0)))*$H212/1000,""))</f>
        <v/>
      </c>
      <c r="AG212" s="352" t="str">
        <f>IF($F212="","",IFERROR(IFERROR(INDEX(Réttabanki!$U:$U,MATCH($F212,Réttabanki!$A:$A,0)),INDEX(Vöruskrá!$R:$R,MATCH($F212,Vöruskrá!$B:$B,0)))*IF($I212="",$H212*(1+$AD$2),$I212)/1000,""))</f>
        <v/>
      </c>
      <c r="AH212" s="353" t="str">
        <f t="shared" si="16"/>
        <v/>
      </c>
      <c r="AI212" s="351" t="str">
        <f t="shared" si="17"/>
        <v/>
      </c>
    </row>
    <row r="213" spans="1:35" ht="48">
      <c r="A213" s="274"/>
      <c r="B213" s="31" t="s">
        <v>2123</v>
      </c>
      <c r="C213" s="31">
        <v>33</v>
      </c>
      <c r="D213" s="32" t="s">
        <v>1987</v>
      </c>
      <c r="E213" s="32" t="s">
        <v>960</v>
      </c>
      <c r="F213" s="32" t="s">
        <v>1091</v>
      </c>
      <c r="G213" s="32" t="s">
        <v>2251</v>
      </c>
      <c r="H213" s="33">
        <v>120</v>
      </c>
      <c r="I213" s="33"/>
      <c r="J213" s="148">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0"/>
      <c r="V213" s="300"/>
      <c r="W213" s="300"/>
      <c r="X213" s="300"/>
      <c r="Y213" s="300"/>
      <c r="Z213" s="300"/>
      <c r="AA213" s="300"/>
      <c r="AF213" s="352">
        <f>IF($F213="","",IFERROR(IFERROR(INDEX(Réttabanki!$U:$U,MATCH($F213,Réttabanki!$A:$A,0)),INDEX(Vöruskrá!$R:$R,MATCH($F213,Vöruskrá!$B:$B,0)))*$H213/1000,""))</f>
        <v>226.8</v>
      </c>
      <c r="AG213" s="352">
        <f>IF($F213="","",IFERROR(IFERROR(INDEX(Réttabanki!$U:$U,MATCH($F213,Réttabanki!$A:$A,0)),INDEX(Vöruskrá!$R:$R,MATCH($F213,Vöruskrá!$B:$B,0)))*IF($I213="",$H213*(1+$AD$2),$I213)/1000,""))</f>
        <v>340.2</v>
      </c>
      <c r="AH213" s="353">
        <f t="shared" si="16"/>
        <v>0.29582608695652174</v>
      </c>
      <c r="AI213" s="351" t="str">
        <f t="shared" si="17"/>
        <v>OK</v>
      </c>
    </row>
    <row r="214" spans="1:35">
      <c r="A214" s="274"/>
      <c r="B214" s="31" t="s">
        <v>2123</v>
      </c>
      <c r="C214" s="31">
        <v>33</v>
      </c>
      <c r="D214" s="32" t="s">
        <v>1987</v>
      </c>
      <c r="E214" s="32" t="s">
        <v>960</v>
      </c>
      <c r="F214" s="32" t="s">
        <v>1392</v>
      </c>
      <c r="G214" s="32" t="s">
        <v>2132</v>
      </c>
      <c r="H214" s="33">
        <v>150</v>
      </c>
      <c r="I214" s="33"/>
      <c r="J214" s="148">
        <f>IF($F214="","",IFERROR(IFERROR(INDEX(Réttabanki!$U:$U,MATCH($F214,Réttabanki!$A:$A,0)),INDEX(Vöruskrá!$R:$R,MATCH($F214,Vöruskrá!$B:$B,0)))*($H214+IF($I214="",$H214*(1+$AD$2),$I214))/2/1000,""))</f>
        <v>93.75</v>
      </c>
      <c r="K214" s="21" t="s">
        <v>1393</v>
      </c>
      <c r="L214" s="21"/>
      <c r="M214" s="21"/>
      <c r="N214" s="22">
        <v>144</v>
      </c>
      <c r="O214" s="22"/>
      <c r="P214" s="22"/>
      <c r="Q214" s="22">
        <v>33</v>
      </c>
      <c r="R214" s="22"/>
      <c r="S214" s="22">
        <v>0</v>
      </c>
      <c r="T214" s="65"/>
      <c r="U214" s="302"/>
      <c r="V214" s="302"/>
      <c r="W214" s="302"/>
      <c r="X214" s="302"/>
      <c r="Y214" s="302"/>
      <c r="Z214" s="302"/>
      <c r="AA214" s="302"/>
      <c r="AF214" s="352">
        <f>IF($F214="","",IFERROR(IFERROR(INDEX(Réttabanki!$U:$U,MATCH($F214,Réttabanki!$A:$A,0)),INDEX(Vöruskrá!$R:$R,MATCH($F214,Vöruskrá!$B:$B,0)))*$H214/1000,""))</f>
        <v>75</v>
      </c>
      <c r="AG214" s="352">
        <f>IF($F214="","",IFERROR(IFERROR(INDEX(Réttabanki!$U:$U,MATCH($F214,Réttabanki!$A:$A,0)),INDEX(Vöruskrá!$R:$R,MATCH($F214,Vöruskrá!$B:$B,0)))*IF($I214="",$H214*(1+$AD$2),$I214)/1000,""))</f>
        <v>112.5</v>
      </c>
      <c r="AH214" s="353">
        <f t="shared" si="16"/>
        <v>9.7826086956521743E-2</v>
      </c>
      <c r="AI214" s="351" t="str">
        <f t="shared" si="17"/>
        <v>OK</v>
      </c>
    </row>
    <row r="215" spans="1:35" ht="96">
      <c r="A215" s="274"/>
      <c r="B215" s="31" t="s">
        <v>2123</v>
      </c>
      <c r="C215" s="31">
        <v>33</v>
      </c>
      <c r="D215" s="32" t="s">
        <v>1987</v>
      </c>
      <c r="E215" s="32" t="s">
        <v>2013</v>
      </c>
      <c r="F215" s="32"/>
      <c r="G215" s="32" t="s">
        <v>2252</v>
      </c>
      <c r="H215" s="33"/>
      <c r="I215" s="33"/>
      <c r="J215" s="148" t="str">
        <f>IF($F215="","",IFERROR(IFERROR(INDEX(Réttabanki!$U:$U,MATCH($F215,Réttabanki!$A:$A,0)),INDEX(Vöruskrá!$R:$R,MATCH($F215,Vöruskrá!$B:$B,0)))*($H215+IF($I215="",$H215*(1+$AD$2),$I215))/2/1000,""))</f>
        <v/>
      </c>
      <c r="K215" s="21" t="s">
        <v>2253</v>
      </c>
      <c r="L215" s="21" t="s">
        <v>2254</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0"/>
      <c r="V215" s="300"/>
      <c r="W215" s="300"/>
      <c r="X215" s="300"/>
      <c r="Y215" s="300"/>
      <c r="Z215" s="300"/>
      <c r="AA215" s="300"/>
      <c r="AF215" s="352" t="str">
        <f>IF($F215="","",IFERROR(IFERROR(INDEX(Réttabanki!$U:$U,MATCH($F215,Réttabanki!$A:$A,0)),INDEX(Vöruskrá!$R:$R,MATCH($F215,Vöruskrá!$B:$B,0)))*$H215/1000,""))</f>
        <v/>
      </c>
      <c r="AG215" s="352" t="str">
        <f>IF($F215="","",IFERROR(IFERROR(INDEX(Réttabanki!$U:$U,MATCH($F215,Réttabanki!$A:$A,0)),INDEX(Vöruskrá!$R:$R,MATCH($F215,Vöruskrá!$B:$B,0)))*IF($I215="",$H215*(1+$AD$2),$I215)/1000,""))</f>
        <v/>
      </c>
      <c r="AH215" s="353" t="str">
        <f t="shared" si="16"/>
        <v/>
      </c>
      <c r="AI215" s="351" t="str">
        <f t="shared" si="17"/>
        <v/>
      </c>
    </row>
    <row r="216" spans="1:35" ht="84">
      <c r="A216" s="274"/>
      <c r="B216" s="31" t="s">
        <v>2123</v>
      </c>
      <c r="C216" s="31">
        <v>33</v>
      </c>
      <c r="D216" s="32" t="s">
        <v>1987</v>
      </c>
      <c r="E216" s="32" t="s">
        <v>2013</v>
      </c>
      <c r="F216" s="32" t="s">
        <v>1159</v>
      </c>
      <c r="G216" s="32" t="s">
        <v>1159</v>
      </c>
      <c r="H216" s="33">
        <v>120</v>
      </c>
      <c r="I216" s="33"/>
      <c r="J216" s="148">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2" t="s">
        <v>1999</v>
      </c>
      <c r="V216" s="302" t="s">
        <v>2139</v>
      </c>
      <c r="W216" s="302">
        <v>140</v>
      </c>
      <c r="X216" s="302" t="s">
        <v>2058</v>
      </c>
      <c r="Y216" s="302">
        <v>75</v>
      </c>
      <c r="Z216" s="302" t="s">
        <v>2137</v>
      </c>
      <c r="AA216" s="302"/>
      <c r="AF216" s="352">
        <f>IF($F216="","",IFERROR(IFERROR(INDEX(Réttabanki!$U:$U,MATCH($F216,Réttabanki!$A:$A,0)),INDEX(Vöruskrá!$R:$R,MATCH($F216,Vöruskrá!$B:$B,0)))*$H216/1000,""))</f>
        <v>300</v>
      </c>
      <c r="AG216" s="352">
        <f>IF($F216="","",IFERROR(IFERROR(INDEX(Réttabanki!$U:$U,MATCH($F216,Réttabanki!$A:$A,0)),INDEX(Vöruskrá!$R:$R,MATCH($F216,Vöruskrá!$B:$B,0)))*IF($I216="",$H216*(1+$AD$2),$I216)/1000,""))</f>
        <v>450</v>
      </c>
      <c r="AH216" s="353">
        <f t="shared" si="16"/>
        <v>0.39130434782608697</v>
      </c>
      <c r="AI216" s="351" t="str">
        <f t="shared" si="17"/>
        <v>⚠ Yfir 30%</v>
      </c>
    </row>
    <row r="217" spans="1:35">
      <c r="A217" s="274"/>
      <c r="B217" s="31" t="s">
        <v>2123</v>
      </c>
      <c r="C217" s="31">
        <v>33</v>
      </c>
      <c r="D217" s="32" t="s">
        <v>1987</v>
      </c>
      <c r="E217" s="32" t="s">
        <v>2013</v>
      </c>
      <c r="F217" s="32" t="s">
        <v>1232</v>
      </c>
      <c r="G217" s="32" t="s">
        <v>2241</v>
      </c>
      <c r="H217" s="33">
        <v>150</v>
      </c>
      <c r="I217" s="33"/>
      <c r="J217" s="148">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300"/>
      <c r="V217" s="300"/>
      <c r="W217" s="300"/>
      <c r="X217" s="300"/>
      <c r="Y217" s="300"/>
      <c r="Z217" s="300"/>
      <c r="AA217" s="300"/>
      <c r="AF217" s="352">
        <f>IF($F217="","",IFERROR(IFERROR(INDEX(Réttabanki!$U:$U,MATCH($F217,Réttabanki!$A:$A,0)),INDEX(Vöruskrá!$R:$R,MATCH($F217,Vöruskrá!$B:$B,0)))*$H217/1000,""))</f>
        <v>90</v>
      </c>
      <c r="AG217" s="352">
        <f>IF($F217="","",IFERROR(IFERROR(INDEX(Réttabanki!$U:$U,MATCH($F217,Réttabanki!$A:$A,0)),INDEX(Vöruskrá!$R:$R,MATCH($F217,Vöruskrá!$B:$B,0)))*IF($I217="",$H217*(1+$AD$2),$I217)/1000,""))</f>
        <v>135</v>
      </c>
      <c r="AH217" s="353">
        <f t="shared" si="16"/>
        <v>0.11739130434782609</v>
      </c>
      <c r="AI217" s="351" t="str">
        <f t="shared" si="17"/>
        <v>OK</v>
      </c>
    </row>
    <row r="218" spans="1:35">
      <c r="A218" s="274"/>
      <c r="B218" s="31" t="s">
        <v>2123</v>
      </c>
      <c r="C218" s="31">
        <v>33</v>
      </c>
      <c r="D218" s="32" t="s">
        <v>1987</v>
      </c>
      <c r="E218" s="32" t="s">
        <v>2023</v>
      </c>
      <c r="F218" s="32"/>
      <c r="G218" s="32" t="s">
        <v>2255</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2"/>
      <c r="V218" s="302"/>
      <c r="W218" s="302"/>
      <c r="X218" s="302"/>
      <c r="Y218" s="302"/>
      <c r="Z218" s="302"/>
      <c r="AA218" s="302"/>
      <c r="AF218" s="352" t="str">
        <f>IF($F218="","",IFERROR(IFERROR(INDEX(Réttabanki!$U:$U,MATCH($F218,Réttabanki!$A:$A,0)),INDEX(Vöruskrá!$R:$R,MATCH($F218,Vöruskrá!$B:$B,0)))*$H218/1000,""))</f>
        <v/>
      </c>
      <c r="AG218" s="352" t="str">
        <f>IF($F218="","",IFERROR(IFERROR(INDEX(Réttabanki!$U:$U,MATCH($F218,Réttabanki!$A:$A,0)),INDEX(Vöruskrá!$R:$R,MATCH($F218,Vöruskrá!$B:$B,0)))*IF($I218="",$H218*(1+$AD$2),$I218)/1000,""))</f>
        <v/>
      </c>
      <c r="AH218" s="353" t="str">
        <f t="shared" si="16"/>
        <v/>
      </c>
      <c r="AI218" s="351" t="str">
        <f t="shared" si="17"/>
        <v/>
      </c>
    </row>
    <row r="219" spans="1:35" ht="48">
      <c r="A219" s="274"/>
      <c r="B219" s="31" t="s">
        <v>2123</v>
      </c>
      <c r="C219" s="31">
        <v>33</v>
      </c>
      <c r="D219" s="32" t="s">
        <v>1987</v>
      </c>
      <c r="E219" s="32" t="s">
        <v>2038</v>
      </c>
      <c r="F219" s="32"/>
      <c r="G219" s="32" t="s">
        <v>2256</v>
      </c>
      <c r="H219" s="33"/>
      <c r="I219" s="33"/>
      <c r="J219" s="148" t="str">
        <f>IF($F219="","",IFERROR(IFERROR(INDEX(Réttabanki!$U:$U,MATCH($F219,Réttabanki!$A:$A,0)),INDEX(Vöruskrá!$R:$R,MATCH($F219,Vöruskrá!$B:$B,0)))*($H219+IF($I219="",$H219*(1+$AD$2),$I219))/2/1000,""))</f>
        <v/>
      </c>
      <c r="K219" s="21" t="s">
        <v>2257</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0"/>
      <c r="V219" s="300"/>
      <c r="W219" s="300"/>
      <c r="X219" s="300"/>
      <c r="Y219" s="300"/>
      <c r="Z219" s="300"/>
      <c r="AA219" s="300"/>
      <c r="AF219" s="352" t="str">
        <f>IF($F219="","",IFERROR(IFERROR(INDEX(Réttabanki!$U:$U,MATCH($F219,Réttabanki!$A:$A,0)),INDEX(Vöruskrá!$R:$R,MATCH($F219,Vöruskrá!$B:$B,0)))*$H219/1000,""))</f>
        <v/>
      </c>
      <c r="AG219" s="352" t="str">
        <f>IF($F219="","",IFERROR(IFERROR(INDEX(Réttabanki!$U:$U,MATCH($F219,Réttabanki!$A:$A,0)),INDEX(Vöruskrá!$R:$R,MATCH($F219,Vöruskrá!$B:$B,0)))*IF($I219="",$H219*(1+$AD$2),$I219)/1000,""))</f>
        <v/>
      </c>
      <c r="AH219" s="353" t="str">
        <f t="shared" si="16"/>
        <v/>
      </c>
      <c r="AI219" s="351" t="str">
        <f t="shared" si="17"/>
        <v/>
      </c>
    </row>
    <row r="220" spans="1:35" ht="36">
      <c r="A220" s="274"/>
      <c r="B220" s="31" t="s">
        <v>2123</v>
      </c>
      <c r="C220" s="31">
        <v>33</v>
      </c>
      <c r="D220" s="32" t="s">
        <v>1987</v>
      </c>
      <c r="E220" s="32" t="s">
        <v>2038</v>
      </c>
      <c r="F220" s="32" t="s">
        <v>34</v>
      </c>
      <c r="G220" s="32" t="s">
        <v>2211</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2"/>
      <c r="V220" s="302"/>
      <c r="W220" s="302"/>
      <c r="X220" s="302"/>
      <c r="Y220" s="302"/>
      <c r="Z220" s="302"/>
      <c r="AA220" s="302"/>
      <c r="AF220" s="352">
        <f>IF($F220="","",IFERROR(IFERROR(INDEX(Réttabanki!$U:$U,MATCH($F220,Réttabanki!$A:$A,0)),INDEX(Vöruskrá!$R:$R,MATCH($F220,Vöruskrá!$B:$B,0)))*$H220/1000,""))</f>
        <v>24</v>
      </c>
      <c r="AG220" s="352">
        <f>IF($F220="","",IFERROR(IFERROR(INDEX(Réttabanki!$U:$U,MATCH($F220,Réttabanki!$A:$A,0)),INDEX(Vöruskrá!$R:$R,MATCH($F220,Vöruskrá!$B:$B,0)))*IF($I220="",$H220*(1+$AD$2),$I220)/1000,""))</f>
        <v>36</v>
      </c>
      <c r="AH220" s="353">
        <f t="shared" si="16"/>
        <v>3.1304347826086959E-2</v>
      </c>
      <c r="AI220" s="351" t="str">
        <f t="shared" si="17"/>
        <v>OK</v>
      </c>
    </row>
    <row r="221" spans="1:35">
      <c r="A221" s="274"/>
      <c r="B221" s="31" t="s">
        <v>2123</v>
      </c>
      <c r="C221" s="31">
        <v>33</v>
      </c>
      <c r="D221" s="32" t="s">
        <v>1987</v>
      </c>
      <c r="E221" s="32" t="s">
        <v>2038</v>
      </c>
      <c r="F221" s="32" t="s">
        <v>160</v>
      </c>
      <c r="G221" s="32" t="s">
        <v>2258</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0"/>
      <c r="V221" s="300"/>
      <c r="W221" s="300"/>
      <c r="X221" s="300"/>
      <c r="Y221" s="300"/>
      <c r="Z221" s="300"/>
      <c r="AA221" s="300"/>
      <c r="AF221" s="352">
        <f>IF($F221="","",IFERROR(IFERROR(INDEX(Réttabanki!$U:$U,MATCH($F221,Réttabanki!$A:$A,0)),INDEX(Vöruskrá!$R:$R,MATCH($F221,Vöruskrá!$B:$B,0)))*$H221/1000,""))</f>
        <v>36</v>
      </c>
      <c r="AG221" s="352">
        <f>IF($F221="","",IFERROR(IFERROR(INDEX(Réttabanki!$U:$U,MATCH($F221,Réttabanki!$A:$A,0)),INDEX(Vöruskrá!$R:$R,MATCH($F221,Vöruskrá!$B:$B,0)))*IF($I221="",$H221*(1+$AD$2),$I221)/1000,""))</f>
        <v>54</v>
      </c>
      <c r="AH221" s="353">
        <f t="shared" si="16"/>
        <v>4.6956521739130432E-2</v>
      </c>
      <c r="AI221" s="351" t="str">
        <f t="shared" si="17"/>
        <v>OK</v>
      </c>
    </row>
    <row r="222" spans="1:35" ht="48">
      <c r="A222" s="274"/>
      <c r="B222" s="31" t="s">
        <v>2123</v>
      </c>
      <c r="C222" s="31">
        <v>33</v>
      </c>
      <c r="D222" s="32" t="s">
        <v>1987</v>
      </c>
      <c r="E222" s="32" t="s">
        <v>960</v>
      </c>
      <c r="F222" s="32"/>
      <c r="G222" s="32" t="s">
        <v>2259</v>
      </c>
      <c r="H222" s="33"/>
      <c r="I222" s="33"/>
      <c r="J222" s="148" t="str">
        <f>IF($F222="","",IFERROR(IFERROR(INDEX(Réttabanki!$U:$U,MATCH($F222,Réttabanki!$A:$A,0)),INDEX(Vöruskrá!$R:$R,MATCH($F222,Vöruskrá!$B:$B,0)))*($H222+IF($I222="",$H222*(1+$AD$2),$I222))/2/1000,""))</f>
        <v/>
      </c>
      <c r="K222" s="21" t="s">
        <v>2260</v>
      </c>
      <c r="L222" s="21" t="s">
        <v>121</v>
      </c>
      <c r="M222" s="21"/>
      <c r="N222" s="22"/>
      <c r="O222" s="22"/>
      <c r="P222" s="22"/>
      <c r="Q222" s="22"/>
      <c r="R222" s="22"/>
      <c r="S222" s="22"/>
      <c r="T222" s="65"/>
      <c r="U222" s="302"/>
      <c r="V222" s="302"/>
      <c r="W222" s="302"/>
      <c r="X222" s="302"/>
      <c r="Y222" s="302"/>
      <c r="Z222" s="302"/>
      <c r="AA222" s="302"/>
      <c r="AF222" s="352" t="str">
        <f>IF($F222="","",IFERROR(IFERROR(INDEX(Réttabanki!$U:$U,MATCH($F222,Réttabanki!$A:$A,0)),INDEX(Vöruskrá!$R:$R,MATCH($F222,Vöruskrá!$B:$B,0)))*$H222/1000,""))</f>
        <v/>
      </c>
      <c r="AG222" s="352" t="str">
        <f>IF($F222="","",IFERROR(IFERROR(INDEX(Réttabanki!$U:$U,MATCH($F222,Réttabanki!$A:$A,0)),INDEX(Vöruskrá!$R:$R,MATCH($F222,Vöruskrá!$B:$B,0)))*IF($I222="",$H222*(1+$AD$2),$I222)/1000,""))</f>
        <v/>
      </c>
      <c r="AH222" s="353" t="str">
        <f t="shared" si="16"/>
        <v/>
      </c>
      <c r="AI222" s="351" t="str">
        <f t="shared" si="17"/>
        <v/>
      </c>
    </row>
    <row r="223" spans="1:35" ht="48">
      <c r="A223" s="274"/>
      <c r="B223" s="31" t="s">
        <v>2123</v>
      </c>
      <c r="C223" s="31">
        <v>33</v>
      </c>
      <c r="D223" s="32" t="s">
        <v>1987</v>
      </c>
      <c r="E223" s="32" t="s">
        <v>960</v>
      </c>
      <c r="F223" s="32" t="s">
        <v>1188</v>
      </c>
      <c r="G223" s="32" t="s">
        <v>2148</v>
      </c>
      <c r="H223" s="33">
        <v>40</v>
      </c>
      <c r="I223" s="33"/>
      <c r="J223" s="148">
        <f>IF($F223="","",IFERROR(IFERROR(INDEX(Réttabanki!$U:$U,MATCH($F223,Réttabanki!$A:$A,0)),INDEX(Vöruskrá!$R:$R,MATCH($F223,Vöruskrá!$B:$B,0)))*($H223+IF($I223="",$H223*(1+$AD$2),$I223))/2/1000,""))</f>
        <v>30</v>
      </c>
      <c r="K223" s="21" t="s">
        <v>1189</v>
      </c>
      <c r="L223" s="21"/>
      <c r="M223" s="21"/>
      <c r="N223" s="22">
        <v>225</v>
      </c>
      <c r="O223" s="22">
        <v>3</v>
      </c>
      <c r="P223" s="22">
        <v>0.3</v>
      </c>
      <c r="Q223" s="22">
        <v>41</v>
      </c>
      <c r="R223" s="22">
        <v>2.1</v>
      </c>
      <c r="S223" s="22">
        <v>1</v>
      </c>
      <c r="T223" s="65"/>
      <c r="U223" s="300"/>
      <c r="V223" s="300"/>
      <c r="W223" s="300"/>
      <c r="X223" s="300"/>
      <c r="Y223" s="300"/>
      <c r="Z223" s="300"/>
      <c r="AA223" s="300"/>
      <c r="AF223" s="352">
        <f>IF($F223="","",IFERROR(IFERROR(INDEX(Réttabanki!$U:$U,MATCH($F223,Réttabanki!$A:$A,0)),INDEX(Vöruskrá!$R:$R,MATCH($F223,Vöruskrá!$B:$B,0)))*$H223/1000,""))</f>
        <v>24</v>
      </c>
      <c r="AG223" s="352">
        <f>IF($F223="","",IFERROR(IFERROR(INDEX(Réttabanki!$U:$U,MATCH($F223,Réttabanki!$A:$A,0)),INDEX(Vöruskrá!$R:$R,MATCH($F223,Vöruskrá!$B:$B,0)))*IF($I223="",$H223*(1+$AD$2),$I223)/1000,""))</f>
        <v>36</v>
      </c>
      <c r="AH223" s="353">
        <f t="shared" si="16"/>
        <v>3.1304347826086959E-2</v>
      </c>
      <c r="AI223" s="351" t="str">
        <f t="shared" si="17"/>
        <v>OK</v>
      </c>
    </row>
    <row r="224" spans="1:35">
      <c r="A224" s="274"/>
      <c r="B224" s="31" t="s">
        <v>2123</v>
      </c>
      <c r="C224" s="31">
        <v>33</v>
      </c>
      <c r="D224" s="32" t="s">
        <v>1987</v>
      </c>
      <c r="E224" s="32" t="s">
        <v>960</v>
      </c>
      <c r="F224" s="32" t="s">
        <v>160</v>
      </c>
      <c r="G224" s="32" t="s">
        <v>2258</v>
      </c>
      <c r="H224" s="33">
        <v>20</v>
      </c>
      <c r="I224" s="33"/>
      <c r="J224" s="148">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2"/>
      <c r="V224" s="302"/>
      <c r="W224" s="302"/>
      <c r="X224" s="302"/>
      <c r="Y224" s="302"/>
      <c r="Z224" s="302"/>
      <c r="AA224" s="302"/>
      <c r="AF224" s="352">
        <f>IF($F224="","",IFERROR(IFERROR(INDEX(Réttabanki!$U:$U,MATCH($F224,Réttabanki!$A:$A,0)),INDEX(Vöruskrá!$R:$R,MATCH($F224,Vöruskrá!$B:$B,0)))*$H224/1000,""))</f>
        <v>36</v>
      </c>
      <c r="AG224" s="352">
        <f>IF($F224="","",IFERROR(IFERROR(INDEX(Réttabanki!$U:$U,MATCH($F224,Réttabanki!$A:$A,0)),INDEX(Vöruskrá!$R:$R,MATCH($F224,Vöruskrá!$B:$B,0)))*IF($I224="",$H224*(1+$AD$2),$I224)/1000,""))</f>
        <v>54</v>
      </c>
      <c r="AH224" s="353">
        <f t="shared" si="16"/>
        <v>4.6956521739130432E-2</v>
      </c>
      <c r="AI224" s="351" t="str">
        <f t="shared" si="17"/>
        <v>OK</v>
      </c>
    </row>
    <row r="225" spans="1:35">
      <c r="A225" s="275"/>
      <c r="B225" s="154" t="s">
        <v>2123</v>
      </c>
      <c r="C225" s="154">
        <v>33</v>
      </c>
      <c r="D225" s="155"/>
      <c r="E225" s="155"/>
      <c r="F225" s="155" t="s">
        <v>2050</v>
      </c>
      <c r="G225" s="155"/>
      <c r="H225" s="156"/>
      <c r="I225" s="156"/>
      <c r="J225" s="407">
        <f>SUM(AF205:AF224)</f>
        <v>1520.4</v>
      </c>
      <c r="K225" s="21" t="s">
        <v>2033</v>
      </c>
      <c r="L225" s="21"/>
      <c r="M225" s="21"/>
      <c r="N225" s="22"/>
      <c r="O225" s="22"/>
      <c r="P225" s="22"/>
      <c r="Q225" s="22"/>
      <c r="R225" s="22"/>
      <c r="S225" s="22"/>
      <c r="T225" s="65"/>
      <c r="U225" s="300"/>
      <c r="V225" s="300"/>
      <c r="W225" s="300"/>
      <c r="X225" s="300"/>
      <c r="Y225" s="300"/>
      <c r="Z225" s="300"/>
      <c r="AA225" s="300"/>
      <c r="AF225" s="352" t="str">
        <f>IF($F225="","",IFERROR(IFERROR(INDEX(Réttabanki!$U:$U,MATCH($F225,Réttabanki!$A:$A,0)),INDEX(Vöruskrá!$R:$R,MATCH($F225,Vöruskrá!$B:$B,0)))*$H225/1000,""))</f>
        <v/>
      </c>
      <c r="AG225" s="352" t="str">
        <f>IF($F225="","",IFERROR(IFERROR(INDEX(Réttabanki!$U:$U,MATCH($F225,Réttabanki!$A:$A,0)),INDEX(Vöruskrá!$R:$R,MATCH($F225,Vöruskrá!$B:$B,0)))*IF($I225="",$H225*(1+$AD$2),$I225)/1000,""))</f>
        <v/>
      </c>
      <c r="AH225" s="353" t="str">
        <f>IF(N($AF225)+N($AG225)=0,"",MAX(N($AF225)/$AE$4,N($AG225)/$AE$5))</f>
        <v/>
      </c>
      <c r="AI225" s="351" t="str">
        <f>IF($AH225="","",IF($AH225&gt;$AE$6,"⚠ Yfir "&amp;TEXT($AE$6,"0%"),"OK"))</f>
        <v/>
      </c>
    </row>
    <row r="226" spans="1:35">
      <c r="A226" s="275"/>
      <c r="B226" s="154" t="s">
        <v>2123</v>
      </c>
      <c r="C226" s="154">
        <v>33</v>
      </c>
      <c r="D226" s="155"/>
      <c r="E226" s="155"/>
      <c r="F226" s="155" t="s">
        <v>2051</v>
      </c>
      <c r="G226" s="155"/>
      <c r="H226" s="156"/>
      <c r="I226" s="156"/>
      <c r="J226" s="407">
        <f>SUM(AG205:AG224)</f>
        <v>2280.6000000000004</v>
      </c>
      <c r="K226" s="21" t="s">
        <v>2033</v>
      </c>
      <c r="L226" s="21"/>
      <c r="M226" s="21"/>
      <c r="N226" s="22"/>
      <c r="O226" s="22"/>
      <c r="P226" s="22"/>
      <c r="Q226" s="22"/>
      <c r="R226" s="22"/>
      <c r="S226" s="22"/>
      <c r="T226" s="65"/>
      <c r="U226" s="302"/>
      <c r="V226" s="302"/>
      <c r="W226" s="302"/>
      <c r="X226" s="302"/>
      <c r="Y226" s="302"/>
      <c r="Z226" s="302"/>
      <c r="AA226" s="302"/>
      <c r="AF226" s="352" t="str">
        <f>IF($F226="","",IFERROR(IFERROR(INDEX(Réttabanki!$U:$U,MATCH($F226,Réttabanki!$A:$A,0)),INDEX(Vöruskrá!$R:$R,MATCH($F226,Vöruskrá!$B:$B,0)))*$H226/1000,""))</f>
        <v/>
      </c>
      <c r="AG226" s="352" t="str">
        <f>IF($F226="","",IFERROR(IFERROR(INDEX(Réttabanki!$U:$U,MATCH($F226,Réttabanki!$A:$A,0)),INDEX(Vöruskrá!$R:$R,MATCH($F226,Vöruskrá!$B:$B,0)))*IF($I226="",$H226*(1+$AD$2),$I226)/1000,""))</f>
        <v/>
      </c>
      <c r="AH226" s="353" t="str">
        <f>IF(N($AF226)+N($AG226)=0,"",MAX(N($AF226)/$AE$4,N($AG226)/$AE$5))</f>
        <v/>
      </c>
      <c r="AI226" s="351" t="str">
        <f>IF($AH226="","",IF($AH226&gt;$AE$6,"⚠ Yfir "&amp;TEXT($AE$6,"0%"),"OK"))</f>
        <v/>
      </c>
    </row>
    <row r="227" spans="1:35">
      <c r="A227" s="274">
        <v>46251</v>
      </c>
      <c r="B227" s="31" t="s">
        <v>2149</v>
      </c>
      <c r="C227" s="31">
        <v>34</v>
      </c>
      <c r="D227" s="32" t="s">
        <v>1961</v>
      </c>
      <c r="E227" s="32" t="s">
        <v>1993</v>
      </c>
      <c r="F227" s="32"/>
      <c r="G227" s="32" t="s">
        <v>2261</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0"/>
      <c r="V227" s="300"/>
      <c r="W227" s="300"/>
      <c r="X227" s="300"/>
      <c r="Y227" s="300"/>
      <c r="Z227" s="300"/>
      <c r="AA227" s="300"/>
      <c r="AF227" s="352" t="str">
        <f>IF($F227="","",IFERROR(IFERROR(INDEX(Réttabanki!$U:$U,MATCH($F227,Réttabanki!$A:$A,0)),INDEX(Vöruskrá!$R:$R,MATCH($F227,Vöruskrá!$B:$B,0)))*$H227/1000,""))</f>
        <v/>
      </c>
      <c r="AG227" s="352" t="str">
        <f>IF($F227="","",IFERROR(IFERROR(INDEX(Réttabanki!$U:$U,MATCH($F227,Réttabanki!$A:$A,0)),INDEX(Vöruskrá!$R:$R,MATCH($F227,Vöruskrá!$B:$B,0)))*IF($I227="",$H227*(1+$AD$2),$I227)/1000,""))</f>
        <v/>
      </c>
      <c r="AH227" s="353" t="str">
        <f t="shared" ref="AH227:AH253" si="18">IF(N($AF227)+N($AG227)=0,"",MAX(N($AF227)/$AE$4,N($AG227)/$AE$5))</f>
        <v/>
      </c>
      <c r="AI227" s="351" t="str">
        <f t="shared" ref="AI227:AI253" si="19">IF($AH227="","",IF($AH227&gt;$AE$6,"⚠ Yfir "&amp;TEXT($AE$6,"0%"),"OK"))</f>
        <v/>
      </c>
    </row>
    <row r="228" spans="1:35" ht="118.5">
      <c r="A228" s="274"/>
      <c r="B228" s="31" t="s">
        <v>2149</v>
      </c>
      <c r="C228" s="31">
        <v>34</v>
      </c>
      <c r="D228" s="32" t="s">
        <v>2005</v>
      </c>
      <c r="E228" s="32" t="s">
        <v>1993</v>
      </c>
      <c r="F228" s="32"/>
      <c r="G228" s="32" t="s">
        <v>2262</v>
      </c>
      <c r="H228" s="33"/>
      <c r="I228" s="33"/>
      <c r="J228" s="148" t="str">
        <f>IF($F228="","",IFERROR(IFERROR(INDEX(Réttabanki!$U:$U,MATCH($F228,Réttabanki!$A:$A,0)),INDEX(Vöruskrá!$R:$R,MATCH($F228,Vöruskrá!$B:$B,0)))*($H228+IF($I228="",$H228*(1+$AD$2),$I228))/2/1000,""))</f>
        <v/>
      </c>
      <c r="K228" s="21" t="s">
        <v>2263</v>
      </c>
      <c r="L228" s="21" t="s">
        <v>2264</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2"/>
      <c r="V228" s="302"/>
      <c r="W228" s="302"/>
      <c r="X228" s="302"/>
      <c r="Y228" s="302"/>
      <c r="Z228" s="302"/>
      <c r="AA228" s="302"/>
      <c r="AF228" s="352" t="str">
        <f>IF($F228="","",IFERROR(IFERROR(INDEX(Réttabanki!$U:$U,MATCH($F228,Réttabanki!$A:$A,0)),INDEX(Vöruskrá!$R:$R,MATCH($F228,Vöruskrá!$B:$B,0)))*$H228/1000,""))</f>
        <v/>
      </c>
      <c r="AG228" s="352" t="str">
        <f>IF($F228="","",IFERROR(IFERROR(INDEX(Réttabanki!$U:$U,MATCH($F228,Réttabanki!$A:$A,0)),INDEX(Vöruskrá!$R:$R,MATCH($F228,Vöruskrá!$B:$B,0)))*IF($I228="",$H228*(1+$AD$2),$I228)/1000,""))</f>
        <v/>
      </c>
      <c r="AH228" s="353" t="str">
        <f t="shared" si="18"/>
        <v/>
      </c>
      <c r="AI228" s="351" t="str">
        <f t="shared" si="19"/>
        <v/>
      </c>
    </row>
    <row r="229" spans="1:35" ht="84">
      <c r="A229" s="274"/>
      <c r="B229" s="31" t="s">
        <v>2149</v>
      </c>
      <c r="C229" s="31">
        <v>34</v>
      </c>
      <c r="D229" s="32" t="s">
        <v>2005</v>
      </c>
      <c r="E229" s="32" t="s">
        <v>1993</v>
      </c>
      <c r="F229" s="32" t="s">
        <v>1574</v>
      </c>
      <c r="G229" s="32" t="s">
        <v>2265</v>
      </c>
      <c r="H229" s="33"/>
      <c r="I229" s="33">
        <v>180</v>
      </c>
      <c r="J229" s="148">
        <f>IF($F229="","",IFERROR(IFERROR(INDEX(Réttabanki!$U:$U,MATCH($F229,Réttabanki!$A:$A,0)),INDEX(Vöruskrá!$R:$R,MATCH($F229,Vöruskrá!$B:$B,0)))*($H229+IF($I229="",$H229*(1+$AD$2),$I229))/2/1000,""))</f>
        <v>135.27017821782178</v>
      </c>
      <c r="K229" s="21" t="s">
        <v>1575</v>
      </c>
      <c r="L229" s="21" t="s">
        <v>1576</v>
      </c>
      <c r="M229" s="21"/>
      <c r="N229" s="22">
        <v>126.33</v>
      </c>
      <c r="O229" s="22">
        <v>7.63</v>
      </c>
      <c r="P229" s="22">
        <v>2.71</v>
      </c>
      <c r="Q229" s="22">
        <v>5.89</v>
      </c>
      <c r="R229" s="22">
        <v>8.2899999999999991</v>
      </c>
      <c r="S229" s="22">
        <v>2.14</v>
      </c>
      <c r="T229" s="65">
        <v>1</v>
      </c>
      <c r="U229" s="300" t="s">
        <v>1999</v>
      </c>
      <c r="V229" s="300" t="s">
        <v>2056</v>
      </c>
      <c r="W229" s="300">
        <v>160</v>
      </c>
      <c r="X229" s="300" t="s">
        <v>2062</v>
      </c>
      <c r="Y229" s="300">
        <v>80</v>
      </c>
      <c r="Z229" s="300" t="s">
        <v>2137</v>
      </c>
      <c r="AA229" s="300"/>
      <c r="AF229" s="352">
        <f>IF($F229="","",IFERROR(IFERROR(INDEX(Réttabanki!$U:$U,MATCH($F229,Réttabanki!$A:$A,0)),INDEX(Vöruskrá!$R:$R,MATCH($F229,Vöruskrá!$B:$B,0)))*$H229/1000,""))</f>
        <v>0</v>
      </c>
      <c r="AG229" s="352">
        <f>IF($F229="","",IFERROR(IFERROR(INDEX(Réttabanki!$U:$U,MATCH($F229,Réttabanki!$A:$A,0)),INDEX(Vöruskrá!$R:$R,MATCH($F229,Vöruskrá!$B:$B,0)))*IF($I229="",$H229*(1+$AD$2),$I229)/1000,""))</f>
        <v>270.54035643564356</v>
      </c>
      <c r="AH229" s="353">
        <f t="shared" si="18"/>
        <v>0.23525248385708136</v>
      </c>
      <c r="AI229" s="351" t="str">
        <f t="shared" si="19"/>
        <v>OK</v>
      </c>
    </row>
    <row r="230" spans="1:35" ht="30.75">
      <c r="A230" s="274"/>
      <c r="B230" s="31" t="s">
        <v>2149</v>
      </c>
      <c r="C230" s="31">
        <v>34</v>
      </c>
      <c r="D230" s="32" t="s">
        <v>2005</v>
      </c>
      <c r="E230" s="32" t="s">
        <v>1993</v>
      </c>
      <c r="F230" s="32" t="s">
        <v>309</v>
      </c>
      <c r="G230" s="32" t="s">
        <v>2153</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2" t="s">
        <v>2043</v>
      </c>
      <c r="V230" s="302" t="s">
        <v>2056</v>
      </c>
      <c r="W230" s="302" t="s">
        <v>2140</v>
      </c>
      <c r="X230" s="302">
        <v>50</v>
      </c>
      <c r="Y230" s="302">
        <v>75</v>
      </c>
      <c r="Z230" s="302" t="s">
        <v>2154</v>
      </c>
      <c r="AA230" s="302"/>
      <c r="AF230" s="352">
        <f>IF($F230="","",IFERROR(IFERROR(INDEX(Réttabanki!$U:$U,MATCH($F230,Réttabanki!$A:$A,0)),INDEX(Vöruskrá!$R:$R,MATCH($F230,Vöruskrá!$B:$B,0)))*$H230/1000,""))</f>
        <v>0</v>
      </c>
      <c r="AG230" s="352">
        <f>IF($F230="","",IFERROR(IFERROR(INDEX(Réttabanki!$U:$U,MATCH($F230,Réttabanki!$A:$A,0)),INDEX(Vöruskrá!$R:$R,MATCH($F230,Vöruskrá!$B:$B,0)))*IF($I230="",$H230*(1+$AD$2),$I230)/1000,""))</f>
        <v>35</v>
      </c>
      <c r="AH230" s="353">
        <f t="shared" si="18"/>
        <v>3.0434782608695653E-2</v>
      </c>
      <c r="AI230" s="351" t="str">
        <f t="shared" si="19"/>
        <v>OK</v>
      </c>
    </row>
    <row r="231" spans="1:35" ht="36">
      <c r="A231" s="274"/>
      <c r="B231" s="31" t="s">
        <v>2149</v>
      </c>
      <c r="C231" s="31">
        <v>34</v>
      </c>
      <c r="D231" s="32" t="s">
        <v>2005</v>
      </c>
      <c r="E231" s="32" t="s">
        <v>1993</v>
      </c>
      <c r="F231" s="32" t="s">
        <v>1246</v>
      </c>
      <c r="G231" s="32" t="s">
        <v>1246</v>
      </c>
      <c r="H231" s="33"/>
      <c r="I231" s="33">
        <v>20</v>
      </c>
      <c r="J231" s="148">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300" t="s">
        <v>1999</v>
      </c>
      <c r="V231" s="300" t="s">
        <v>2056</v>
      </c>
      <c r="W231" s="300">
        <v>140</v>
      </c>
      <c r="X231" s="301" t="s">
        <v>2266</v>
      </c>
      <c r="Y231" s="300"/>
      <c r="Z231" s="300"/>
      <c r="AA231" s="300"/>
      <c r="AF231" s="352">
        <f>IF($F231="","",IFERROR(IFERROR(INDEX(Réttabanki!$U:$U,MATCH($F231,Réttabanki!$A:$A,0)),INDEX(Vöruskrá!$R:$R,MATCH($F231,Vöruskrá!$B:$B,0)))*$H231/1000,""))</f>
        <v>0</v>
      </c>
      <c r="AG231" s="352">
        <f>IF($F231="","",IFERROR(IFERROR(INDEX(Réttabanki!$U:$U,MATCH($F231,Réttabanki!$A:$A,0)),INDEX(Vöruskrá!$R:$R,MATCH($F231,Vöruskrá!$B:$B,0)))*IF($I231="",$H231*(1+$AD$2),$I231)/1000,""))</f>
        <v>29.32</v>
      </c>
      <c r="AH231" s="353">
        <f t="shared" si="18"/>
        <v>2.5495652173913044E-2</v>
      </c>
      <c r="AI231" s="351" t="str">
        <f t="shared" si="19"/>
        <v>OK</v>
      </c>
    </row>
    <row r="232" spans="1:35" ht="30.75">
      <c r="A232" s="274"/>
      <c r="B232" s="31" t="s">
        <v>2149</v>
      </c>
      <c r="C232" s="31">
        <v>34</v>
      </c>
      <c r="D232" s="32" t="s">
        <v>2005</v>
      </c>
      <c r="E232" s="32" t="s">
        <v>1993</v>
      </c>
      <c r="F232" s="32"/>
      <c r="G232" s="32" t="s">
        <v>1887</v>
      </c>
      <c r="H232" s="33"/>
      <c r="I232" s="33">
        <v>20</v>
      </c>
      <c r="J232" s="148"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2"/>
      <c r="V232" s="302"/>
      <c r="W232" s="302"/>
      <c r="X232" s="302"/>
      <c r="Y232" s="302"/>
      <c r="Z232" s="302"/>
      <c r="AA232" s="302"/>
      <c r="AF232" s="352" t="str">
        <f>IF($F232="","",IFERROR(IFERROR(INDEX(Réttabanki!$U:$U,MATCH($F232,Réttabanki!$A:$A,0)),INDEX(Vöruskrá!$R:$R,MATCH($F232,Vöruskrá!$B:$B,0)))*$H232/1000,""))</f>
        <v/>
      </c>
      <c r="AG232" s="352" t="str">
        <f>IF($F232="","",IFERROR(IFERROR(INDEX(Réttabanki!$U:$U,MATCH($F232,Réttabanki!$A:$A,0)),INDEX(Vöruskrá!$R:$R,MATCH($F232,Vöruskrá!$B:$B,0)))*IF($I232="",$H232*(1+$AD$2),$I232)/1000,""))</f>
        <v/>
      </c>
      <c r="AH232" s="353" t="str">
        <f t="shared" si="18"/>
        <v/>
      </c>
      <c r="AI232" s="351" t="str">
        <f t="shared" si="19"/>
        <v/>
      </c>
    </row>
    <row r="233" spans="1:35" ht="118.5">
      <c r="A233" s="274"/>
      <c r="B233" s="31" t="s">
        <v>2149</v>
      </c>
      <c r="C233" s="31">
        <v>34</v>
      </c>
      <c r="D233" s="32" t="s">
        <v>1987</v>
      </c>
      <c r="E233" s="32" t="s">
        <v>1993</v>
      </c>
      <c r="F233" s="32"/>
      <c r="G233" s="32" t="s">
        <v>2267</v>
      </c>
      <c r="H233" s="33"/>
      <c r="I233" s="33"/>
      <c r="J233" s="148" t="str">
        <f>IF($F233="","",IFERROR(IFERROR(INDEX(Réttabanki!$U:$U,MATCH($F233,Réttabanki!$A:$A,0)),INDEX(Vöruskrá!$R:$R,MATCH($F233,Vöruskrá!$B:$B,0)))*($H233+IF($I233="",$H233*(1+$AD$2),$I233))/2/1000,""))</f>
        <v/>
      </c>
      <c r="K233" s="21" t="s">
        <v>2268</v>
      </c>
      <c r="L233" s="21" t="s">
        <v>2269</v>
      </c>
      <c r="M233" s="21"/>
      <c r="N233" s="22"/>
      <c r="O233" s="22"/>
      <c r="P233" s="22"/>
      <c r="Q233" s="22"/>
      <c r="R233" s="22"/>
      <c r="S233" s="22"/>
      <c r="T233" s="65"/>
      <c r="U233" s="300"/>
      <c r="V233" s="300"/>
      <c r="W233" s="300"/>
      <c r="X233" s="300"/>
      <c r="Y233" s="300"/>
      <c r="Z233" s="300"/>
      <c r="AA233" s="300"/>
      <c r="AF233" s="352" t="str">
        <f>IF($F233="","",IFERROR(IFERROR(INDEX(Réttabanki!$U:$U,MATCH($F233,Réttabanki!$A:$A,0)),INDEX(Vöruskrá!$R:$R,MATCH($F233,Vöruskrá!$B:$B,0)))*$H233/1000,""))</f>
        <v/>
      </c>
      <c r="AG233" s="352" t="str">
        <f>IF($F233="","",IFERROR(IFERROR(INDEX(Réttabanki!$U:$U,MATCH($F233,Réttabanki!$A:$A,0)),INDEX(Vöruskrá!$R:$R,MATCH($F233,Vöruskrá!$B:$B,0)))*IF($I233="",$H233*(1+$AD$2),$I233)/1000,""))</f>
        <v/>
      </c>
      <c r="AH233" s="353" t="str">
        <f t="shared" si="18"/>
        <v/>
      </c>
      <c r="AI233" s="351" t="str">
        <f t="shared" si="19"/>
        <v/>
      </c>
    </row>
    <row r="234" spans="1:35" ht="84">
      <c r="A234" s="274"/>
      <c r="B234" s="31" t="s">
        <v>2149</v>
      </c>
      <c r="C234" s="31">
        <v>34</v>
      </c>
      <c r="D234" s="32" t="s">
        <v>1987</v>
      </c>
      <c r="E234" s="32" t="s">
        <v>1993</v>
      </c>
      <c r="F234" s="32" t="s">
        <v>868</v>
      </c>
      <c r="G234" s="32" t="s">
        <v>2265</v>
      </c>
      <c r="H234" s="33">
        <v>160</v>
      </c>
      <c r="I234" s="33"/>
      <c r="J234" s="148">
        <f>IF($F234="","",IFERROR(IFERROR(INDEX(Réttabanki!$U:$U,MATCH($F234,Réttabanki!$A:$A,0)),INDEX(Vöruskrá!$R:$R,MATCH($F234,Vöruskrá!$B:$B,0)))*($H234+IF($I234="",$H234*(1+$AD$2),$I234))/2/1000,""))</f>
        <v>368.99900000000002</v>
      </c>
      <c r="K234" s="21" t="s">
        <v>1526</v>
      </c>
      <c r="L234" s="21" t="s">
        <v>1527</v>
      </c>
      <c r="M234" s="21"/>
      <c r="N234" s="22">
        <v>145.88999999999999</v>
      </c>
      <c r="O234" s="22">
        <v>9.41</v>
      </c>
      <c r="P234" s="22">
        <v>2.71</v>
      </c>
      <c r="Q234" s="22">
        <v>5.39</v>
      </c>
      <c r="R234" s="22">
        <v>10.34</v>
      </c>
      <c r="S234" s="22">
        <v>1.56</v>
      </c>
      <c r="T234" s="65">
        <v>1</v>
      </c>
      <c r="U234" s="302" t="s">
        <v>1999</v>
      </c>
      <c r="V234" s="302" t="s">
        <v>2056</v>
      </c>
      <c r="W234" s="302">
        <v>160</v>
      </c>
      <c r="X234" s="302" t="s">
        <v>2062</v>
      </c>
      <c r="Y234" s="302">
        <v>80</v>
      </c>
      <c r="Z234" s="302" t="s">
        <v>2137</v>
      </c>
      <c r="AA234" s="302"/>
      <c r="AF234" s="352">
        <f>IF($F234="","",IFERROR(IFERROR(INDEX(Réttabanki!$U:$U,MATCH($F234,Réttabanki!$A:$A,0)),INDEX(Vöruskrá!$R:$R,MATCH($F234,Vöruskrá!$B:$B,0)))*$H234/1000,""))</f>
        <v>295.19919999999996</v>
      </c>
      <c r="AG234" s="352">
        <f>IF($F234="","",IFERROR(IFERROR(INDEX(Réttabanki!$U:$U,MATCH($F234,Réttabanki!$A:$A,0)),INDEX(Vöruskrá!$R:$R,MATCH($F234,Vöruskrá!$B:$B,0)))*IF($I234="",$H234*(1+$AD$2),$I234)/1000,""))</f>
        <v>442.79879999999997</v>
      </c>
      <c r="AH234" s="353">
        <f t="shared" si="18"/>
        <v>0.38504243478260869</v>
      </c>
      <c r="AI234" s="351" t="str">
        <f t="shared" si="19"/>
        <v>⚠ Yfir 30%</v>
      </c>
    </row>
    <row r="235" spans="1:35">
      <c r="A235" s="274"/>
      <c r="B235" s="31" t="s">
        <v>2149</v>
      </c>
      <c r="C235" s="31">
        <v>34</v>
      </c>
      <c r="D235" s="32" t="s">
        <v>1987</v>
      </c>
      <c r="E235" s="32" t="s">
        <v>1993</v>
      </c>
      <c r="F235" s="32" t="s">
        <v>309</v>
      </c>
      <c r="G235" s="32" t="s">
        <v>2153</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0" t="s">
        <v>2043</v>
      </c>
      <c r="V235" s="300" t="s">
        <v>2056</v>
      </c>
      <c r="W235" s="300" t="s">
        <v>2140</v>
      </c>
      <c r="X235" s="300">
        <v>50</v>
      </c>
      <c r="Y235" s="300">
        <v>75</v>
      </c>
      <c r="Z235" s="300" t="s">
        <v>2154</v>
      </c>
      <c r="AA235" s="300"/>
      <c r="AF235" s="352">
        <f>IF($F235="","",IFERROR(IFERROR(INDEX(Réttabanki!$U:$U,MATCH($F235,Réttabanki!$A:$A,0)),INDEX(Vöruskrá!$R:$R,MATCH($F235,Vöruskrá!$B:$B,0)))*$H235/1000,""))</f>
        <v>28</v>
      </c>
      <c r="AG235" s="352">
        <f>IF($F235="","",IFERROR(IFERROR(INDEX(Réttabanki!$U:$U,MATCH($F235,Réttabanki!$A:$A,0)),INDEX(Vöruskrá!$R:$R,MATCH($F235,Vöruskrá!$B:$B,0)))*IF($I235="",$H235*(1+$AD$2),$I235)/1000,""))</f>
        <v>42</v>
      </c>
      <c r="AH235" s="353">
        <f t="shared" si="18"/>
        <v>3.6521739130434785E-2</v>
      </c>
      <c r="AI235" s="351" t="str">
        <f t="shared" si="19"/>
        <v>OK</v>
      </c>
    </row>
    <row r="236" spans="1:35" ht="36">
      <c r="A236" s="274"/>
      <c r="B236" s="31" t="s">
        <v>2149</v>
      </c>
      <c r="C236" s="31">
        <v>34</v>
      </c>
      <c r="D236" s="32" t="s">
        <v>1987</v>
      </c>
      <c r="E236" s="32" t="s">
        <v>1993</v>
      </c>
      <c r="F236" s="32" t="s">
        <v>1246</v>
      </c>
      <c r="G236" s="32" t="s">
        <v>1246</v>
      </c>
      <c r="H236" s="33">
        <v>20</v>
      </c>
      <c r="I236" s="33"/>
      <c r="J236" s="148">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2"/>
      <c r="V236" s="302"/>
      <c r="W236" s="302"/>
      <c r="X236" s="302"/>
      <c r="Y236" s="302"/>
      <c r="Z236" s="302"/>
      <c r="AA236" s="302"/>
      <c r="AF236" s="352">
        <f>IF($F236="","",IFERROR(IFERROR(INDEX(Réttabanki!$U:$U,MATCH($F236,Réttabanki!$A:$A,0)),INDEX(Vöruskrá!$R:$R,MATCH($F236,Vöruskrá!$B:$B,0)))*$H236/1000,""))</f>
        <v>29.32</v>
      </c>
      <c r="AG236" s="352">
        <f>IF($F236="","",IFERROR(IFERROR(INDEX(Réttabanki!$U:$U,MATCH($F236,Réttabanki!$A:$A,0)),INDEX(Vöruskrá!$R:$R,MATCH($F236,Vöruskrá!$B:$B,0)))*IF($I236="",$H236*(1+$AD$2),$I236)/1000,""))</f>
        <v>43.98</v>
      </c>
      <c r="AH236" s="353">
        <f t="shared" si="18"/>
        <v>3.8243478260869559E-2</v>
      </c>
      <c r="AI236" s="351" t="str">
        <f t="shared" si="19"/>
        <v>OK</v>
      </c>
    </row>
    <row r="237" spans="1:35" ht="84">
      <c r="A237" s="274"/>
      <c r="B237" s="31" t="s">
        <v>2149</v>
      </c>
      <c r="C237" s="31">
        <v>34</v>
      </c>
      <c r="D237" s="32" t="s">
        <v>1987</v>
      </c>
      <c r="E237" s="32" t="s">
        <v>960</v>
      </c>
      <c r="F237" s="32"/>
      <c r="G237" s="32" t="s">
        <v>2270</v>
      </c>
      <c r="H237" s="33"/>
      <c r="I237" s="33"/>
      <c r="J237" s="148" t="str">
        <f>IF($F237="","",IFERROR(IFERROR(INDEX(Réttabanki!$U:$U,MATCH($F237,Réttabanki!$A:$A,0)),INDEX(Vöruskrá!$R:$R,MATCH($F237,Vöruskrá!$B:$B,0)))*($H237+IF($I237="",$H237*(1+$AD$2),$I237))/2/1000,""))</f>
        <v/>
      </c>
      <c r="K237" s="21" t="s">
        <v>2271</v>
      </c>
      <c r="L237" s="21" t="s">
        <v>1527</v>
      </c>
      <c r="M237" s="21"/>
      <c r="N237" s="22"/>
      <c r="O237" s="22"/>
      <c r="P237" s="22"/>
      <c r="Q237" s="22"/>
      <c r="R237" s="22"/>
      <c r="S237" s="22"/>
      <c r="T237" s="64"/>
      <c r="U237" s="300"/>
      <c r="V237" s="300"/>
      <c r="W237" s="300"/>
      <c r="X237" s="300"/>
      <c r="Y237" s="300"/>
      <c r="Z237" s="300"/>
      <c r="AA237" s="300"/>
      <c r="AF237" s="352" t="str">
        <f>IF($F237="","",IFERROR(IFERROR(INDEX(Réttabanki!$U:$U,MATCH($F237,Réttabanki!$A:$A,0)),INDEX(Vöruskrá!$R:$R,MATCH($F237,Vöruskrá!$B:$B,0)))*$H237/1000,""))</f>
        <v/>
      </c>
      <c r="AG237" s="352" t="str">
        <f>IF($F237="","",IFERROR(IFERROR(INDEX(Réttabanki!$U:$U,MATCH($F237,Réttabanki!$A:$A,0)),INDEX(Vöruskrá!$R:$R,MATCH($F237,Vöruskrá!$B:$B,0)))*IF($I237="",$H237*(1+$AD$2),$I237)/1000,""))</f>
        <v/>
      </c>
      <c r="AH237" s="353" t="str">
        <f t="shared" si="18"/>
        <v/>
      </c>
      <c r="AI237" s="351" t="str">
        <f t="shared" si="19"/>
        <v/>
      </c>
    </row>
    <row r="238" spans="1:35" ht="84">
      <c r="A238" s="274"/>
      <c r="B238" s="31" t="s">
        <v>2149</v>
      </c>
      <c r="C238" s="31">
        <v>34</v>
      </c>
      <c r="D238" s="32" t="s">
        <v>1987</v>
      </c>
      <c r="E238" s="32" t="s">
        <v>960</v>
      </c>
      <c r="F238" s="32" t="s">
        <v>868</v>
      </c>
      <c r="G238" s="32" t="s">
        <v>2265</v>
      </c>
      <c r="H238" s="33">
        <v>160</v>
      </c>
      <c r="I238" s="33"/>
      <c r="J238" s="148">
        <f>IF($F238="","",IFERROR(IFERROR(INDEX(Réttabanki!$U:$U,MATCH($F238,Réttabanki!$A:$A,0)),INDEX(Vöruskrá!$R:$R,MATCH($F238,Vöruskrá!$B:$B,0)))*($H238+IF($I238="",$H238*(1+$AD$2),$I238))/2/1000,""))</f>
        <v>368.99900000000002</v>
      </c>
      <c r="K238" s="21" t="s">
        <v>1526</v>
      </c>
      <c r="L238" s="21" t="s">
        <v>1527</v>
      </c>
      <c r="M238" s="21"/>
      <c r="N238" s="22">
        <v>145.88999999999999</v>
      </c>
      <c r="O238" s="22">
        <v>9.41</v>
      </c>
      <c r="P238" s="22">
        <v>2.71</v>
      </c>
      <c r="Q238" s="22">
        <v>5.39</v>
      </c>
      <c r="R238" s="22">
        <v>10.34</v>
      </c>
      <c r="S238" s="22">
        <v>1.56</v>
      </c>
      <c r="T238" s="64"/>
      <c r="U238" s="302"/>
      <c r="V238" s="302"/>
      <c r="W238" s="302"/>
      <c r="X238" s="302"/>
      <c r="Y238" s="302"/>
      <c r="Z238" s="302"/>
      <c r="AA238" s="302"/>
      <c r="AF238" s="352">
        <f>IF($F238="","",IFERROR(IFERROR(INDEX(Réttabanki!$U:$U,MATCH($F238,Réttabanki!$A:$A,0)),INDEX(Vöruskrá!$R:$R,MATCH($F238,Vöruskrá!$B:$B,0)))*$H238/1000,""))</f>
        <v>295.19919999999996</v>
      </c>
      <c r="AG238" s="352">
        <f>IF($F238="","",IFERROR(IFERROR(INDEX(Réttabanki!$U:$U,MATCH($F238,Réttabanki!$A:$A,0)),INDEX(Vöruskrá!$R:$R,MATCH($F238,Vöruskrá!$B:$B,0)))*IF($I238="",$H238*(1+$AD$2),$I238)/1000,""))</f>
        <v>442.79879999999997</v>
      </c>
      <c r="AH238" s="353">
        <f t="shared" si="18"/>
        <v>0.38504243478260869</v>
      </c>
      <c r="AI238" s="351" t="str">
        <f t="shared" si="19"/>
        <v>⚠ Yfir 30%</v>
      </c>
    </row>
    <row r="239" spans="1:35">
      <c r="A239" s="274"/>
      <c r="B239" s="31" t="s">
        <v>2149</v>
      </c>
      <c r="C239" s="31">
        <v>34</v>
      </c>
      <c r="D239" s="32" t="s">
        <v>1987</v>
      </c>
      <c r="E239" s="32" t="s">
        <v>960</v>
      </c>
      <c r="F239" s="32" t="s">
        <v>309</v>
      </c>
      <c r="G239" s="32" t="s">
        <v>2153</v>
      </c>
      <c r="H239" s="33">
        <v>80</v>
      </c>
      <c r="I239" s="33"/>
      <c r="J239" s="148">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300"/>
      <c r="V239" s="300"/>
      <c r="W239" s="300"/>
      <c r="X239" s="300"/>
      <c r="Y239" s="300"/>
      <c r="Z239" s="300"/>
      <c r="AA239" s="300"/>
      <c r="AF239" s="352">
        <f>IF($F239="","",IFERROR(IFERROR(INDEX(Réttabanki!$U:$U,MATCH($F239,Réttabanki!$A:$A,0)),INDEX(Vöruskrá!$R:$R,MATCH($F239,Vöruskrá!$B:$B,0)))*$H239/1000,""))</f>
        <v>28</v>
      </c>
      <c r="AG239" s="352">
        <f>IF($F239="","",IFERROR(IFERROR(INDEX(Réttabanki!$U:$U,MATCH($F239,Réttabanki!$A:$A,0)),INDEX(Vöruskrá!$R:$R,MATCH($F239,Vöruskrá!$B:$B,0)))*IF($I239="",$H239*(1+$AD$2),$I239)/1000,""))</f>
        <v>42</v>
      </c>
      <c r="AH239" s="353">
        <f t="shared" si="18"/>
        <v>3.6521739130434785E-2</v>
      </c>
      <c r="AI239" s="351" t="str">
        <f t="shared" si="19"/>
        <v>OK</v>
      </c>
    </row>
    <row r="240" spans="1:35" ht="107.25">
      <c r="A240" s="274"/>
      <c r="B240" s="31" t="s">
        <v>2149</v>
      </c>
      <c r="C240" s="31">
        <v>34</v>
      </c>
      <c r="D240" s="32" t="s">
        <v>1961</v>
      </c>
      <c r="E240" s="32" t="s">
        <v>2013</v>
      </c>
      <c r="F240" s="32"/>
      <c r="G240" s="32" t="s">
        <v>2272</v>
      </c>
      <c r="H240" s="33"/>
      <c r="I240" s="33"/>
      <c r="J240" s="148" t="str">
        <f>IF($F240="","",IFERROR(IFERROR(INDEX(Réttabanki!$U:$U,MATCH($F240,Réttabanki!$A:$A,0)),INDEX(Vöruskrá!$R:$R,MATCH($F240,Vöruskrá!$B:$B,0)))*($H240+IF($I240="",$H240*(1+$AD$2),$I240))/2/1000,""))</f>
        <v/>
      </c>
      <c r="K240" s="21" t="s">
        <v>2273</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2"/>
      <c r="V240" s="302"/>
      <c r="W240" s="302"/>
      <c r="X240" s="302"/>
      <c r="Y240" s="302"/>
      <c r="Z240" s="302"/>
      <c r="AA240" s="302"/>
      <c r="AF240" s="352" t="str">
        <f>IF($F240="","",IFERROR(IFERROR(INDEX(Réttabanki!$U:$U,MATCH($F240,Réttabanki!$A:$A,0)),INDEX(Vöruskrá!$R:$R,MATCH($F240,Vöruskrá!$B:$B,0)))*$H240/1000,""))</f>
        <v/>
      </c>
      <c r="AG240" s="352" t="str">
        <f>IF($F240="","",IFERROR(IFERROR(INDEX(Réttabanki!$U:$U,MATCH($F240,Réttabanki!$A:$A,0)),INDEX(Vöruskrá!$R:$R,MATCH($F240,Vöruskrá!$B:$B,0)))*IF($I240="",$H240*(1+$AD$2),$I240)/1000,""))</f>
        <v/>
      </c>
      <c r="AH240" s="353" t="str">
        <f t="shared" si="18"/>
        <v/>
      </c>
      <c r="AI240" s="351" t="str">
        <f t="shared" si="19"/>
        <v/>
      </c>
    </row>
    <row r="241" spans="1:35" ht="72">
      <c r="A241" s="274"/>
      <c r="B241" s="31" t="s">
        <v>2149</v>
      </c>
      <c r="C241" s="31">
        <v>34</v>
      </c>
      <c r="D241" s="32" t="s">
        <v>1961</v>
      </c>
      <c r="E241" s="32" t="s">
        <v>2013</v>
      </c>
      <c r="F241" s="32" t="s">
        <v>1251</v>
      </c>
      <c r="G241" s="32" t="s">
        <v>2274</v>
      </c>
      <c r="H241" s="33">
        <v>160</v>
      </c>
      <c r="I241" s="33">
        <v>180</v>
      </c>
      <c r="J241" s="148">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300" t="s">
        <v>1999</v>
      </c>
      <c r="V241" s="300" t="s">
        <v>2056</v>
      </c>
      <c r="W241" s="300">
        <v>160</v>
      </c>
      <c r="X241" s="300" t="s">
        <v>2159</v>
      </c>
      <c r="Y241" s="300">
        <v>80</v>
      </c>
      <c r="Z241" s="300" t="s">
        <v>2137</v>
      </c>
      <c r="AA241" s="300"/>
      <c r="AF241" s="352">
        <f>IF($F241="","",IFERROR(IFERROR(INDEX(Réttabanki!$U:$U,MATCH($F241,Réttabanki!$A:$A,0)),INDEX(Vöruskrá!$R:$R,MATCH($F241,Vöruskrá!$B:$B,0)))*$H241/1000,""))</f>
        <v>192</v>
      </c>
      <c r="AG241" s="352">
        <f>IF($F241="","",IFERROR(IFERROR(INDEX(Réttabanki!$U:$U,MATCH($F241,Réttabanki!$A:$A,0)),INDEX(Vöruskrá!$R:$R,MATCH($F241,Vöruskrá!$B:$B,0)))*IF($I241="",$H241*(1+$AD$2),$I241)/1000,""))</f>
        <v>216</v>
      </c>
      <c r="AH241" s="353">
        <f t="shared" si="18"/>
        <v>0.18782608695652173</v>
      </c>
      <c r="AI241" s="351" t="str">
        <f t="shared" si="19"/>
        <v>OK</v>
      </c>
    </row>
    <row r="242" spans="1:35">
      <c r="A242" s="274"/>
      <c r="B242" s="31" t="s">
        <v>2149</v>
      </c>
      <c r="C242" s="31">
        <v>34</v>
      </c>
      <c r="D242" s="32" t="s">
        <v>1961</v>
      </c>
      <c r="E242" s="32" t="s">
        <v>2013</v>
      </c>
      <c r="F242" s="32" t="s">
        <v>309</v>
      </c>
      <c r="G242" s="32" t="s">
        <v>2153</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2"/>
      <c r="V242" s="302"/>
      <c r="W242" s="302"/>
      <c r="X242" s="302"/>
      <c r="Y242" s="302"/>
      <c r="Z242" s="302"/>
      <c r="AA242" s="302"/>
      <c r="AF242" s="352">
        <f>IF($F242="","",IFERROR(IFERROR(INDEX(Réttabanki!$U:$U,MATCH($F242,Réttabanki!$A:$A,0)),INDEX(Vöruskrá!$R:$R,MATCH($F242,Vöruskrá!$B:$B,0)))*$H242/1000,""))</f>
        <v>28</v>
      </c>
      <c r="AG242" s="352">
        <f>IF($F242="","",IFERROR(IFERROR(INDEX(Réttabanki!$U:$U,MATCH($F242,Réttabanki!$A:$A,0)),INDEX(Vöruskrá!$R:$R,MATCH($F242,Vöruskrá!$B:$B,0)))*IF($I242="",$H242*(1+$AD$2),$I242)/1000,""))</f>
        <v>35</v>
      </c>
      <c r="AH242" s="353">
        <f t="shared" si="18"/>
        <v>3.0434782608695653E-2</v>
      </c>
      <c r="AI242" s="351" t="str">
        <f t="shared" si="19"/>
        <v>OK</v>
      </c>
    </row>
    <row r="243" spans="1:35" ht="36">
      <c r="A243" s="274"/>
      <c r="B243" s="31" t="s">
        <v>2149</v>
      </c>
      <c r="C243" s="31">
        <v>34</v>
      </c>
      <c r="D243" s="32" t="s">
        <v>1961</v>
      </c>
      <c r="E243" s="32" t="s">
        <v>2013</v>
      </c>
      <c r="F243" s="32" t="s">
        <v>1246</v>
      </c>
      <c r="G243" s="32" t="s">
        <v>1246</v>
      </c>
      <c r="H243" s="33">
        <v>20</v>
      </c>
      <c r="I243" s="33">
        <v>20</v>
      </c>
      <c r="J243" s="148">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300"/>
      <c r="V243" s="300"/>
      <c r="W243" s="300"/>
      <c r="X243" s="300"/>
      <c r="Y243" s="300"/>
      <c r="Z243" s="300"/>
      <c r="AA243" s="300"/>
      <c r="AF243" s="352">
        <f>IF($F243="","",IFERROR(IFERROR(INDEX(Réttabanki!$U:$U,MATCH($F243,Réttabanki!$A:$A,0)),INDEX(Vöruskrá!$R:$R,MATCH($F243,Vöruskrá!$B:$B,0)))*$H243/1000,""))</f>
        <v>29.32</v>
      </c>
      <c r="AG243" s="352">
        <f>IF($F243="","",IFERROR(IFERROR(INDEX(Réttabanki!$U:$U,MATCH($F243,Réttabanki!$A:$A,0)),INDEX(Vöruskrá!$R:$R,MATCH($F243,Vöruskrá!$B:$B,0)))*IF($I243="",$H243*(1+$AD$2),$I243)/1000,""))</f>
        <v>29.32</v>
      </c>
      <c r="AH243" s="353">
        <f t="shared" si="18"/>
        <v>2.5495652173913044E-2</v>
      </c>
      <c r="AI243" s="351" t="str">
        <f t="shared" si="19"/>
        <v>OK</v>
      </c>
    </row>
    <row r="244" spans="1:35">
      <c r="A244" s="274"/>
      <c r="B244" s="31" t="s">
        <v>2149</v>
      </c>
      <c r="C244" s="31">
        <v>34</v>
      </c>
      <c r="D244" s="32" t="s">
        <v>1987</v>
      </c>
      <c r="E244" s="32" t="s">
        <v>2023</v>
      </c>
      <c r="F244" s="32"/>
      <c r="G244" s="32" t="s">
        <v>2138</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2"/>
      <c r="V244" s="302"/>
      <c r="W244" s="302"/>
      <c r="X244" s="302"/>
      <c r="Y244" s="302"/>
      <c r="Z244" s="302"/>
      <c r="AA244" s="302"/>
      <c r="AF244" s="352" t="str">
        <f>IF($F244="","",IFERROR(IFERROR(INDEX(Réttabanki!$U:$U,MATCH($F244,Réttabanki!$A:$A,0)),INDEX(Vöruskrá!$R:$R,MATCH($F244,Vöruskrá!$B:$B,0)))*$H244/1000,""))</f>
        <v/>
      </c>
      <c r="AG244" s="352" t="str">
        <f>IF($F244="","",IFERROR(IFERROR(INDEX(Réttabanki!$U:$U,MATCH($F244,Réttabanki!$A:$A,0)),INDEX(Vöruskrá!$R:$R,MATCH($F244,Vöruskrá!$B:$B,0)))*IF($I244="",$H244*(1+$AD$2),$I244)/1000,""))</f>
        <v/>
      </c>
      <c r="AH244" s="353" t="str">
        <f t="shared" si="18"/>
        <v/>
      </c>
      <c r="AI244" s="351" t="str">
        <f t="shared" si="19"/>
        <v/>
      </c>
    </row>
    <row r="245" spans="1:35">
      <c r="A245" s="274"/>
      <c r="B245" s="31" t="s">
        <v>2149</v>
      </c>
      <c r="C245" s="31">
        <v>34</v>
      </c>
      <c r="D245" s="32" t="s">
        <v>1997</v>
      </c>
      <c r="E245" s="32" t="s">
        <v>2023</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0"/>
      <c r="V245" s="300"/>
      <c r="W245" s="300"/>
      <c r="X245" s="300"/>
      <c r="Y245" s="300"/>
      <c r="Z245" s="300"/>
      <c r="AA245" s="300"/>
      <c r="AF245" s="352" t="str">
        <f>IF($F245="","",IFERROR(IFERROR(INDEX(Réttabanki!$U:$U,MATCH($F245,Réttabanki!$A:$A,0)),INDEX(Vöruskrá!$R:$R,MATCH($F245,Vöruskrá!$B:$B,0)))*$H245/1000,""))</f>
        <v/>
      </c>
      <c r="AG245" s="352" t="str">
        <f>IF($F245="","",IFERROR(IFERROR(INDEX(Réttabanki!$U:$U,MATCH($F245,Réttabanki!$A:$A,0)),INDEX(Vöruskrá!$R:$R,MATCH($F245,Vöruskrá!$B:$B,0)))*IF($I245="",$H245*(1+$AD$2),$I245)/1000,""))</f>
        <v/>
      </c>
      <c r="AH245" s="353" t="str">
        <f t="shared" si="18"/>
        <v/>
      </c>
      <c r="AI245" s="351" t="str">
        <f t="shared" si="19"/>
        <v/>
      </c>
    </row>
    <row r="246" spans="1:35" ht="36">
      <c r="A246" s="274"/>
      <c r="B246" s="31" t="s">
        <v>2149</v>
      </c>
      <c r="C246" s="31">
        <v>34</v>
      </c>
      <c r="D246" s="32" t="s">
        <v>1987</v>
      </c>
      <c r="E246" s="32" t="s">
        <v>2038</v>
      </c>
      <c r="F246" s="32"/>
      <c r="G246" s="32" t="s">
        <v>2275</v>
      </c>
      <c r="H246" s="33"/>
      <c r="I246" s="33"/>
      <c r="J246" s="148" t="str">
        <f>IF($F246="","",IFERROR(IFERROR(INDEX(Réttabanki!$U:$U,MATCH($F246,Réttabanki!$A:$A,0)),INDEX(Vöruskrá!$R:$R,MATCH($F246,Vöruskrá!$B:$B,0)))*($H246+IF($I246="",$H246*(1+$AD$2),$I246))/2/1000,""))</f>
        <v/>
      </c>
      <c r="K246" s="21" t="s">
        <v>2276</v>
      </c>
      <c r="L246" s="21" t="s">
        <v>2078</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2"/>
      <c r="V246" s="302"/>
      <c r="W246" s="302"/>
      <c r="X246" s="302"/>
      <c r="Y246" s="302"/>
      <c r="Z246" s="302"/>
      <c r="AA246" s="302"/>
      <c r="AF246" s="352" t="str">
        <f>IF($F246="","",IFERROR(IFERROR(INDEX(Réttabanki!$U:$U,MATCH($F246,Réttabanki!$A:$A,0)),INDEX(Vöruskrá!$R:$R,MATCH($F246,Vöruskrá!$B:$B,0)))*$H246/1000,""))</f>
        <v/>
      </c>
      <c r="AG246" s="352" t="str">
        <f>IF($F246="","",IFERROR(IFERROR(INDEX(Réttabanki!$U:$U,MATCH($F246,Réttabanki!$A:$A,0)),INDEX(Vöruskrá!$R:$R,MATCH($F246,Vöruskrá!$B:$B,0)))*IF($I246="",$H246*(1+$AD$2),$I246)/1000,""))</f>
        <v/>
      </c>
      <c r="AH246" s="353" t="str">
        <f t="shared" si="18"/>
        <v/>
      </c>
      <c r="AI246" s="351" t="str">
        <f t="shared" si="19"/>
        <v/>
      </c>
    </row>
    <row r="247" spans="1:35" ht="36">
      <c r="A247" s="274"/>
      <c r="B247" s="31" t="s">
        <v>2149</v>
      </c>
      <c r="C247" s="31">
        <v>34</v>
      </c>
      <c r="D247" s="32" t="s">
        <v>1987</v>
      </c>
      <c r="E247" s="32" t="s">
        <v>2038</v>
      </c>
      <c r="F247" s="32" t="s">
        <v>343</v>
      </c>
      <c r="G247" s="32" t="s">
        <v>2079</v>
      </c>
      <c r="H247" s="33">
        <v>40</v>
      </c>
      <c r="I247" s="33"/>
      <c r="J247" s="148">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300"/>
      <c r="V247" s="300"/>
      <c r="W247" s="300"/>
      <c r="X247" s="300"/>
      <c r="Y247" s="300"/>
      <c r="Z247" s="300"/>
      <c r="AA247" s="300"/>
      <c r="AF247" s="352">
        <f>IF($F247="","",IFERROR(IFERROR(INDEX(Réttabanki!$U:$U,MATCH($F247,Réttabanki!$A:$A,0)),INDEX(Vöruskrá!$R:$R,MATCH($F247,Vöruskrá!$B:$B,0)))*$H247/1000,""))</f>
        <v>24</v>
      </c>
      <c r="AG247" s="352">
        <f>IF($F247="","",IFERROR(IFERROR(INDEX(Réttabanki!$U:$U,MATCH($F247,Réttabanki!$A:$A,0)),INDEX(Vöruskrá!$R:$R,MATCH($F247,Vöruskrá!$B:$B,0)))*IF($I247="",$H247*(1+$AD$2),$I247)/1000,""))</f>
        <v>36</v>
      </c>
      <c r="AH247" s="353">
        <f t="shared" si="18"/>
        <v>3.1304347826086959E-2</v>
      </c>
      <c r="AI247" s="351" t="str">
        <f t="shared" si="19"/>
        <v>OK</v>
      </c>
    </row>
    <row r="248" spans="1:35">
      <c r="A248" s="274"/>
      <c r="B248" s="31" t="s">
        <v>2149</v>
      </c>
      <c r="C248" s="31">
        <v>34</v>
      </c>
      <c r="D248" s="32" t="s">
        <v>1987</v>
      </c>
      <c r="E248" s="32" t="s">
        <v>2038</v>
      </c>
      <c r="F248" s="32" t="s">
        <v>565</v>
      </c>
      <c r="G248" s="32" t="s">
        <v>2030</v>
      </c>
      <c r="H248" s="33">
        <v>20</v>
      </c>
      <c r="I248" s="33"/>
      <c r="J248" s="148">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2"/>
      <c r="V248" s="302"/>
      <c r="W248" s="302"/>
      <c r="X248" s="302"/>
      <c r="Y248" s="302"/>
      <c r="Z248" s="302"/>
      <c r="AA248" s="302"/>
      <c r="AF248" s="352">
        <f>IF($F248="","",IFERROR(IFERROR(INDEX(Réttabanki!$U:$U,MATCH($F248,Réttabanki!$A:$A,0)),INDEX(Vöruskrá!$R:$R,MATCH($F248,Vöruskrá!$B:$B,0)))*$H248/1000,""))</f>
        <v>56</v>
      </c>
      <c r="AG248" s="352">
        <f>IF($F248="","",IFERROR(IFERROR(INDEX(Réttabanki!$U:$U,MATCH($F248,Réttabanki!$A:$A,0)),INDEX(Vöruskrá!$R:$R,MATCH($F248,Vöruskrá!$B:$B,0)))*IF($I248="",$H248*(1+$AD$2),$I248)/1000,""))</f>
        <v>84</v>
      </c>
      <c r="AH248" s="353">
        <f t="shared" si="18"/>
        <v>7.3043478260869571E-2</v>
      </c>
      <c r="AI248" s="351" t="str">
        <f t="shared" si="19"/>
        <v>OK</v>
      </c>
    </row>
    <row r="249" spans="1:35" ht="36">
      <c r="A249" s="274"/>
      <c r="B249" s="31" t="s">
        <v>2149</v>
      </c>
      <c r="C249" s="31">
        <v>34</v>
      </c>
      <c r="D249" s="32" t="s">
        <v>1987</v>
      </c>
      <c r="E249" s="32" t="s">
        <v>960</v>
      </c>
      <c r="F249" s="32"/>
      <c r="G249" s="32" t="s">
        <v>2277</v>
      </c>
      <c r="H249" s="33"/>
      <c r="I249" s="33"/>
      <c r="J249" s="148"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300"/>
      <c r="V249" s="300"/>
      <c r="W249" s="300"/>
      <c r="X249" s="300"/>
      <c r="Y249" s="300"/>
      <c r="Z249" s="300"/>
      <c r="AA249" s="300"/>
      <c r="AF249" s="352" t="str">
        <f>IF($F249="","",IFERROR(IFERROR(INDEX(Réttabanki!$U:$U,MATCH($F249,Réttabanki!$A:$A,0)),INDEX(Vöruskrá!$R:$R,MATCH($F249,Vöruskrá!$B:$B,0)))*$H249/1000,""))</f>
        <v/>
      </c>
      <c r="AG249" s="352" t="str">
        <f>IF($F249="","",IFERROR(IFERROR(INDEX(Réttabanki!$U:$U,MATCH($F249,Réttabanki!$A:$A,0)),INDEX(Vöruskrá!$R:$R,MATCH($F249,Vöruskrá!$B:$B,0)))*IF($I249="",$H249*(1+$AD$2),$I249)/1000,""))</f>
        <v/>
      </c>
      <c r="AH249" s="353" t="str">
        <f t="shared" si="18"/>
        <v/>
      </c>
      <c r="AI249" s="351" t="str">
        <f t="shared" si="19"/>
        <v/>
      </c>
    </row>
    <row r="250" spans="1:35" ht="36">
      <c r="A250" s="274"/>
      <c r="B250" s="306" t="s">
        <v>2149</v>
      </c>
      <c r="C250" s="306">
        <v>34</v>
      </c>
      <c r="D250" s="32" t="s">
        <v>1987</v>
      </c>
      <c r="E250" s="32" t="s">
        <v>960</v>
      </c>
      <c r="F250" s="32" t="s">
        <v>343</v>
      </c>
      <c r="G250" s="32" t="s">
        <v>2079</v>
      </c>
      <c r="H250" s="33">
        <v>40</v>
      </c>
      <c r="I250" s="33"/>
      <c r="J250" s="148">
        <f>IF($F250="","",IFERROR(IFERROR(INDEX(Réttabanki!$U:$U,MATCH($F250,Réttabanki!$A:$A,0)),INDEX(Vöruskrá!$R:$R,MATCH($F250,Vöruskrá!$B:$B,0)))*($H250+IF($I250="",$H250*(1+$AD$2),$I250))/2/1000,""))</f>
        <v>30</v>
      </c>
      <c r="K250" s="307" t="s">
        <v>344</v>
      </c>
      <c r="L250" s="307" t="s">
        <v>345</v>
      </c>
      <c r="M250" s="307"/>
      <c r="N250" s="308">
        <v>296</v>
      </c>
      <c r="O250" s="308">
        <v>4.5</v>
      </c>
      <c r="P250" s="308">
        <v>0.5</v>
      </c>
      <c r="Q250" s="308">
        <v>52</v>
      </c>
      <c r="R250" s="308">
        <v>9.1</v>
      </c>
      <c r="S250" s="308">
        <v>0.8</v>
      </c>
      <c r="T250" s="309" t="str">
        <f>IF(F250="","",IFERROR(INDEX(Réttabanki!Q:Q,MATCH(F250,Réttabanki!A:A,0)),IFERROR(INDEX(Réttabanki!Q:Q,MATCH(F250,Réttabanki!B:B,0)),"")))</f>
        <v/>
      </c>
      <c r="U250" s="302"/>
      <c r="V250" s="302"/>
      <c r="W250" s="302"/>
      <c r="X250" s="302"/>
      <c r="Y250" s="302"/>
      <c r="Z250" s="302"/>
      <c r="AA250" s="302"/>
      <c r="AF250" s="352">
        <f>IF($F250="","",IFERROR(IFERROR(INDEX(Réttabanki!$U:$U,MATCH($F250,Réttabanki!$A:$A,0)),INDEX(Vöruskrá!$R:$R,MATCH($F250,Vöruskrá!$B:$B,0)))*$H250/1000,""))</f>
        <v>24</v>
      </c>
      <c r="AG250" s="352">
        <f>IF($F250="","",IFERROR(IFERROR(INDEX(Réttabanki!$U:$U,MATCH($F250,Réttabanki!$A:$A,0)),INDEX(Vöruskrá!$R:$R,MATCH($F250,Vöruskrá!$B:$B,0)))*IF($I250="",$H250*(1+$AD$2),$I250)/1000,""))</f>
        <v>36</v>
      </c>
      <c r="AH250" s="353">
        <f t="shared" si="18"/>
        <v>3.1304347826086959E-2</v>
      </c>
      <c r="AI250" s="351" t="str">
        <f t="shared" si="19"/>
        <v>OK</v>
      </c>
    </row>
    <row r="251" spans="1:35" ht="48">
      <c r="A251" s="274"/>
      <c r="B251" s="31" t="s">
        <v>2149</v>
      </c>
      <c r="C251" s="31">
        <v>34</v>
      </c>
      <c r="D251" s="32" t="s">
        <v>1987</v>
      </c>
      <c r="E251" s="32" t="s">
        <v>960</v>
      </c>
      <c r="F251" s="32"/>
      <c r="G251" s="32" t="s">
        <v>2278</v>
      </c>
      <c r="H251" s="33"/>
      <c r="I251" s="33"/>
      <c r="J251" s="148" t="str">
        <f>IF($F251="","",IFERROR(IFERROR(INDEX(Réttabanki!$U:$U,MATCH($F251,Réttabanki!$A:$A,0)),INDEX(Vöruskrá!$R:$R,MATCH($F251,Vöruskrá!$B:$B,0)))*($H251+IF($I251="",$H251*(1+$AD$2),$I251))/2/1000,""))</f>
        <v/>
      </c>
      <c r="K251" s="21" t="s">
        <v>2167</v>
      </c>
      <c r="L251" s="21" t="s">
        <v>108</v>
      </c>
      <c r="M251" s="21"/>
      <c r="N251" s="22"/>
      <c r="O251" s="22"/>
      <c r="P251" s="22"/>
      <c r="Q251" s="22"/>
      <c r="R251" s="22"/>
      <c r="S251" s="22"/>
      <c r="T251" s="65"/>
      <c r="U251" s="300"/>
      <c r="V251" s="300"/>
      <c r="W251" s="300"/>
      <c r="X251" s="300"/>
      <c r="Y251" s="300"/>
      <c r="Z251" s="300"/>
      <c r="AA251" s="300"/>
      <c r="AF251" s="352" t="str">
        <f>IF($F251="","",IFERROR(IFERROR(INDEX(Réttabanki!$U:$U,MATCH($F251,Réttabanki!$A:$A,0)),INDEX(Vöruskrá!$R:$R,MATCH($F251,Vöruskrá!$B:$B,0)))*$H251/1000,""))</f>
        <v/>
      </c>
      <c r="AG251" s="352" t="str">
        <f>IF($F251="","",IFERROR(IFERROR(INDEX(Réttabanki!$U:$U,MATCH($F251,Réttabanki!$A:$A,0)),INDEX(Vöruskrá!$R:$R,MATCH($F251,Vöruskrá!$B:$B,0)))*IF($I251="",$H251*(1+$AD$2),$I251)/1000,""))</f>
        <v/>
      </c>
      <c r="AH251" s="353" t="str">
        <f t="shared" si="18"/>
        <v/>
      </c>
      <c r="AI251" s="351" t="str">
        <f t="shared" si="19"/>
        <v/>
      </c>
    </row>
    <row r="252" spans="1:35" ht="48">
      <c r="A252" s="274"/>
      <c r="B252" s="31" t="s">
        <v>2149</v>
      </c>
      <c r="C252" s="31">
        <v>34</v>
      </c>
      <c r="D252" s="32" t="s">
        <v>1987</v>
      </c>
      <c r="E252" s="32" t="s">
        <v>960</v>
      </c>
      <c r="F252" s="32" t="s">
        <v>1191</v>
      </c>
      <c r="G252" s="32" t="s">
        <v>2036</v>
      </c>
      <c r="H252" s="33"/>
      <c r="I252" s="33"/>
      <c r="J252" s="148">
        <f>IF($F252="","",IFERROR(IFERROR(INDEX(Réttabanki!$U:$U,MATCH($F252,Réttabanki!$A:$A,0)),INDEX(Vöruskrá!$R:$R,MATCH($F252,Vöruskrá!$B:$B,0)))*($H252+IF($I252="",$H252*(1+$AD$2),$I252))/2/1000,""))</f>
        <v>0</v>
      </c>
      <c r="K252" s="21" t="s">
        <v>1192</v>
      </c>
      <c r="L252" s="21"/>
      <c r="M252" s="21"/>
      <c r="N252" s="22">
        <v>227</v>
      </c>
      <c r="O252" s="22">
        <v>4.2</v>
      </c>
      <c r="P252" s="22">
        <v>0.4</v>
      </c>
      <c r="Q252" s="22">
        <v>39.799999999999997</v>
      </c>
      <c r="R252" s="22">
        <v>2.1</v>
      </c>
      <c r="S252" s="22">
        <v>0.9</v>
      </c>
      <c r="T252" s="65"/>
      <c r="U252" s="302"/>
      <c r="V252" s="302"/>
      <c r="W252" s="302"/>
      <c r="X252" s="302"/>
      <c r="Y252" s="302"/>
      <c r="Z252" s="302"/>
      <c r="AA252" s="302"/>
      <c r="AF252" s="352">
        <f>IF($F252="","",IFERROR(IFERROR(INDEX(Réttabanki!$U:$U,MATCH($F252,Réttabanki!$A:$A,0)),INDEX(Vöruskrá!$R:$R,MATCH($F252,Vöruskrá!$B:$B,0)))*$H252/1000,""))</f>
        <v>0</v>
      </c>
      <c r="AG252" s="352">
        <f>IF($F252="","",IFERROR(IFERROR(INDEX(Réttabanki!$U:$U,MATCH($F252,Réttabanki!$A:$A,0)),INDEX(Vöruskrá!$R:$R,MATCH($F252,Vöruskrá!$B:$B,0)))*IF($I252="",$H252*(1+$AD$2),$I252)/1000,""))</f>
        <v>0</v>
      </c>
      <c r="AH252" s="353" t="str">
        <f t="shared" si="18"/>
        <v/>
      </c>
      <c r="AI252" s="351" t="str">
        <f t="shared" si="19"/>
        <v/>
      </c>
    </row>
    <row r="253" spans="1:35">
      <c r="A253" s="274"/>
      <c r="B253" s="31" t="s">
        <v>2149</v>
      </c>
      <c r="C253" s="31">
        <v>34</v>
      </c>
      <c r="D253" s="32" t="s">
        <v>1987</v>
      </c>
      <c r="E253" s="32" t="s">
        <v>960</v>
      </c>
      <c r="F253" s="32" t="s">
        <v>565</v>
      </c>
      <c r="G253" s="32" t="s">
        <v>2030</v>
      </c>
      <c r="H253" s="33"/>
      <c r="I253" s="33"/>
      <c r="J253" s="148">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300"/>
      <c r="V253" s="300"/>
      <c r="W253" s="300"/>
      <c r="X253" s="300"/>
      <c r="Y253" s="300"/>
      <c r="Z253" s="300"/>
      <c r="AA253" s="300"/>
      <c r="AF253" s="352">
        <f>IF($F253="","",IFERROR(IFERROR(INDEX(Réttabanki!$U:$U,MATCH($F253,Réttabanki!$A:$A,0)),INDEX(Vöruskrá!$R:$R,MATCH($F253,Vöruskrá!$B:$B,0)))*$H253/1000,""))</f>
        <v>0</v>
      </c>
      <c r="AG253" s="352">
        <f>IF($F253="","",IFERROR(IFERROR(INDEX(Réttabanki!$U:$U,MATCH($F253,Réttabanki!$A:$A,0)),INDEX(Vöruskrá!$R:$R,MATCH($F253,Vöruskrá!$B:$B,0)))*IF($I253="",$H253*(1+$AD$2),$I253)/1000,""))</f>
        <v>0</v>
      </c>
      <c r="AH253" s="353" t="str">
        <f t="shared" si="18"/>
        <v/>
      </c>
      <c r="AI253" s="351" t="str">
        <f t="shared" si="19"/>
        <v/>
      </c>
    </row>
    <row r="254" spans="1:35">
      <c r="A254" s="275"/>
      <c r="B254" s="154" t="s">
        <v>2149</v>
      </c>
      <c r="C254" s="154">
        <v>34</v>
      </c>
      <c r="D254" s="155"/>
      <c r="E254" s="155"/>
      <c r="F254" s="155" t="s">
        <v>2050</v>
      </c>
      <c r="G254" s="155"/>
      <c r="H254" s="156"/>
      <c r="I254" s="156"/>
      <c r="J254" s="407">
        <f>SUM(AF227:AF253)</f>
        <v>1029.0383999999999</v>
      </c>
      <c r="K254" s="21" t="s">
        <v>2033</v>
      </c>
      <c r="L254" s="21"/>
      <c r="M254" s="21"/>
      <c r="N254" s="22"/>
      <c r="O254" s="22"/>
      <c r="P254" s="22"/>
      <c r="Q254" s="22"/>
      <c r="R254" s="22"/>
      <c r="S254" s="22"/>
      <c r="T254" s="65"/>
      <c r="U254" s="302"/>
      <c r="V254" s="302"/>
      <c r="W254" s="302"/>
      <c r="X254" s="302"/>
      <c r="Y254" s="302"/>
      <c r="Z254" s="302"/>
      <c r="AA254" s="302"/>
      <c r="AF254" s="352" t="str">
        <f>IF($F254="","",IFERROR(IFERROR(INDEX(Réttabanki!$U:$U,MATCH($F254,Réttabanki!$A:$A,0)),INDEX(Vöruskrá!$R:$R,MATCH($F254,Vöruskrá!$B:$B,0)))*$H254/1000,""))</f>
        <v/>
      </c>
      <c r="AG254" s="352" t="str">
        <f>IF($F254="","",IFERROR(IFERROR(INDEX(Réttabanki!$U:$U,MATCH($F254,Réttabanki!$A:$A,0)),INDEX(Vöruskrá!$R:$R,MATCH($F254,Vöruskrá!$B:$B,0)))*IF($I254="",$H254*(1+$AD$2),$I254)/1000,""))</f>
        <v/>
      </c>
      <c r="AH254" s="353" t="str">
        <f>IF(N($AF254)+N($AG254)=0,"",MAX(N($AF254)/$AE$4,N($AG254)/$AE$5))</f>
        <v/>
      </c>
      <c r="AI254" s="351" t="str">
        <f>IF($AH254="","",IF($AH254&gt;$AE$6,"⚠ Yfir "&amp;TEXT($AE$6,"0%"),"OK"))</f>
        <v/>
      </c>
    </row>
    <row r="255" spans="1:35">
      <c r="A255" s="275"/>
      <c r="B255" s="154" t="s">
        <v>2149</v>
      </c>
      <c r="C255" s="154">
        <v>34</v>
      </c>
      <c r="D255" s="155"/>
      <c r="E255" s="155"/>
      <c r="F255" s="155" t="s">
        <v>2051</v>
      </c>
      <c r="G255" s="155"/>
      <c r="H255" s="156"/>
      <c r="I255" s="156"/>
      <c r="J255" s="407">
        <f>SUM(AG227:AG253)</f>
        <v>1784.7579564356436</v>
      </c>
      <c r="K255" s="21" t="s">
        <v>2033</v>
      </c>
      <c r="L255" s="21"/>
      <c r="M255" s="21"/>
      <c r="N255" s="22"/>
      <c r="O255" s="22"/>
      <c r="P255" s="22"/>
      <c r="Q255" s="22"/>
      <c r="R255" s="22"/>
      <c r="S255" s="22"/>
      <c r="T255" s="65"/>
      <c r="U255" s="300"/>
      <c r="V255" s="300"/>
      <c r="W255" s="300"/>
      <c r="X255" s="300"/>
      <c r="Y255" s="300"/>
      <c r="Z255" s="300"/>
      <c r="AA255" s="300"/>
      <c r="AF255" s="352" t="str">
        <f>IF($F255="","",IFERROR(IFERROR(INDEX(Réttabanki!$U:$U,MATCH($F255,Réttabanki!$A:$A,0)),INDEX(Vöruskrá!$R:$R,MATCH($F255,Vöruskrá!$B:$B,0)))*$H255/1000,""))</f>
        <v/>
      </c>
      <c r="AG255" s="352" t="str">
        <f>IF($F255="","",IFERROR(IFERROR(INDEX(Réttabanki!$U:$U,MATCH($F255,Réttabanki!$A:$A,0)),INDEX(Vöruskrá!$R:$R,MATCH($F255,Vöruskrá!$B:$B,0)))*IF($I255="",$H255*(1+$AD$2),$I255)/1000,""))</f>
        <v/>
      </c>
      <c r="AH255" s="353" t="str">
        <f>IF(N($AF255)+N($AG255)=0,"",MAX(N($AF255)/$AE$4,N($AG255)/$AE$5))</f>
        <v/>
      </c>
      <c r="AI255" s="351" t="str">
        <f>IF($AH255="","",IF($AH255&gt;$AE$6,"⚠ Yfir "&amp;TEXT($AE$6,"0%"),"OK"))</f>
        <v/>
      </c>
    </row>
    <row r="256" spans="1:35" ht="107.25">
      <c r="A256" s="274">
        <v>46252</v>
      </c>
      <c r="B256" s="31" t="s">
        <v>1992</v>
      </c>
      <c r="C256" s="31">
        <v>34</v>
      </c>
      <c r="D256" s="32" t="s">
        <v>1997</v>
      </c>
      <c r="E256" s="32" t="s">
        <v>1993</v>
      </c>
      <c r="F256" s="32"/>
      <c r="G256" s="32" t="s">
        <v>2279</v>
      </c>
      <c r="H256" s="33"/>
      <c r="I256" s="33"/>
      <c r="J256" s="148" t="str">
        <f>IF($F256="","",IFERROR(IFERROR(INDEX(Réttabanki!$U:$U,MATCH($F256,Réttabanki!$A:$A,0)),INDEX(Vöruskrá!$R:$R,MATCH($F256,Vöruskrá!$B:$B,0)))*($H256+IF($I256="",$H256*(1+$AD$2),$I256))/2/1000,""))</f>
        <v/>
      </c>
      <c r="K256" s="21" t="s">
        <v>2280</v>
      </c>
      <c r="L256" s="21" t="s">
        <v>2281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2"/>
      <c r="V256" s="302"/>
      <c r="W256" s="302"/>
      <c r="X256" s="302"/>
      <c r="Y256" s="302"/>
      <c r="Z256" s="302"/>
      <c r="AA256" s="302"/>
      <c r="AF256" s="352" t="str">
        <f>IF($F256="","",IFERROR(IFERROR(INDEX(Réttabanki!$U:$U,MATCH($F256,Réttabanki!$A:$A,0)),INDEX(Vöruskrá!$R:$R,MATCH($F256,Vöruskrá!$B:$B,0)))*$H256/1000,""))</f>
        <v/>
      </c>
      <c r="AG256" s="352" t="str">
        <f>IF($F256="","",IFERROR(IFERROR(INDEX(Réttabanki!$U:$U,MATCH($F256,Réttabanki!$A:$A,0)),INDEX(Vöruskrá!$R:$R,MATCH($F256,Vöruskrá!$B:$B,0)))*IF($I256="",$H256*(1+$AD$2),$I256)/1000,""))</f>
        <v/>
      </c>
      <c r="AH256" s="353" t="str">
        <f t="shared" ref="AH256:AH294" si="20">IF(N($AF256)+N($AG256)=0,"",MAX(N($AF256)/$AE$4,N($AG256)/$AE$5))</f>
        <v/>
      </c>
      <c r="AI256" s="351" t="str">
        <f t="shared" ref="AI256:AI294" si="21">IF($AH256="","",IF($AH256&gt;$AE$6,"⚠ Yfir "&amp;TEXT($AE$6,"0%"),"OK"))</f>
        <v/>
      </c>
    </row>
    <row r="257" spans="1:35" ht="60">
      <c r="A257" s="274"/>
      <c r="B257" s="31" t="s">
        <v>1992</v>
      </c>
      <c r="C257" s="31">
        <v>34</v>
      </c>
      <c r="D257" s="32" t="s">
        <v>2005</v>
      </c>
      <c r="E257" s="32" t="s">
        <v>1993</v>
      </c>
      <c r="F257" s="32" t="s">
        <v>800</v>
      </c>
      <c r="G257" s="32" t="s">
        <v>800</v>
      </c>
      <c r="H257" s="33"/>
      <c r="I257" s="33">
        <v>120</v>
      </c>
      <c r="J257" s="148">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300" t="s">
        <v>1999</v>
      </c>
      <c r="V257" s="300" t="s">
        <v>2056</v>
      </c>
      <c r="W257" s="300">
        <v>160</v>
      </c>
      <c r="X257" s="300" t="s">
        <v>2128</v>
      </c>
      <c r="Y257" s="300">
        <v>85</v>
      </c>
      <c r="Z257" s="300" t="s">
        <v>2129</v>
      </c>
      <c r="AA257" s="300"/>
      <c r="AF257" s="352">
        <f>IF($F257="","",IFERROR(IFERROR(INDEX(Réttabanki!$U:$U,MATCH($F257,Réttabanki!$A:$A,0)),INDEX(Vöruskrá!$R:$R,MATCH($F257,Vöruskrá!$B:$B,0)))*$H257/1000,""))</f>
        <v>0</v>
      </c>
      <c r="AG257" s="352">
        <f>IF($F257="","",IFERROR(IFERROR(INDEX(Réttabanki!$U:$U,MATCH($F257,Réttabanki!$A:$A,0)),INDEX(Vöruskrá!$R:$R,MATCH($F257,Vöruskrá!$B:$B,0)))*IF($I257="",$H257*(1+$AD$2),$I257)/1000,""))</f>
        <v>96</v>
      </c>
      <c r="AH257" s="353">
        <f t="shared" si="20"/>
        <v>8.3478260869565224E-2</v>
      </c>
      <c r="AI257" s="351" t="str">
        <f t="shared" si="21"/>
        <v>OK</v>
      </c>
    </row>
    <row r="258" spans="1:35" ht="30.75">
      <c r="A258" s="274"/>
      <c r="B258" s="31" t="s">
        <v>1992</v>
      </c>
      <c r="C258" s="31">
        <v>34</v>
      </c>
      <c r="D258" s="32" t="s">
        <v>2005</v>
      </c>
      <c r="E258" s="32" t="s">
        <v>1993</v>
      </c>
      <c r="F258" s="32" t="s">
        <v>1093</v>
      </c>
      <c r="G258" s="32" t="s">
        <v>794</v>
      </c>
      <c r="H258" s="33"/>
      <c r="I258" s="33">
        <v>100</v>
      </c>
      <c r="J258" s="148">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2" t="s">
        <v>1999</v>
      </c>
      <c r="V258" s="302" t="s">
        <v>2056</v>
      </c>
      <c r="W258" s="302" t="s">
        <v>2061</v>
      </c>
      <c r="X258" s="302">
        <v>6</v>
      </c>
      <c r="Y258" s="302"/>
      <c r="Z258" s="302"/>
      <c r="AA258" s="302"/>
      <c r="AF258" s="352">
        <f>IF($F258="","",IFERROR(IFERROR(INDEX(Réttabanki!$U:$U,MATCH($F258,Réttabanki!$A:$A,0)),INDEX(Vöruskrá!$R:$R,MATCH($F258,Vöruskrá!$B:$B,0)))*$H258/1000,""))</f>
        <v>0</v>
      </c>
      <c r="AG258" s="352">
        <f>IF($F258="","",IFERROR(IFERROR(INDEX(Réttabanki!$U:$U,MATCH($F258,Réttabanki!$A:$A,0)),INDEX(Vöruskrá!$R:$R,MATCH($F258,Vöruskrá!$B:$B,0)))*IF($I258="",$H258*(1+$AD$2),$I258)/1000,""))</f>
        <v>60</v>
      </c>
      <c r="AH258" s="353">
        <f t="shared" si="20"/>
        <v>5.2173913043478258E-2</v>
      </c>
      <c r="AI258" s="351" t="str">
        <f t="shared" si="21"/>
        <v>OK</v>
      </c>
    </row>
    <row r="259" spans="1:35" ht="36">
      <c r="A259" s="274"/>
      <c r="B259" s="31" t="s">
        <v>1992</v>
      </c>
      <c r="C259" s="31">
        <v>34</v>
      </c>
      <c r="D259" s="32" t="s">
        <v>2005</v>
      </c>
      <c r="E259" s="32" t="s">
        <v>1993</v>
      </c>
      <c r="F259" s="32" t="s">
        <v>62</v>
      </c>
      <c r="G259" s="32" t="s">
        <v>2282</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300"/>
      <c r="V259" s="300"/>
      <c r="W259" s="300"/>
      <c r="X259" s="300"/>
      <c r="Y259" s="300"/>
      <c r="Z259" s="300"/>
      <c r="AA259" s="300"/>
      <c r="AF259" s="352">
        <f>IF($F259="","",IFERROR(IFERROR(INDEX(Réttabanki!$U:$U,MATCH($F259,Réttabanki!$A:$A,0)),INDEX(Vöruskrá!$R:$R,MATCH($F259,Vöruskrá!$B:$B,0)))*$H259/1000,""))</f>
        <v>0</v>
      </c>
      <c r="AG259" s="352">
        <f>IF($F259="","",IFERROR(IFERROR(INDEX(Réttabanki!$U:$U,MATCH($F259,Réttabanki!$A:$A,0)),INDEX(Vöruskrá!$R:$R,MATCH($F259,Vöruskrá!$B:$B,0)))*IF($I259="",$H259*(1+$AD$2),$I259)/1000,""))</f>
        <v>33</v>
      </c>
      <c r="AH259" s="353">
        <f t="shared" si="20"/>
        <v>2.8695652173913042E-2</v>
      </c>
      <c r="AI259" s="351" t="str">
        <f t="shared" si="21"/>
        <v>OK</v>
      </c>
    </row>
    <row r="260" spans="1:35" ht="130.5">
      <c r="A260" s="274"/>
      <c r="B260" s="31" t="s">
        <v>1992</v>
      </c>
      <c r="C260" s="31">
        <v>34</v>
      </c>
      <c r="D260" s="32" t="s">
        <v>2005</v>
      </c>
      <c r="E260" s="32" t="s">
        <v>2013</v>
      </c>
      <c r="F260" s="32"/>
      <c r="G260" s="32" t="s">
        <v>2283</v>
      </c>
      <c r="H260" s="33"/>
      <c r="I260" s="33"/>
      <c r="J260" s="148" t="str">
        <f>IF($F260="","",IFERROR(IFERROR(INDEX(Réttabanki!$U:$U,MATCH($F260,Réttabanki!$A:$A,0)),INDEX(Vöruskrá!$R:$R,MATCH($F260,Vöruskrá!$B:$B,0)))*($H260+IF($I260="",$H260*(1+$AD$2),$I260))/2/1000,""))</f>
        <v/>
      </c>
      <c r="K260" s="21" t="s">
        <v>2284</v>
      </c>
      <c r="L260" s="21" t="s">
        <v>2285</v>
      </c>
      <c r="M260" s="21"/>
      <c r="N260" s="22"/>
      <c r="O260" s="22"/>
      <c r="P260" s="22"/>
      <c r="Q260" s="22"/>
      <c r="R260" s="22"/>
      <c r="S260" s="22"/>
      <c r="T260" s="65"/>
      <c r="U260" s="302"/>
      <c r="V260" s="302"/>
      <c r="W260" s="302"/>
      <c r="X260" s="302"/>
      <c r="Y260" s="302"/>
      <c r="Z260" s="302"/>
      <c r="AA260" s="302"/>
      <c r="AF260" s="352" t="str">
        <f>IF($F260="","",IFERROR(IFERROR(INDEX(Réttabanki!$U:$U,MATCH($F260,Réttabanki!$A:$A,0)),INDEX(Vöruskrá!$R:$R,MATCH($F260,Vöruskrá!$B:$B,0)))*$H260/1000,""))</f>
        <v/>
      </c>
      <c r="AG260" s="352" t="str">
        <f>IF($F260="","",IFERROR(IFERROR(INDEX(Réttabanki!$U:$U,MATCH($F260,Réttabanki!$A:$A,0)),INDEX(Vöruskrá!$R:$R,MATCH($F260,Vöruskrá!$B:$B,0)))*IF($I260="",$H260*(1+$AD$2),$I260)/1000,""))</f>
        <v/>
      </c>
      <c r="AH260" s="353" t="str">
        <f t="shared" si="20"/>
        <v/>
      </c>
      <c r="AI260" s="351" t="str">
        <f t="shared" si="21"/>
        <v/>
      </c>
    </row>
    <row r="261" spans="1:35" ht="84">
      <c r="A261" s="274"/>
      <c r="B261" s="31" t="s">
        <v>1992</v>
      </c>
      <c r="C261" s="31">
        <v>34</v>
      </c>
      <c r="D261" s="32" t="s">
        <v>2005</v>
      </c>
      <c r="E261" s="32" t="s">
        <v>2013</v>
      </c>
      <c r="F261" s="32" t="s">
        <v>1757</v>
      </c>
      <c r="G261" s="32" t="s">
        <v>1757</v>
      </c>
      <c r="H261" s="33"/>
      <c r="I261" s="33">
        <v>120</v>
      </c>
      <c r="J261" s="148">
        <f>IF($F261="","",IFERROR(IFERROR(INDEX(Réttabanki!$U:$U,MATCH($F261,Réttabanki!$A:$A,0)),INDEX(Vöruskrá!$R:$R,MATCH($F261,Vöruskrá!$B:$B,0)))*($H261+IF($I261="",$H261*(1+$AD$2),$I261))/2/1000,""))</f>
        <v>59.9505312</v>
      </c>
      <c r="K261" s="21" t="s">
        <v>1758</v>
      </c>
      <c r="L261" s="21" t="s">
        <v>1759</v>
      </c>
      <c r="M261" s="21"/>
      <c r="N261" s="22">
        <v>86.46</v>
      </c>
      <c r="O261" s="22">
        <v>2.4500000000000002</v>
      </c>
      <c r="P261" s="22">
        <v>0.27</v>
      </c>
      <c r="Q261" s="22">
        <v>4.71</v>
      </c>
      <c r="R261" s="22">
        <v>9.7200000000000006</v>
      </c>
      <c r="S261" s="22">
        <v>1.5</v>
      </c>
      <c r="T261" s="65">
        <v>1</v>
      </c>
      <c r="U261" s="300" t="s">
        <v>1999</v>
      </c>
      <c r="V261" s="300" t="s">
        <v>2056</v>
      </c>
      <c r="W261" s="300">
        <v>160</v>
      </c>
      <c r="X261" s="300" t="s">
        <v>2159</v>
      </c>
      <c r="Y261" s="300">
        <v>85</v>
      </c>
      <c r="Z261" s="300" t="s">
        <v>2129</v>
      </c>
      <c r="AA261" s="300"/>
      <c r="AF261" s="352">
        <f>IF($F261="","",IFERROR(IFERROR(INDEX(Réttabanki!$U:$U,MATCH($F261,Réttabanki!$A:$A,0)),INDEX(Vöruskrá!$R:$R,MATCH($F261,Vöruskrá!$B:$B,0)))*$H261/1000,""))</f>
        <v>0</v>
      </c>
      <c r="AG261" s="352">
        <f>IF($F261="","",IFERROR(IFERROR(INDEX(Réttabanki!$U:$U,MATCH($F261,Réttabanki!$A:$A,0)),INDEX(Vöruskrá!$R:$R,MATCH($F261,Vöruskrá!$B:$B,0)))*IF($I261="",$H261*(1+$AD$2),$I261)/1000,""))</f>
        <v>119.9010624</v>
      </c>
      <c r="AH261" s="353">
        <f t="shared" si="20"/>
        <v>0.10426179339130434</v>
      </c>
      <c r="AI261" s="351" t="str">
        <f t="shared" si="21"/>
        <v>OK</v>
      </c>
    </row>
    <row r="262" spans="1:35" ht="30.75">
      <c r="A262" s="274"/>
      <c r="B262" s="31" t="s">
        <v>1992</v>
      </c>
      <c r="C262" s="31">
        <v>34</v>
      </c>
      <c r="D262" s="32" t="s">
        <v>2005</v>
      </c>
      <c r="E262" s="32" t="s">
        <v>2013</v>
      </c>
      <c r="F262" s="32" t="s">
        <v>1093</v>
      </c>
      <c r="G262" s="32" t="s">
        <v>794</v>
      </c>
      <c r="H262" s="33"/>
      <c r="I262" s="33">
        <v>100</v>
      </c>
      <c r="J262" s="148">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2" t="s">
        <v>1999</v>
      </c>
      <c r="V262" s="302" t="s">
        <v>2056</v>
      </c>
      <c r="W262" s="302" t="s">
        <v>2061</v>
      </c>
      <c r="X262" s="302">
        <v>6</v>
      </c>
      <c r="Y262" s="302"/>
      <c r="Z262" s="302"/>
      <c r="AA262" s="302"/>
      <c r="AF262" s="352">
        <f>IF($F262="","",IFERROR(IFERROR(INDEX(Réttabanki!$U:$U,MATCH($F262,Réttabanki!$A:$A,0)),INDEX(Vöruskrá!$R:$R,MATCH($F262,Vöruskrá!$B:$B,0)))*$H262/1000,""))</f>
        <v>0</v>
      </c>
      <c r="AG262" s="352">
        <f>IF($F262="","",IFERROR(IFERROR(INDEX(Réttabanki!$U:$U,MATCH($F262,Réttabanki!$A:$A,0)),INDEX(Vöruskrá!$R:$R,MATCH($F262,Vöruskrá!$B:$B,0)))*IF($I262="",$H262*(1+$AD$2),$I262)/1000,""))</f>
        <v>60</v>
      </c>
      <c r="AH262" s="353">
        <f t="shared" si="20"/>
        <v>5.2173913043478258E-2</v>
      </c>
      <c r="AI262" s="351" t="str">
        <f t="shared" si="21"/>
        <v>OK</v>
      </c>
    </row>
    <row r="263" spans="1:35" ht="48">
      <c r="A263" s="274"/>
      <c r="B263" s="31" t="s">
        <v>1992</v>
      </c>
      <c r="C263" s="31">
        <v>34</v>
      </c>
      <c r="D263" s="32" t="s">
        <v>2005</v>
      </c>
      <c r="E263" s="32" t="s">
        <v>2013</v>
      </c>
      <c r="F263" s="32" t="s">
        <v>1077</v>
      </c>
      <c r="G263" s="32" t="s">
        <v>1077</v>
      </c>
      <c r="H263" s="33"/>
      <c r="I263" s="33">
        <v>55</v>
      </c>
      <c r="J263" s="148">
        <f>IF($F263="","",IFERROR(IFERROR(INDEX(Réttabanki!$U:$U,MATCH($F263,Réttabanki!$A:$A,0)),INDEX(Vöruskrá!$R:$R,MATCH($F263,Vöruskrá!$B:$B,0)))*($H263+IF($I263="",$H263*(1+$AD$2),$I263))/2/1000,""))</f>
        <v>16.5</v>
      </c>
      <c r="K263" s="21" t="s">
        <v>1079</v>
      </c>
      <c r="L263" s="21" t="s">
        <v>1080</v>
      </c>
      <c r="M263" s="21" t="s">
        <v>1081</v>
      </c>
      <c r="N263" s="22">
        <v>284</v>
      </c>
      <c r="O263" s="22">
        <v>9.3000000000000007</v>
      </c>
      <c r="P263" s="22">
        <v>2.6</v>
      </c>
      <c r="Q263" s="22">
        <v>42</v>
      </c>
      <c r="R263" s="22">
        <v>6.8</v>
      </c>
      <c r="S263" s="22">
        <v>1</v>
      </c>
      <c r="T263" s="64"/>
      <c r="U263" s="300"/>
      <c r="V263" s="300"/>
      <c r="W263" s="300"/>
      <c r="X263" s="300"/>
      <c r="Y263" s="300"/>
      <c r="Z263" s="300"/>
      <c r="AA263" s="300"/>
      <c r="AF263" s="352">
        <f>IF($F263="","",IFERROR(IFERROR(INDEX(Réttabanki!$U:$U,MATCH($F263,Réttabanki!$A:$A,0)),INDEX(Vöruskrá!$R:$R,MATCH($F263,Vöruskrá!$B:$B,0)))*$H263/1000,""))</f>
        <v>0</v>
      </c>
      <c r="AG263" s="352">
        <f>IF($F263="","",IFERROR(IFERROR(INDEX(Réttabanki!$U:$U,MATCH($F263,Réttabanki!$A:$A,0)),INDEX(Vöruskrá!$R:$R,MATCH($F263,Vöruskrá!$B:$B,0)))*IF($I263="",$H263*(1+$AD$2),$I263)/1000,""))</f>
        <v>33</v>
      </c>
      <c r="AH263" s="353">
        <f t="shared" si="20"/>
        <v>2.8695652173913042E-2</v>
      </c>
      <c r="AI263" s="351" t="str">
        <f t="shared" si="21"/>
        <v>OK</v>
      </c>
    </row>
    <row r="264" spans="1:35" ht="36">
      <c r="A264" s="274"/>
      <c r="B264" s="31" t="s">
        <v>1992</v>
      </c>
      <c r="C264" s="31">
        <v>34</v>
      </c>
      <c r="D264" s="32" t="s">
        <v>1987</v>
      </c>
      <c r="E264" s="32" t="s">
        <v>1993</v>
      </c>
      <c r="F264" s="32"/>
      <c r="G264" s="32" t="s">
        <v>2084</v>
      </c>
      <c r="H264" s="33"/>
      <c r="I264" s="33"/>
      <c r="J264" s="148" t="str">
        <f>IF($F264="","",IFERROR(IFERROR(INDEX(Réttabanki!$U:$U,MATCH($F264,Réttabanki!$A:$A,0)),INDEX(Vöruskrá!$R:$R,MATCH($F264,Vöruskrá!$B:$B,0)))*($H264+IF($I264="",$H264*(1+$AD$2),$I264))/2/1000,""))</f>
        <v/>
      </c>
      <c r="K264" s="21" t="s">
        <v>2085</v>
      </c>
      <c r="L264" s="21" t="s">
        <v>2086</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2"/>
      <c r="V264" s="302"/>
      <c r="W264" s="302"/>
      <c r="X264" s="302"/>
      <c r="Y264" s="302"/>
      <c r="Z264" s="302"/>
      <c r="AA264" s="302"/>
      <c r="AF264" s="352" t="str">
        <f>IF($F264="","",IFERROR(IFERROR(INDEX(Réttabanki!$U:$U,MATCH($F264,Réttabanki!$A:$A,0)),INDEX(Vöruskrá!$R:$R,MATCH($F264,Vöruskrá!$B:$B,0)))*$H264/1000,""))</f>
        <v/>
      </c>
      <c r="AG264" s="352" t="str">
        <f>IF($F264="","",IFERROR(IFERROR(INDEX(Réttabanki!$U:$U,MATCH($F264,Réttabanki!$A:$A,0)),INDEX(Vöruskrá!$R:$R,MATCH($F264,Vöruskrá!$B:$B,0)))*IF($I264="",$H264*(1+$AD$2),$I264)/1000,""))</f>
        <v/>
      </c>
      <c r="AH264" s="353" t="str">
        <f t="shared" si="20"/>
        <v/>
      </c>
      <c r="AI264" s="351" t="str">
        <f t="shared" si="21"/>
        <v/>
      </c>
    </row>
    <row r="265" spans="1:35">
      <c r="A265" s="274"/>
      <c r="B265" s="31" t="s">
        <v>1992</v>
      </c>
      <c r="C265" s="31">
        <v>34</v>
      </c>
      <c r="D265" s="32" t="s">
        <v>1987</v>
      </c>
      <c r="E265" s="32" t="s">
        <v>1993</v>
      </c>
      <c r="F265" s="32" t="s">
        <v>807</v>
      </c>
      <c r="G265" s="32" t="s">
        <v>807</v>
      </c>
      <c r="H265" s="33">
        <v>160</v>
      </c>
      <c r="I265" s="33"/>
      <c r="J265" s="148">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300" t="s">
        <v>1999</v>
      </c>
      <c r="V265" s="300" t="s">
        <v>2056</v>
      </c>
      <c r="W265" s="300" t="s">
        <v>2286</v>
      </c>
      <c r="X265" s="301" t="s">
        <v>2087</v>
      </c>
      <c r="Y265" s="300">
        <v>70</v>
      </c>
      <c r="Z265" s="300"/>
      <c r="AA265" s="300"/>
      <c r="AF265" s="352">
        <f>IF($F265="","",IFERROR(IFERROR(INDEX(Réttabanki!$U:$U,MATCH($F265,Réttabanki!$A:$A,0)),INDEX(Vöruskrá!$R:$R,MATCH($F265,Vöruskrá!$B:$B,0)))*$H265/1000,""))</f>
        <v>304</v>
      </c>
      <c r="AG265" s="352">
        <f>IF($F265="","",IFERROR(IFERROR(INDEX(Réttabanki!$U:$U,MATCH($F265,Réttabanki!$A:$A,0)),INDEX(Vöruskrá!$R:$R,MATCH($F265,Vöruskrá!$B:$B,0)))*IF($I265="",$H265*(1+$AD$2),$I265)/1000,""))</f>
        <v>456</v>
      </c>
      <c r="AH265" s="353">
        <f t="shared" si="20"/>
        <v>0.39652173913043476</v>
      </c>
      <c r="AI265" s="351" t="str">
        <f t="shared" si="21"/>
        <v>⚠ Yfir 30%</v>
      </c>
    </row>
    <row r="266" spans="1:35">
      <c r="A266" s="274"/>
      <c r="B266" s="31" t="s">
        <v>1992</v>
      </c>
      <c r="C266" s="31">
        <v>34</v>
      </c>
      <c r="D266" s="32" t="s">
        <v>1987</v>
      </c>
      <c r="E266" s="32" t="s">
        <v>1993</v>
      </c>
      <c r="F266" s="32" t="s">
        <v>881</v>
      </c>
      <c r="G266" s="32" t="s">
        <v>562</v>
      </c>
      <c r="H266" s="33">
        <v>80</v>
      </c>
      <c r="I266" s="33"/>
      <c r="J266" s="148">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2" t="s">
        <v>1999</v>
      </c>
      <c r="V266" s="302" t="s">
        <v>2056</v>
      </c>
      <c r="W266" s="302" t="s">
        <v>2286</v>
      </c>
      <c r="X266" s="302">
        <v>25</v>
      </c>
      <c r="Y266" s="302">
        <v>75</v>
      </c>
      <c r="Z266" s="302"/>
      <c r="AA266" s="302"/>
      <c r="AF266" s="352">
        <f>IF($F266="","",IFERROR(IFERROR(INDEX(Réttabanki!$U:$U,MATCH($F266,Réttabanki!$A:$A,0)),INDEX(Vöruskrá!$R:$R,MATCH($F266,Vöruskrá!$B:$B,0)))*$H266/1000,""))</f>
        <v>16</v>
      </c>
      <c r="AG266" s="352">
        <f>IF($F266="","",IFERROR(IFERROR(INDEX(Réttabanki!$U:$U,MATCH($F266,Réttabanki!$A:$A,0)),INDEX(Vöruskrá!$R:$R,MATCH($F266,Vöruskrá!$B:$B,0)))*IF($I266="",$H266*(1+$AD$2),$I266)/1000,""))</f>
        <v>24</v>
      </c>
      <c r="AH266" s="353">
        <f t="shared" si="20"/>
        <v>2.0869565217391306E-2</v>
      </c>
      <c r="AI266" s="351" t="str">
        <f t="shared" si="21"/>
        <v>OK</v>
      </c>
    </row>
    <row r="267" spans="1:35">
      <c r="A267" s="274"/>
      <c r="B267" s="31" t="s">
        <v>1992</v>
      </c>
      <c r="C267" s="31">
        <v>34</v>
      </c>
      <c r="D267" s="32" t="s">
        <v>1987</v>
      </c>
      <c r="E267" s="32" t="s">
        <v>1993</v>
      </c>
      <c r="F267" s="32" t="s">
        <v>392</v>
      </c>
      <c r="G267" s="32" t="s">
        <v>2080</v>
      </c>
      <c r="H267" s="33">
        <v>10</v>
      </c>
      <c r="I267" s="33"/>
      <c r="J267" s="148">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300" t="s">
        <v>1999</v>
      </c>
      <c r="V267" s="300" t="s">
        <v>2056</v>
      </c>
      <c r="W267" s="300" t="s">
        <v>2089</v>
      </c>
      <c r="X267" s="300" t="s">
        <v>2090</v>
      </c>
      <c r="Y267" s="300">
        <v>75</v>
      </c>
      <c r="Z267" s="300" t="s">
        <v>2091</v>
      </c>
      <c r="AA267" s="300"/>
      <c r="AF267" s="352">
        <f>IF($F267="","",IFERROR(IFERROR(INDEX(Réttabanki!$U:$U,MATCH($F267,Réttabanki!$A:$A,0)),INDEX(Vöruskrá!$R:$R,MATCH($F267,Vöruskrá!$B:$B,0)))*$H267/1000,""))</f>
        <v>23</v>
      </c>
      <c r="AG267" s="352">
        <f>IF($F267="","",IFERROR(IFERROR(INDEX(Réttabanki!$U:$U,MATCH($F267,Réttabanki!$A:$A,0)),INDEX(Vöruskrá!$R:$R,MATCH($F267,Vöruskrá!$B:$B,0)))*IF($I267="",$H267*(1+$AD$2),$I267)/1000,""))</f>
        <v>34.5</v>
      </c>
      <c r="AH267" s="353">
        <f t="shared" si="20"/>
        <v>0.03</v>
      </c>
      <c r="AI267" s="351" t="str">
        <f t="shared" si="21"/>
        <v>OK</v>
      </c>
    </row>
    <row r="268" spans="1:35" ht="36">
      <c r="A268" s="274"/>
      <c r="B268" s="31" t="s">
        <v>1992</v>
      </c>
      <c r="C268" s="31">
        <v>34</v>
      </c>
      <c r="D268" s="32" t="s">
        <v>1987</v>
      </c>
      <c r="E268" s="32" t="s">
        <v>1993</v>
      </c>
      <c r="F268" s="32" t="s">
        <v>327</v>
      </c>
      <c r="G268" s="32" t="s">
        <v>2092</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2" t="s">
        <v>2093</v>
      </c>
      <c r="V268" s="302" t="s">
        <v>2000</v>
      </c>
      <c r="W268" s="302"/>
      <c r="X268" s="302"/>
      <c r="Y268" s="302"/>
      <c r="Z268" s="302"/>
      <c r="AA268" s="302"/>
      <c r="AF268" s="352">
        <f>IF($F268="","",IFERROR(IFERROR(INDEX(Réttabanki!$U:$U,MATCH($F268,Réttabanki!$A:$A,0)),INDEX(Vöruskrá!$R:$R,MATCH($F268,Vöruskrá!$B:$B,0)))*$H268/1000,""))</f>
        <v>15</v>
      </c>
      <c r="AG268" s="352">
        <f>IF($F268="","",IFERROR(IFERROR(INDEX(Réttabanki!$U:$U,MATCH($F268,Réttabanki!$A:$A,0)),INDEX(Vöruskrá!$R:$R,MATCH($F268,Vöruskrá!$B:$B,0)))*IF($I268="",$H268*(1+$AD$2),$I268)/1000,""))</f>
        <v>22.5</v>
      </c>
      <c r="AH268" s="353">
        <f t="shared" si="20"/>
        <v>1.9565217391304349E-2</v>
      </c>
      <c r="AI268" s="351" t="str">
        <f t="shared" si="21"/>
        <v>OK</v>
      </c>
    </row>
    <row r="269" spans="1:35" ht="36">
      <c r="A269" s="274"/>
      <c r="B269" s="31" t="s">
        <v>1992</v>
      </c>
      <c r="C269" s="31">
        <v>34</v>
      </c>
      <c r="D269" s="32" t="s">
        <v>1987</v>
      </c>
      <c r="E269" s="32" t="s">
        <v>960</v>
      </c>
      <c r="F269" s="32"/>
      <c r="G269" s="32" t="s">
        <v>2096</v>
      </c>
      <c r="H269" s="33"/>
      <c r="I269" s="33"/>
      <c r="J269" s="148" t="str">
        <f>IF($F269="","",IFERROR(IFERROR(INDEX(Réttabanki!$U:$U,MATCH($F269,Réttabanki!$A:$A,0)),INDEX(Vöruskrá!$R:$R,MATCH($F269,Vöruskrá!$B:$B,0)))*($H269+IF($I269="",$H269*(1+$AD$2),$I269))/2/1000,""))</f>
        <v/>
      </c>
      <c r="K269" s="21" t="s">
        <v>2097</v>
      </c>
      <c r="L269" s="21" t="s">
        <v>2098</v>
      </c>
      <c r="M269" s="21"/>
      <c r="N269" s="22"/>
      <c r="O269" s="22"/>
      <c r="P269" s="22"/>
      <c r="Q269" s="22"/>
      <c r="R269" s="22"/>
      <c r="S269" s="22"/>
      <c r="T269" s="65"/>
      <c r="U269" s="300"/>
      <c r="V269" s="300"/>
      <c r="W269" s="300"/>
      <c r="X269" s="300"/>
      <c r="Y269" s="300"/>
      <c r="Z269" s="300"/>
      <c r="AA269" s="300"/>
      <c r="AF269" s="352" t="str">
        <f>IF($F269="","",IFERROR(IFERROR(INDEX(Réttabanki!$U:$U,MATCH($F269,Réttabanki!$A:$A,0)),INDEX(Vöruskrá!$R:$R,MATCH($F269,Vöruskrá!$B:$B,0)))*$H269/1000,""))</f>
        <v/>
      </c>
      <c r="AG269" s="352" t="str">
        <f>IF($F269="","",IFERROR(IFERROR(INDEX(Réttabanki!$U:$U,MATCH($F269,Réttabanki!$A:$A,0)),INDEX(Vöruskrá!$R:$R,MATCH($F269,Vöruskrá!$B:$B,0)))*IF($I269="",$H269*(1+$AD$2),$I269)/1000,""))</f>
        <v/>
      </c>
      <c r="AH269" s="353" t="str">
        <f t="shared" si="20"/>
        <v/>
      </c>
      <c r="AI269" s="351" t="str">
        <f t="shared" si="21"/>
        <v/>
      </c>
    </row>
    <row r="270" spans="1:35">
      <c r="A270" s="274"/>
      <c r="B270" s="31" t="s">
        <v>1992</v>
      </c>
      <c r="C270" s="31">
        <v>34</v>
      </c>
      <c r="D270" s="32" t="s">
        <v>1987</v>
      </c>
      <c r="E270" s="32" t="s">
        <v>960</v>
      </c>
      <c r="F270" s="32" t="s">
        <v>807</v>
      </c>
      <c r="G270" s="32" t="s">
        <v>807</v>
      </c>
      <c r="H270" s="33">
        <v>160</v>
      </c>
      <c r="I270" s="33"/>
      <c r="J270" s="148">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2"/>
      <c r="V270" s="302"/>
      <c r="W270" s="302"/>
      <c r="X270" s="302"/>
      <c r="Y270" s="302"/>
      <c r="Z270" s="302"/>
      <c r="AA270" s="302"/>
      <c r="AF270" s="352">
        <f>IF($F270="","",IFERROR(IFERROR(INDEX(Réttabanki!$U:$U,MATCH($F270,Réttabanki!$A:$A,0)),INDEX(Vöruskrá!$R:$R,MATCH($F270,Vöruskrá!$B:$B,0)))*$H270/1000,""))</f>
        <v>304</v>
      </c>
      <c r="AG270" s="352">
        <f>IF($F270="","",IFERROR(IFERROR(INDEX(Réttabanki!$U:$U,MATCH($F270,Réttabanki!$A:$A,0)),INDEX(Vöruskrá!$R:$R,MATCH($F270,Vöruskrá!$B:$B,0)))*IF($I270="",$H270*(1+$AD$2),$I270)/1000,""))</f>
        <v>456</v>
      </c>
      <c r="AH270" s="353">
        <f t="shared" si="20"/>
        <v>0.39652173913043476</v>
      </c>
      <c r="AI270" s="351" t="str">
        <f t="shared" si="21"/>
        <v>⚠ Yfir 30%</v>
      </c>
    </row>
    <row r="271" spans="1:35">
      <c r="A271" s="274"/>
      <c r="B271" s="31" t="s">
        <v>1992</v>
      </c>
      <c r="C271" s="31">
        <v>34</v>
      </c>
      <c r="D271" s="32" t="s">
        <v>1987</v>
      </c>
      <c r="E271" s="32" t="s">
        <v>960</v>
      </c>
      <c r="F271" s="32" t="s">
        <v>881</v>
      </c>
      <c r="G271" s="32" t="s">
        <v>562</v>
      </c>
      <c r="H271" s="33">
        <v>80</v>
      </c>
      <c r="I271" s="33"/>
      <c r="J271" s="148">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0"/>
      <c r="V271" s="300"/>
      <c r="W271" s="300"/>
      <c r="X271" s="300"/>
      <c r="Y271" s="300"/>
      <c r="Z271" s="300"/>
      <c r="AA271" s="300"/>
      <c r="AF271" s="352">
        <f>IF($F271="","",IFERROR(IFERROR(INDEX(Réttabanki!$U:$U,MATCH($F271,Réttabanki!$A:$A,0)),INDEX(Vöruskrá!$R:$R,MATCH($F271,Vöruskrá!$B:$B,0)))*$H271/1000,""))</f>
        <v>16</v>
      </c>
      <c r="AG271" s="352">
        <f>IF($F271="","",IFERROR(IFERROR(INDEX(Réttabanki!$U:$U,MATCH($F271,Réttabanki!$A:$A,0)),INDEX(Vöruskrá!$R:$R,MATCH($F271,Vöruskrá!$B:$B,0)))*IF($I271="",$H271*(1+$AD$2),$I271)/1000,""))</f>
        <v>24</v>
      </c>
      <c r="AH271" s="353">
        <f t="shared" si="20"/>
        <v>2.0869565217391306E-2</v>
      </c>
      <c r="AI271" s="351" t="str">
        <f t="shared" si="21"/>
        <v>OK</v>
      </c>
    </row>
    <row r="272" spans="1:35" ht="36">
      <c r="A272" s="274"/>
      <c r="B272" s="31" t="s">
        <v>1992</v>
      </c>
      <c r="C272" s="31">
        <v>34</v>
      </c>
      <c r="D272" s="32" t="s">
        <v>1987</v>
      </c>
      <c r="E272" s="32" t="s">
        <v>960</v>
      </c>
      <c r="F272" s="32" t="s">
        <v>327</v>
      </c>
      <c r="G272" s="32" t="s">
        <v>2092</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2"/>
      <c r="V272" s="302"/>
      <c r="W272" s="302"/>
      <c r="X272" s="302"/>
      <c r="Y272" s="302"/>
      <c r="Z272" s="302"/>
      <c r="AA272" s="302"/>
      <c r="AF272" s="352">
        <f>IF($F272="","",IFERROR(IFERROR(INDEX(Réttabanki!$U:$U,MATCH($F272,Réttabanki!$A:$A,0)),INDEX(Vöruskrá!$R:$R,MATCH($F272,Vöruskrá!$B:$B,0)))*$H272/1000,""))</f>
        <v>15</v>
      </c>
      <c r="AG272" s="352">
        <f>IF($F272="","",IFERROR(IFERROR(INDEX(Réttabanki!$U:$U,MATCH($F272,Réttabanki!$A:$A,0)),INDEX(Vöruskrá!$R:$R,MATCH($F272,Vöruskrá!$B:$B,0)))*IF($I272="",$H272*(1+$AD$2),$I272)/1000,""))</f>
        <v>22.5</v>
      </c>
      <c r="AH272" s="353">
        <f t="shared" si="20"/>
        <v>1.9565217391304349E-2</v>
      </c>
      <c r="AI272" s="351" t="str">
        <f t="shared" si="21"/>
        <v>OK</v>
      </c>
    </row>
    <row r="273" spans="1:35">
      <c r="A273" s="274"/>
      <c r="B273" s="31" t="s">
        <v>1992</v>
      </c>
      <c r="C273" s="31">
        <v>34</v>
      </c>
      <c r="D273" s="32" t="s">
        <v>1987</v>
      </c>
      <c r="E273" s="32" t="s">
        <v>960</v>
      </c>
      <c r="F273" s="32"/>
      <c r="G273" s="32" t="s">
        <v>2287</v>
      </c>
      <c r="H273" s="33"/>
      <c r="I273" s="33"/>
      <c r="J273" s="148" t="str">
        <f>IF($F273="","",IFERROR(IFERROR(INDEX(Réttabanki!$U:$U,MATCH($F273,Réttabanki!$A:$A,0)),INDEX(Vöruskrá!$R:$R,MATCH($F273,Vöruskrá!$B:$B,0)))*($H273+IF($I273="",$H273*(1+$AD$2),$I273))/2/1000,""))</f>
        <v/>
      </c>
      <c r="K273" s="21" t="s">
        <v>2288</v>
      </c>
      <c r="L273" s="21" t="s">
        <v>1611</v>
      </c>
      <c r="M273" s="21"/>
      <c r="N273" s="22"/>
      <c r="O273" s="22"/>
      <c r="P273" s="22"/>
      <c r="Q273" s="22"/>
      <c r="R273" s="22"/>
      <c r="S273" s="22"/>
      <c r="T273" s="65"/>
      <c r="U273" s="300"/>
      <c r="V273" s="300"/>
      <c r="W273" s="300"/>
      <c r="X273" s="300"/>
      <c r="Y273" s="300"/>
      <c r="Z273" s="300"/>
      <c r="AA273" s="300"/>
      <c r="AF273" s="352" t="str">
        <f>IF($F273="","",IFERROR(IFERROR(INDEX(Réttabanki!$U:$U,MATCH($F273,Réttabanki!$A:$A,0)),INDEX(Vöruskrá!$R:$R,MATCH($F273,Vöruskrá!$B:$B,0)))*$H273/1000,""))</f>
        <v/>
      </c>
      <c r="AG273" s="352" t="str">
        <f>IF($F273="","",IFERROR(IFERROR(INDEX(Réttabanki!$U:$U,MATCH($F273,Réttabanki!$A:$A,0)),INDEX(Vöruskrá!$R:$R,MATCH($F273,Vöruskrá!$B:$B,0)))*IF($I273="",$H273*(1+$AD$2),$I273)/1000,""))</f>
        <v/>
      </c>
      <c r="AH273" s="353" t="str">
        <f t="shared" si="20"/>
        <v/>
      </c>
      <c r="AI273" s="351" t="str">
        <f t="shared" si="21"/>
        <v/>
      </c>
    </row>
    <row r="274" spans="1:35">
      <c r="A274" s="274"/>
      <c r="B274" s="31" t="s">
        <v>1992</v>
      </c>
      <c r="C274" s="31">
        <v>34</v>
      </c>
      <c r="D274" s="32" t="s">
        <v>1987</v>
      </c>
      <c r="E274" s="32" t="s">
        <v>960</v>
      </c>
      <c r="F274" s="32" t="s">
        <v>807</v>
      </c>
      <c r="G274" s="32" t="s">
        <v>807</v>
      </c>
      <c r="H274" s="33">
        <v>160</v>
      </c>
      <c r="I274" s="33"/>
      <c r="J274" s="148">
        <f>IF($F274="","",IFERROR(IFERROR(INDEX(Réttabanki!$U:$U,MATCH($F274,Réttabanki!$A:$A,0)),INDEX(Vöruskrá!$R:$R,MATCH($F274,Vöruskrá!$B:$B,0)))*($H274+IF($I274="",$H274*(1+$AD$2),$I274))/2/1000,""))</f>
        <v>380</v>
      </c>
      <c r="K274" s="21" t="s">
        <v>807</v>
      </c>
      <c r="L274" s="21" t="s">
        <v>551</v>
      </c>
      <c r="M274" s="21"/>
      <c r="N274" s="22">
        <v>100</v>
      </c>
      <c r="O274" s="22">
        <v>0.7</v>
      </c>
      <c r="P274" s="22">
        <v>0.1</v>
      </c>
      <c r="Q274" s="22">
        <v>0</v>
      </c>
      <c r="R274" s="22">
        <v>23</v>
      </c>
      <c r="S274" s="22">
        <v>0.3</v>
      </c>
      <c r="T274" s="65"/>
      <c r="U274" s="302"/>
      <c r="V274" s="302"/>
      <c r="W274" s="302"/>
      <c r="X274" s="302"/>
      <c r="Y274" s="302"/>
      <c r="Z274" s="302"/>
      <c r="AA274" s="302"/>
      <c r="AF274" s="352">
        <f>IF($F274="","",IFERROR(IFERROR(INDEX(Réttabanki!$U:$U,MATCH($F274,Réttabanki!$A:$A,0)),INDEX(Vöruskrá!$R:$R,MATCH($F274,Vöruskrá!$B:$B,0)))*$H274/1000,""))</f>
        <v>304</v>
      </c>
      <c r="AG274" s="352">
        <f>IF($F274="","",IFERROR(IFERROR(INDEX(Réttabanki!$U:$U,MATCH($F274,Réttabanki!$A:$A,0)),INDEX(Vöruskrá!$R:$R,MATCH($F274,Vöruskrá!$B:$B,0)))*IF($I274="",$H274*(1+$AD$2),$I274)/1000,""))</f>
        <v>456</v>
      </c>
      <c r="AH274" s="353">
        <f t="shared" si="20"/>
        <v>0.39652173913043476</v>
      </c>
      <c r="AI274" s="351" t="str">
        <f t="shared" si="21"/>
        <v>⚠ Yfir 30%</v>
      </c>
    </row>
    <row r="275" spans="1:35">
      <c r="A275" s="274"/>
      <c r="B275" s="31" t="s">
        <v>1992</v>
      </c>
      <c r="C275" s="31">
        <v>34</v>
      </c>
      <c r="D275" s="32" t="s">
        <v>1987</v>
      </c>
      <c r="E275" s="32" t="s">
        <v>960</v>
      </c>
      <c r="F275" s="32" t="s">
        <v>881</v>
      </c>
      <c r="G275" s="32" t="s">
        <v>562</v>
      </c>
      <c r="H275" s="33">
        <v>80</v>
      </c>
      <c r="I275" s="33"/>
      <c r="J275" s="148">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300"/>
      <c r="V275" s="300"/>
      <c r="W275" s="300"/>
      <c r="X275" s="300"/>
      <c r="Y275" s="300"/>
      <c r="Z275" s="300"/>
      <c r="AA275" s="300"/>
      <c r="AF275" s="352">
        <f>IF($F275="","",IFERROR(IFERROR(INDEX(Réttabanki!$U:$U,MATCH($F275,Réttabanki!$A:$A,0)),INDEX(Vöruskrá!$R:$R,MATCH($F275,Vöruskrá!$B:$B,0)))*$H275/1000,""))</f>
        <v>16</v>
      </c>
      <c r="AG275" s="352">
        <f>IF($F275="","",IFERROR(IFERROR(INDEX(Réttabanki!$U:$U,MATCH($F275,Réttabanki!$A:$A,0)),INDEX(Vöruskrá!$R:$R,MATCH($F275,Vöruskrá!$B:$B,0)))*IF($I275="",$H275*(1+$AD$2),$I275)/1000,""))</f>
        <v>24</v>
      </c>
      <c r="AH275" s="353">
        <f t="shared" si="20"/>
        <v>2.0869565217391306E-2</v>
      </c>
      <c r="AI275" s="351" t="str">
        <f t="shared" si="21"/>
        <v>OK</v>
      </c>
    </row>
    <row r="276" spans="1:35">
      <c r="A276" s="274"/>
      <c r="B276" s="31" t="s">
        <v>1992</v>
      </c>
      <c r="C276" s="31">
        <v>34</v>
      </c>
      <c r="D276" s="32" t="s">
        <v>1987</v>
      </c>
      <c r="E276" s="32" t="s">
        <v>960</v>
      </c>
      <c r="F276" s="32" t="s">
        <v>392</v>
      </c>
      <c r="G276" s="32" t="s">
        <v>2080</v>
      </c>
      <c r="H276" s="33">
        <v>10</v>
      </c>
      <c r="I276" s="33"/>
      <c r="J276" s="148">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2"/>
      <c r="V276" s="302"/>
      <c r="W276" s="302"/>
      <c r="X276" s="302"/>
      <c r="Y276" s="302"/>
      <c r="Z276" s="302"/>
      <c r="AA276" s="302"/>
      <c r="AF276" s="352">
        <f>IF($F276="","",IFERROR(IFERROR(INDEX(Réttabanki!$U:$U,MATCH($F276,Réttabanki!$A:$A,0)),INDEX(Vöruskrá!$R:$R,MATCH($F276,Vöruskrá!$B:$B,0)))*$H276/1000,""))</f>
        <v>23</v>
      </c>
      <c r="AG276" s="352">
        <f>IF($F276="","",IFERROR(IFERROR(INDEX(Réttabanki!$U:$U,MATCH($F276,Réttabanki!$A:$A,0)),INDEX(Vöruskrá!$R:$R,MATCH($F276,Vöruskrá!$B:$B,0)))*IF($I276="",$H276*(1+$AD$2),$I276)/1000,""))</f>
        <v>34.5</v>
      </c>
      <c r="AH276" s="353">
        <f t="shared" si="20"/>
        <v>0.03</v>
      </c>
      <c r="AI276" s="351" t="str">
        <f t="shared" si="21"/>
        <v>OK</v>
      </c>
    </row>
    <row r="277" spans="1:35">
      <c r="A277" s="274"/>
      <c r="B277" s="31" t="s">
        <v>1992</v>
      </c>
      <c r="C277" s="31">
        <v>34</v>
      </c>
      <c r="D277" s="32" t="s">
        <v>1987</v>
      </c>
      <c r="E277" s="32" t="s">
        <v>960</v>
      </c>
      <c r="F277" s="32" t="s">
        <v>1203</v>
      </c>
      <c r="G277" s="32" t="s">
        <v>2224</v>
      </c>
      <c r="H277" s="33">
        <v>25</v>
      </c>
      <c r="I277" s="33"/>
      <c r="J277" s="148">
        <f>IF($F277="","",IFERROR(IFERROR(INDEX(Réttabanki!$U:$U,MATCH($F277,Réttabanki!$A:$A,0)),INDEX(Vöruskrá!$R:$R,MATCH($F277,Vöruskrá!$B:$B,0)))*($H277+IF($I277="",$H277*(1+$AD$2),$I277))/2/1000,""))</f>
        <v>18.75</v>
      </c>
      <c r="K277" s="21" t="s">
        <v>1205</v>
      </c>
      <c r="L277" s="21"/>
      <c r="M277" s="21"/>
      <c r="N277" s="22">
        <v>218</v>
      </c>
      <c r="O277" s="22">
        <v>1.2</v>
      </c>
      <c r="P277" s="22">
        <v>0.2</v>
      </c>
      <c r="Q277" s="22">
        <v>45.9</v>
      </c>
      <c r="R277" s="22">
        <v>5.6</v>
      </c>
      <c r="S277" s="22">
        <v>1</v>
      </c>
      <c r="T277" s="65"/>
      <c r="U277" s="300"/>
      <c r="V277" s="300"/>
      <c r="W277" s="300"/>
      <c r="X277" s="300"/>
      <c r="Y277" s="300"/>
      <c r="Z277" s="300"/>
      <c r="AA277" s="300"/>
      <c r="AF277" s="352">
        <f>IF($F277="","",IFERROR(IFERROR(INDEX(Réttabanki!$U:$U,MATCH($F277,Réttabanki!$A:$A,0)),INDEX(Vöruskrá!$R:$R,MATCH($F277,Vöruskrá!$B:$B,0)))*$H277/1000,""))</f>
        <v>15</v>
      </c>
      <c r="AG277" s="352">
        <f>IF($F277="","",IFERROR(IFERROR(INDEX(Réttabanki!$U:$U,MATCH($F277,Réttabanki!$A:$A,0)),INDEX(Vöruskrá!$R:$R,MATCH($F277,Vöruskrá!$B:$B,0)))*IF($I277="",$H277*(1+$AD$2),$I277)/1000,""))</f>
        <v>22.5</v>
      </c>
      <c r="AH277" s="353">
        <f t="shared" si="20"/>
        <v>1.9565217391304349E-2</v>
      </c>
      <c r="AI277" s="351" t="str">
        <f t="shared" si="21"/>
        <v>OK</v>
      </c>
    </row>
    <row r="278" spans="1:35" ht="96">
      <c r="A278" s="274"/>
      <c r="B278" s="31" t="s">
        <v>1992</v>
      </c>
      <c r="C278" s="31">
        <v>34</v>
      </c>
      <c r="D278" s="32" t="s">
        <v>1987</v>
      </c>
      <c r="E278" s="32" t="s">
        <v>960</v>
      </c>
      <c r="F278" s="32"/>
      <c r="G278" s="32" t="s">
        <v>2289</v>
      </c>
      <c r="H278" s="33"/>
      <c r="I278" s="33"/>
      <c r="J278" s="148" t="str">
        <f>IF($F278="","",IFERROR(IFERROR(INDEX(Réttabanki!$U:$U,MATCH($F278,Réttabanki!$A:$A,0)),INDEX(Vöruskrá!$R:$R,MATCH($F278,Vöruskrá!$B:$B,0)))*($H278+IF($I278="",$H278*(1+$AD$2),$I278))/2/1000,""))</f>
        <v/>
      </c>
      <c r="K278" s="21" t="s">
        <v>2290</v>
      </c>
      <c r="L278" s="21" t="s">
        <v>1665</v>
      </c>
      <c r="M278" s="21"/>
      <c r="N278" s="22"/>
      <c r="O278" s="22"/>
      <c r="P278" s="22"/>
      <c r="Q278" s="22"/>
      <c r="R278" s="22"/>
      <c r="S278" s="22"/>
      <c r="T278" s="65"/>
      <c r="U278" s="302"/>
      <c r="V278" s="302"/>
      <c r="W278" s="302"/>
      <c r="X278" s="302"/>
      <c r="Y278" s="302"/>
      <c r="Z278" s="302"/>
      <c r="AA278" s="302"/>
      <c r="AF278" s="352" t="str">
        <f>IF($F278="","",IFERROR(IFERROR(INDEX(Réttabanki!$U:$U,MATCH($F278,Réttabanki!$A:$A,0)),INDEX(Vöruskrá!$R:$R,MATCH($F278,Vöruskrá!$B:$B,0)))*$H278/1000,""))</f>
        <v/>
      </c>
      <c r="AG278" s="352" t="str">
        <f>IF($F278="","",IFERROR(IFERROR(INDEX(Réttabanki!$U:$U,MATCH($F278,Réttabanki!$A:$A,0)),INDEX(Vöruskrá!$R:$R,MATCH($F278,Vöruskrá!$B:$B,0)))*IF($I278="",$H278*(1+$AD$2),$I278)/1000,""))</f>
        <v/>
      </c>
      <c r="AH278" s="353" t="str">
        <f t="shared" si="20"/>
        <v/>
      </c>
      <c r="AI278" s="351" t="str">
        <f t="shared" si="21"/>
        <v/>
      </c>
    </row>
    <row r="279" spans="1:35" ht="96">
      <c r="A279" s="274"/>
      <c r="B279" s="31" t="s">
        <v>1992</v>
      </c>
      <c r="C279" s="31">
        <v>34</v>
      </c>
      <c r="D279" s="32" t="s">
        <v>1987</v>
      </c>
      <c r="E279" s="32" t="s">
        <v>960</v>
      </c>
      <c r="F279" s="32" t="s">
        <v>1663</v>
      </c>
      <c r="G279" s="32" t="s">
        <v>800</v>
      </c>
      <c r="H279" s="33">
        <v>200</v>
      </c>
      <c r="I279" s="33"/>
      <c r="J279" s="148">
        <f>IF($F279="","",IFERROR(IFERROR(INDEX(Réttabanki!$U:$U,MATCH($F279,Réttabanki!$A:$A,0)),INDEX(Vöruskrá!$R:$R,MATCH($F279,Vöruskrá!$B:$B,0)))*($H279+IF($I279="",$H279*(1+$AD$2),$I279))/2/1000,""))</f>
        <v>304.29755134353087</v>
      </c>
      <c r="K279" s="21" t="s">
        <v>1664</v>
      </c>
      <c r="L279" s="21" t="s">
        <v>1665</v>
      </c>
      <c r="M279" s="21"/>
      <c r="N279" s="22">
        <v>80.62</v>
      </c>
      <c r="O279" s="22">
        <v>3.43</v>
      </c>
      <c r="P279" s="22">
        <v>0.73</v>
      </c>
      <c r="Q279" s="22">
        <v>6.3</v>
      </c>
      <c r="R279" s="22">
        <v>5.76</v>
      </c>
      <c r="S279" s="22">
        <v>3.3</v>
      </c>
      <c r="T279" s="65">
        <v>1</v>
      </c>
      <c r="U279" s="300" t="s">
        <v>1999</v>
      </c>
      <c r="V279" s="300" t="s">
        <v>2056</v>
      </c>
      <c r="W279" s="300">
        <v>160</v>
      </c>
      <c r="X279" s="300" t="s">
        <v>2159</v>
      </c>
      <c r="Y279" s="300">
        <v>85</v>
      </c>
      <c r="Z279" s="300" t="s">
        <v>2129</v>
      </c>
      <c r="AA279" s="300"/>
      <c r="AF279" s="352">
        <f>IF($F279="","",IFERROR(IFERROR(INDEX(Réttabanki!$U:$U,MATCH($F279,Réttabanki!$A:$A,0)),INDEX(Vöruskrá!$R:$R,MATCH($F279,Vöruskrá!$B:$B,0)))*$H279/1000,""))</f>
        <v>243.4380410748247</v>
      </c>
      <c r="AG279" s="352">
        <f>IF($F279="","",IFERROR(IFERROR(INDEX(Réttabanki!$U:$U,MATCH($F279,Réttabanki!$A:$A,0)),INDEX(Vöruskrá!$R:$R,MATCH($F279,Vöruskrá!$B:$B,0)))*IF($I279="",$H279*(1+$AD$2),$I279)/1000,""))</f>
        <v>365.15706161223704</v>
      </c>
      <c r="AH279" s="353">
        <f t="shared" si="20"/>
        <v>0.31752787966281482</v>
      </c>
      <c r="AI279" s="351" t="str">
        <f t="shared" si="21"/>
        <v>⚠ Yfir 30%</v>
      </c>
    </row>
    <row r="280" spans="1:35">
      <c r="A280" s="274"/>
      <c r="B280" s="31" t="s">
        <v>1992</v>
      </c>
      <c r="C280" s="31">
        <v>34</v>
      </c>
      <c r="D280" s="32" t="s">
        <v>1987</v>
      </c>
      <c r="E280" s="32" t="s">
        <v>960</v>
      </c>
      <c r="F280" s="32" t="s">
        <v>881</v>
      </c>
      <c r="G280" s="32" t="s">
        <v>562</v>
      </c>
      <c r="H280" s="33">
        <v>80</v>
      </c>
      <c r="I280" s="33"/>
      <c r="J280" s="148">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2"/>
      <c r="V280" s="302"/>
      <c r="W280" s="302"/>
      <c r="X280" s="302"/>
      <c r="Y280" s="302"/>
      <c r="Z280" s="302"/>
      <c r="AA280" s="302"/>
      <c r="AF280" s="352">
        <f>IF($F280="","",IFERROR(IFERROR(INDEX(Réttabanki!$U:$U,MATCH($F280,Réttabanki!$A:$A,0)),INDEX(Vöruskrá!$R:$R,MATCH($F280,Vöruskrá!$B:$B,0)))*$H280/1000,""))</f>
        <v>16</v>
      </c>
      <c r="AG280" s="352">
        <f>IF($F280="","",IFERROR(IFERROR(INDEX(Réttabanki!$U:$U,MATCH($F280,Réttabanki!$A:$A,0)),INDEX(Vöruskrá!$R:$R,MATCH($F280,Vöruskrá!$B:$B,0)))*IF($I280="",$H280*(1+$AD$2),$I280)/1000,""))</f>
        <v>24</v>
      </c>
      <c r="AH280" s="353">
        <f t="shared" si="20"/>
        <v>2.0869565217391306E-2</v>
      </c>
      <c r="AI280" s="351" t="str">
        <f t="shared" si="21"/>
        <v>OK</v>
      </c>
    </row>
    <row r="281" spans="1:35" ht="118.5">
      <c r="A281" s="274"/>
      <c r="B281" s="31" t="s">
        <v>1992</v>
      </c>
      <c r="C281" s="31">
        <v>34</v>
      </c>
      <c r="D281" s="32" t="s">
        <v>1987</v>
      </c>
      <c r="E281" s="32" t="s">
        <v>2013</v>
      </c>
      <c r="F281" s="32"/>
      <c r="G281" s="32" t="s">
        <v>2104</v>
      </c>
      <c r="H281" s="33"/>
      <c r="I281" s="33"/>
      <c r="J281" s="148" t="str">
        <f>IF($F281="","",IFERROR(IFERROR(INDEX(Réttabanki!$U:$U,MATCH($F281,Réttabanki!$A:$A,0)),INDEX(Vöruskrá!$R:$R,MATCH($F281,Vöruskrá!$B:$B,0)))*($H281+IF($I281="",$H281*(1+$AD$2),$I281))/2/1000,""))</f>
        <v/>
      </c>
      <c r="K281" s="21" t="s">
        <v>2291</v>
      </c>
      <c r="L281" s="21" t="s">
        <v>2292</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0"/>
      <c r="V281" s="300"/>
      <c r="W281" s="300"/>
      <c r="X281" s="300"/>
      <c r="Y281" s="300"/>
      <c r="Z281" s="300"/>
      <c r="AA281" s="300"/>
      <c r="AF281" s="352" t="str">
        <f>IF($F281="","",IFERROR(IFERROR(INDEX(Réttabanki!$U:$U,MATCH($F281,Réttabanki!$A:$A,0)),INDEX(Vöruskrá!$R:$R,MATCH($F281,Vöruskrá!$B:$B,0)))*$H281/1000,""))</f>
        <v/>
      </c>
      <c r="AG281" s="352" t="str">
        <f>IF($F281="","",IFERROR(IFERROR(INDEX(Réttabanki!$U:$U,MATCH($F281,Réttabanki!$A:$A,0)),INDEX(Vöruskrá!$R:$R,MATCH($F281,Vöruskrá!$B:$B,0)))*IF($I281="",$H281*(1+$AD$2),$I281)/1000,""))</f>
        <v/>
      </c>
      <c r="AH281" s="353" t="str">
        <f t="shared" si="20"/>
        <v/>
      </c>
      <c r="AI281" s="351" t="str">
        <f t="shared" si="21"/>
        <v/>
      </c>
    </row>
    <row r="282" spans="1:35" ht="60">
      <c r="A282" s="274"/>
      <c r="B282" s="31" t="s">
        <v>1992</v>
      </c>
      <c r="C282" s="31">
        <v>34</v>
      </c>
      <c r="D282" s="32" t="s">
        <v>1987</v>
      </c>
      <c r="E282" s="32" t="s">
        <v>2013</v>
      </c>
      <c r="F282" s="32" t="s">
        <v>353</v>
      </c>
      <c r="G282" s="32" t="s">
        <v>2107</v>
      </c>
      <c r="H282" s="33">
        <v>160</v>
      </c>
      <c r="I282" s="33"/>
      <c r="J282" s="148">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2" t="s">
        <v>1999</v>
      </c>
      <c r="V282" s="302" t="s">
        <v>2056</v>
      </c>
      <c r="W282" s="302">
        <v>140</v>
      </c>
      <c r="X282" s="302" t="s">
        <v>2058</v>
      </c>
      <c r="Y282" s="302">
        <v>75</v>
      </c>
      <c r="Z282" s="302"/>
      <c r="AA282" s="302"/>
      <c r="AF282" s="352">
        <f>IF($F282="","",IFERROR(IFERROR(INDEX(Réttabanki!$U:$U,MATCH($F282,Réttabanki!$A:$A,0)),INDEX(Vöruskrá!$R:$R,MATCH($F282,Vöruskrá!$B:$B,0)))*$H282/1000,""))</f>
        <v>288</v>
      </c>
      <c r="AG282" s="352">
        <f>IF($F282="","",IFERROR(IFERROR(INDEX(Réttabanki!$U:$U,MATCH($F282,Réttabanki!$A:$A,0)),INDEX(Vöruskrá!$R:$R,MATCH($F282,Vöruskrá!$B:$B,0)))*IF($I282="",$H282*(1+$AD$2),$I282)/1000,""))</f>
        <v>432</v>
      </c>
      <c r="AH282" s="353">
        <f t="shared" si="20"/>
        <v>0.37565217391304345</v>
      </c>
      <c r="AI282" s="351" t="str">
        <f t="shared" si="21"/>
        <v>⚠ Yfir 30%</v>
      </c>
    </row>
    <row r="283" spans="1:35">
      <c r="A283" s="274"/>
      <c r="B283" s="31" t="s">
        <v>1992</v>
      </c>
      <c r="C283" s="31">
        <v>34</v>
      </c>
      <c r="D283" s="32" t="s">
        <v>1987</v>
      </c>
      <c r="E283" s="32" t="s">
        <v>2013</v>
      </c>
      <c r="F283" s="32" t="s">
        <v>881</v>
      </c>
      <c r="G283" s="32" t="s">
        <v>562</v>
      </c>
      <c r="H283" s="33">
        <v>80</v>
      </c>
      <c r="I283" s="33"/>
      <c r="J283" s="148">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0"/>
      <c r="V283" s="300"/>
      <c r="W283" s="300"/>
      <c r="X283" s="300"/>
      <c r="Y283" s="300"/>
      <c r="Z283" s="300"/>
      <c r="AA283" s="300"/>
      <c r="AF283" s="352">
        <f>IF($F283="","",IFERROR(IFERROR(INDEX(Réttabanki!$U:$U,MATCH($F283,Réttabanki!$A:$A,0)),INDEX(Vöruskrá!$R:$R,MATCH($F283,Vöruskrá!$B:$B,0)))*$H283/1000,""))</f>
        <v>16</v>
      </c>
      <c r="AG283" s="352">
        <f>IF($F283="","",IFERROR(IFERROR(INDEX(Réttabanki!$U:$U,MATCH($F283,Réttabanki!$A:$A,0)),INDEX(Vöruskrá!$R:$R,MATCH($F283,Vöruskrá!$B:$B,0)))*IF($I283="",$H283*(1+$AD$2),$I283)/1000,""))</f>
        <v>24</v>
      </c>
      <c r="AH283" s="353">
        <f t="shared" si="20"/>
        <v>2.0869565217391306E-2</v>
      </c>
      <c r="AI283" s="351" t="str">
        <f t="shared" si="21"/>
        <v>OK</v>
      </c>
    </row>
    <row r="284" spans="1:35" ht="60">
      <c r="A284" s="274"/>
      <c r="B284" s="31" t="s">
        <v>1992</v>
      </c>
      <c r="C284" s="31">
        <v>34</v>
      </c>
      <c r="D284" s="32" t="s">
        <v>1987</v>
      </c>
      <c r="E284" s="32" t="s">
        <v>2013</v>
      </c>
      <c r="F284" s="32" t="s">
        <v>260</v>
      </c>
      <c r="G284" s="32" t="s">
        <v>2109</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2" t="s">
        <v>1999</v>
      </c>
      <c r="V284" s="302" t="s">
        <v>2000</v>
      </c>
      <c r="W284" s="302"/>
      <c r="X284" s="302"/>
      <c r="Y284" s="302"/>
      <c r="Z284" s="302"/>
      <c r="AA284" s="302"/>
      <c r="AF284" s="352">
        <f>IF($F284="","",IFERROR(IFERROR(INDEX(Réttabanki!$U:$U,MATCH($F284,Réttabanki!$A:$A,0)),INDEX(Vöruskrá!$R:$R,MATCH($F284,Vöruskrá!$B:$B,0)))*$H284/1000,""))</f>
        <v>15</v>
      </c>
      <c r="AG284" s="352">
        <f>IF($F284="","",IFERROR(IFERROR(INDEX(Réttabanki!$U:$U,MATCH($F284,Réttabanki!$A:$A,0)),INDEX(Vöruskrá!$R:$R,MATCH($F284,Vöruskrá!$B:$B,0)))*IF($I284="",$H284*(1+$AD$2),$I284)/1000,""))</f>
        <v>22.5</v>
      </c>
      <c r="AH284" s="353">
        <f t="shared" si="20"/>
        <v>1.9565217391304349E-2</v>
      </c>
      <c r="AI284" s="351" t="str">
        <f t="shared" si="21"/>
        <v>OK</v>
      </c>
    </row>
    <row r="285" spans="1:35">
      <c r="A285" s="274"/>
      <c r="B285" s="31" t="s">
        <v>1992</v>
      </c>
      <c r="C285" s="31">
        <v>34</v>
      </c>
      <c r="D285" s="32" t="s">
        <v>1987</v>
      </c>
      <c r="E285" s="32" t="s">
        <v>2023</v>
      </c>
      <c r="F285" s="32"/>
      <c r="G285" s="32" t="s">
        <v>2293</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0"/>
      <c r="V285" s="300"/>
      <c r="W285" s="300"/>
      <c r="X285" s="300"/>
      <c r="Y285" s="300"/>
      <c r="Z285" s="300"/>
      <c r="AA285" s="300"/>
      <c r="AF285" s="352" t="str">
        <f>IF($F285="","",IFERROR(IFERROR(INDEX(Réttabanki!$U:$U,MATCH($F285,Réttabanki!$A:$A,0)),INDEX(Vöruskrá!$R:$R,MATCH($F285,Vöruskrá!$B:$B,0)))*$H285/1000,""))</f>
        <v/>
      </c>
      <c r="AG285" s="352" t="str">
        <f>IF($F285="","",IFERROR(IFERROR(INDEX(Réttabanki!$U:$U,MATCH($F285,Réttabanki!$A:$A,0)),INDEX(Vöruskrá!$R:$R,MATCH($F285,Vöruskrá!$B:$B,0)))*IF($I285="",$H285*(1+$AD$2),$I285)/1000,""))</f>
        <v/>
      </c>
      <c r="AH285" s="353" t="str">
        <f t="shared" si="20"/>
        <v/>
      </c>
      <c r="AI285" s="351" t="str">
        <f t="shared" si="21"/>
        <v/>
      </c>
    </row>
    <row r="286" spans="1:35">
      <c r="A286" s="274"/>
      <c r="B286" s="31" t="s">
        <v>1992</v>
      </c>
      <c r="C286" s="31">
        <v>34</v>
      </c>
      <c r="D286" s="32" t="s">
        <v>1997</v>
      </c>
      <c r="E286" s="32" t="s">
        <v>2023</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2"/>
      <c r="V286" s="302"/>
      <c r="W286" s="302"/>
      <c r="X286" s="302"/>
      <c r="Y286" s="302"/>
      <c r="Z286" s="302"/>
      <c r="AA286" s="302"/>
      <c r="AF286" s="352" t="str">
        <f>IF($F286="","",IFERROR(IFERROR(INDEX(Réttabanki!$U:$U,MATCH($F286,Réttabanki!$A:$A,0)),INDEX(Vöruskrá!$R:$R,MATCH($F286,Vöruskrá!$B:$B,0)))*$H286/1000,""))</f>
        <v/>
      </c>
      <c r="AG286" s="352" t="str">
        <f>IF($F286="","",IFERROR(IFERROR(INDEX(Réttabanki!$U:$U,MATCH($F286,Réttabanki!$A:$A,0)),INDEX(Vöruskrá!$R:$R,MATCH($F286,Vöruskrá!$B:$B,0)))*IF($I286="",$H286*(1+$AD$2),$I286)/1000,""))</f>
        <v/>
      </c>
      <c r="AH286" s="353" t="str">
        <f t="shared" si="20"/>
        <v/>
      </c>
      <c r="AI286" s="351" t="str">
        <f t="shared" si="21"/>
        <v/>
      </c>
    </row>
    <row r="287" spans="1:35" ht="48">
      <c r="A287" s="274"/>
      <c r="B287" s="31" t="s">
        <v>1992</v>
      </c>
      <c r="C287" s="31">
        <v>34</v>
      </c>
      <c r="D287" s="32" t="s">
        <v>1987</v>
      </c>
      <c r="E287" s="32" t="s">
        <v>2038</v>
      </c>
      <c r="F287" s="32"/>
      <c r="G287" s="32" t="s">
        <v>2294</v>
      </c>
      <c r="H287" s="33"/>
      <c r="I287" s="33"/>
      <c r="J287" s="148" t="str">
        <f>IF($F287="","",IFERROR(IFERROR(INDEX(Réttabanki!$U:$U,MATCH($F287,Réttabanki!$A:$A,0)),INDEX(Vöruskrá!$R:$R,MATCH($F287,Vöruskrá!$B:$B,0)))*($H287+IF($I287="",$H287*(1+$AD$2),$I287))/2/1000,""))</f>
        <v/>
      </c>
      <c r="K287" s="21" t="s">
        <v>2295</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0"/>
      <c r="V287" s="300"/>
      <c r="W287" s="300"/>
      <c r="X287" s="300"/>
      <c r="Y287" s="300"/>
      <c r="Z287" s="300"/>
      <c r="AA287" s="300"/>
      <c r="AF287" s="352" t="str">
        <f>IF($F287="","",IFERROR(IFERROR(INDEX(Réttabanki!$U:$U,MATCH($F287,Réttabanki!$A:$A,0)),INDEX(Vöruskrá!$R:$R,MATCH($F287,Vöruskrá!$B:$B,0)))*$H287/1000,""))</f>
        <v/>
      </c>
      <c r="AG287" s="352" t="str">
        <f>IF($F287="","",IFERROR(IFERROR(INDEX(Réttabanki!$U:$U,MATCH($F287,Réttabanki!$A:$A,0)),INDEX(Vöruskrá!$R:$R,MATCH($F287,Vöruskrá!$B:$B,0)))*IF($I287="",$H287*(1+$AD$2),$I287)/1000,""))</f>
        <v/>
      </c>
      <c r="AH287" s="353" t="str">
        <f t="shared" si="20"/>
        <v/>
      </c>
      <c r="AI287" s="351" t="str">
        <f t="shared" si="21"/>
        <v/>
      </c>
    </row>
    <row r="288" spans="1:35" ht="30.75">
      <c r="A288" s="274"/>
      <c r="B288" s="31" t="s">
        <v>1992</v>
      </c>
      <c r="C288" s="31">
        <v>34</v>
      </c>
      <c r="D288" s="32" t="s">
        <v>1987</v>
      </c>
      <c r="E288" s="32" t="s">
        <v>2038</v>
      </c>
      <c r="F288" s="32" t="s">
        <v>406</v>
      </c>
      <c r="G288" s="32" t="s">
        <v>2296</v>
      </c>
      <c r="H288" s="33">
        <v>45</v>
      </c>
      <c r="I288" s="33"/>
      <c r="J288" s="148">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2"/>
      <c r="V288" s="302"/>
      <c r="W288" s="302"/>
      <c r="X288" s="302"/>
      <c r="Y288" s="302"/>
      <c r="Z288" s="302"/>
      <c r="AA288" s="302"/>
      <c r="AF288" s="352">
        <f>IF($F288="","",IFERROR(IFERROR(INDEX(Réttabanki!$U:$U,MATCH($F288,Réttabanki!$A:$A,0)),INDEX(Vöruskrá!$R:$R,MATCH($F288,Vöruskrá!$B:$B,0)))*$H288/1000,""))</f>
        <v>27</v>
      </c>
      <c r="AG288" s="352">
        <f>IF($F288="","",IFERROR(IFERROR(INDEX(Réttabanki!$U:$U,MATCH($F288,Réttabanki!$A:$A,0)),INDEX(Vöruskrá!$R:$R,MATCH($F288,Vöruskrá!$B:$B,0)))*IF($I288="",$H288*(1+$AD$2),$I288)/1000,""))</f>
        <v>40.5</v>
      </c>
      <c r="AH288" s="353">
        <f t="shared" si="20"/>
        <v>3.5217391304347825E-2</v>
      </c>
      <c r="AI288" s="351" t="str">
        <f t="shared" si="21"/>
        <v>OK</v>
      </c>
    </row>
    <row r="289" spans="1:35" ht="24">
      <c r="A289" s="274"/>
      <c r="B289" s="31" t="s">
        <v>1992</v>
      </c>
      <c r="C289" s="31">
        <v>34</v>
      </c>
      <c r="D289" s="32" t="s">
        <v>1987</v>
      </c>
      <c r="E289" s="32" t="s">
        <v>2038</v>
      </c>
      <c r="F289" s="32" t="s">
        <v>378</v>
      </c>
      <c r="G289" s="32" t="s">
        <v>2145</v>
      </c>
      <c r="H289" s="33">
        <v>20</v>
      </c>
      <c r="I289" s="33"/>
      <c r="J289" s="148">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0"/>
      <c r="V289" s="300"/>
      <c r="W289" s="300"/>
      <c r="X289" s="300"/>
      <c r="Y289" s="300"/>
      <c r="Z289" s="300"/>
      <c r="AA289" s="300"/>
      <c r="AF289" s="352">
        <f>IF($F289="","",IFERROR(IFERROR(INDEX(Réttabanki!$U:$U,MATCH($F289,Réttabanki!$A:$A,0)),INDEX(Vöruskrá!$R:$R,MATCH($F289,Vöruskrá!$B:$B,0)))*$H289/1000,""))</f>
        <v>38</v>
      </c>
      <c r="AG289" s="352">
        <f>IF($F289="","",IFERROR(IFERROR(INDEX(Réttabanki!$U:$U,MATCH($F289,Réttabanki!$A:$A,0)),INDEX(Vöruskrá!$R:$R,MATCH($F289,Vöruskrá!$B:$B,0)))*IF($I289="",$H289*(1+$AD$2),$I289)/1000,""))</f>
        <v>57</v>
      </c>
      <c r="AH289" s="353">
        <f t="shared" si="20"/>
        <v>4.9565217391304345E-2</v>
      </c>
      <c r="AI289" s="351" t="str">
        <f t="shared" si="21"/>
        <v>OK</v>
      </c>
    </row>
    <row r="290" spans="1:35" ht="24">
      <c r="A290" s="274"/>
      <c r="B290" s="31" t="s">
        <v>1992</v>
      </c>
      <c r="C290" s="31">
        <v>34</v>
      </c>
      <c r="D290" s="32" t="s">
        <v>1987</v>
      </c>
      <c r="E290" s="32" t="s">
        <v>960</v>
      </c>
      <c r="F290" s="32"/>
      <c r="G290" s="32" t="s">
        <v>2297</v>
      </c>
      <c r="H290" s="33"/>
      <c r="I290" s="33"/>
      <c r="J290" s="148"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2"/>
      <c r="V290" s="302"/>
      <c r="W290" s="302"/>
      <c r="X290" s="302"/>
      <c r="Y290" s="302"/>
      <c r="Z290" s="302"/>
      <c r="AA290" s="302"/>
      <c r="AF290" s="352" t="str">
        <f>IF($F290="","",IFERROR(IFERROR(INDEX(Réttabanki!$U:$U,MATCH($F290,Réttabanki!$A:$A,0)),INDEX(Vöruskrá!$R:$R,MATCH($F290,Vöruskrá!$B:$B,0)))*$H290/1000,""))</f>
        <v/>
      </c>
      <c r="AG290" s="352" t="str">
        <f>IF($F290="","",IFERROR(IFERROR(INDEX(Réttabanki!$U:$U,MATCH($F290,Réttabanki!$A:$A,0)),INDEX(Vöruskrá!$R:$R,MATCH($F290,Vöruskrá!$B:$B,0)))*IF($I290="",$H290*(1+$AD$2),$I290)/1000,""))</f>
        <v/>
      </c>
      <c r="AH290" s="353" t="str">
        <f>IF(N($AF290)+N($AG290)=0,"",MAX(N($AF290)/$AE$4,N($AG290)/$AE$5))</f>
        <v/>
      </c>
      <c r="AI290" s="351" t="str">
        <f>IF($AH290="","",IF($AH290&gt;$AE$6,"⚠ Yfir "&amp;TEXT($AE$6,"0%"),"OK"))</f>
        <v/>
      </c>
    </row>
    <row r="291" spans="1:35" ht="30.75">
      <c r="A291" s="274"/>
      <c r="B291" s="31" t="s">
        <v>1992</v>
      </c>
      <c r="C291" s="31">
        <v>34</v>
      </c>
      <c r="D291" s="32" t="s">
        <v>1987</v>
      </c>
      <c r="E291" s="32" t="s">
        <v>960</v>
      </c>
      <c r="F291" s="32" t="s">
        <v>406</v>
      </c>
      <c r="G291" s="32" t="s">
        <v>2296</v>
      </c>
      <c r="H291" s="33">
        <v>45</v>
      </c>
      <c r="I291" s="33"/>
      <c r="J291" s="148">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300"/>
      <c r="V291" s="300"/>
      <c r="W291" s="300"/>
      <c r="X291" s="300"/>
      <c r="Y291" s="300"/>
      <c r="Z291" s="300"/>
      <c r="AA291" s="300"/>
      <c r="AF291" s="352">
        <f>IF($F291="","",IFERROR(IFERROR(INDEX(Réttabanki!$U:$U,MATCH($F291,Réttabanki!$A:$A,0)),INDEX(Vöruskrá!$R:$R,MATCH($F291,Vöruskrá!$B:$B,0)))*$H291/1000,""))</f>
        <v>27</v>
      </c>
      <c r="AG291" s="352">
        <f>IF($F291="","",IFERROR(IFERROR(INDEX(Réttabanki!$U:$U,MATCH($F291,Réttabanki!$A:$A,0)),INDEX(Vöruskrá!$R:$R,MATCH($F291,Vöruskrá!$B:$B,0)))*IF($I291="",$H291*(1+$AD$2),$I291)/1000,""))</f>
        <v>40.5</v>
      </c>
      <c r="AH291" s="353">
        <f>IF(N($AF291)+N($AG291)=0,"",MAX(N($AF291)/$AE$4,N($AG291)/$AE$5))</f>
        <v>3.5217391304347825E-2</v>
      </c>
      <c r="AI291" s="351" t="str">
        <f>IF($AH291="","",IF($AH291&gt;$AE$6,"⚠ Yfir "&amp;TEXT($AE$6,"0%"),"OK"))</f>
        <v>OK</v>
      </c>
    </row>
    <row r="292" spans="1:35" ht="72">
      <c r="A292" s="274"/>
      <c r="B292" s="31" t="s">
        <v>1992</v>
      </c>
      <c r="C292" s="31">
        <v>34</v>
      </c>
      <c r="D292" s="32" t="s">
        <v>1987</v>
      </c>
      <c r="E292" s="32" t="s">
        <v>960</v>
      </c>
      <c r="F292" s="32"/>
      <c r="G292" s="32" t="s">
        <v>2298</v>
      </c>
      <c r="H292" s="33"/>
      <c r="I292" s="33"/>
      <c r="J292" s="148" t="str">
        <f>IF($F292="","",IFERROR(IFERROR(INDEX(Réttabanki!$U:$U,MATCH($F292,Réttabanki!$A:$A,0)),INDEX(Vöruskrá!$R:$R,MATCH($F292,Vöruskrá!$B:$B,0)))*($H292+IF($I292="",$H292*(1+$AD$2),$I292))/2/1000,""))</f>
        <v/>
      </c>
      <c r="K292" s="21" t="s">
        <v>2299</v>
      </c>
      <c r="L292" s="21" t="s">
        <v>121</v>
      </c>
      <c r="M292" s="21"/>
      <c r="N292" s="22"/>
      <c r="O292" s="22"/>
      <c r="P292" s="22"/>
      <c r="Q292" s="22"/>
      <c r="R292" s="22"/>
      <c r="S292" s="22"/>
      <c r="T292" s="64"/>
      <c r="U292" s="302"/>
      <c r="V292" s="302"/>
      <c r="W292" s="302"/>
      <c r="X292" s="302"/>
      <c r="Y292" s="302"/>
      <c r="Z292" s="302"/>
      <c r="AA292" s="302"/>
      <c r="AF292" s="352" t="str">
        <f>IF($F292="","",IFERROR(IFERROR(INDEX(Réttabanki!$U:$U,MATCH($F292,Réttabanki!$A:$A,0)),INDEX(Vöruskrá!$R:$R,MATCH($F292,Vöruskrá!$B:$B,0)))*$H292/1000,""))</f>
        <v/>
      </c>
      <c r="AG292" s="352" t="str">
        <f>IF($F292="","",IFERROR(IFERROR(INDEX(Réttabanki!$U:$U,MATCH($F292,Réttabanki!$A:$A,0)),INDEX(Vöruskrá!$R:$R,MATCH($F292,Vöruskrá!$B:$B,0)))*IF($I292="",$H292*(1+$AD$2),$I292)/1000,""))</f>
        <v/>
      </c>
      <c r="AH292" s="353" t="str">
        <f t="shared" si="20"/>
        <v/>
      </c>
      <c r="AI292" s="351" t="str">
        <f t="shared" si="21"/>
        <v/>
      </c>
    </row>
    <row r="293" spans="1:35" ht="48">
      <c r="A293" s="274"/>
      <c r="B293" s="31" t="s">
        <v>1992</v>
      </c>
      <c r="C293" s="31">
        <v>34</v>
      </c>
      <c r="D293" s="32" t="s">
        <v>1987</v>
      </c>
      <c r="E293" s="32" t="s">
        <v>960</v>
      </c>
      <c r="F293" s="32" t="s">
        <v>1194</v>
      </c>
      <c r="G293" s="32" t="s">
        <v>2193</v>
      </c>
      <c r="H293" s="33">
        <v>40</v>
      </c>
      <c r="I293" s="33"/>
      <c r="J293" s="148">
        <f>IF($F293="","",IFERROR(IFERROR(INDEX(Réttabanki!$U:$U,MATCH($F293,Réttabanki!$A:$A,0)),INDEX(Vöruskrá!$R:$R,MATCH($F293,Vöruskrá!$B:$B,0)))*($H293+IF($I293="",$H293*(1+$AD$2),$I293))/2/1000,""))</f>
        <v>30</v>
      </c>
      <c r="K293" s="21" t="s">
        <v>1195</v>
      </c>
      <c r="L293" s="21"/>
      <c r="M293" s="21"/>
      <c r="N293" s="22">
        <v>236</v>
      </c>
      <c r="O293" s="22">
        <v>9</v>
      </c>
      <c r="P293" s="22">
        <v>2.7</v>
      </c>
      <c r="Q293" s="22">
        <v>31.1</v>
      </c>
      <c r="R293" s="22">
        <v>1.5</v>
      </c>
      <c r="S293" s="22">
        <v>0.9</v>
      </c>
      <c r="T293" s="64"/>
      <c r="U293" s="300"/>
      <c r="V293" s="300"/>
      <c r="W293" s="300"/>
      <c r="X293" s="300"/>
      <c r="Y293" s="300"/>
      <c r="Z293" s="300"/>
      <c r="AA293" s="300"/>
      <c r="AF293" s="352">
        <f>IF($F293="","",IFERROR(IFERROR(INDEX(Réttabanki!$U:$U,MATCH($F293,Réttabanki!$A:$A,0)),INDEX(Vöruskrá!$R:$R,MATCH($F293,Vöruskrá!$B:$B,0)))*$H293/1000,""))</f>
        <v>24</v>
      </c>
      <c r="AG293" s="352">
        <f>IF($F293="","",IFERROR(IFERROR(INDEX(Réttabanki!$U:$U,MATCH($F293,Réttabanki!$A:$A,0)),INDEX(Vöruskrá!$R:$R,MATCH($F293,Vöruskrá!$B:$B,0)))*IF($I293="",$H293*(1+$AD$2),$I293)/1000,""))</f>
        <v>36</v>
      </c>
      <c r="AH293" s="353">
        <f t="shared" si="20"/>
        <v>3.1304347826086959E-2</v>
      </c>
      <c r="AI293" s="351" t="str">
        <f t="shared" si="21"/>
        <v>OK</v>
      </c>
    </row>
    <row r="294" spans="1:35" ht="24">
      <c r="A294" s="274"/>
      <c r="B294" s="31" t="s">
        <v>1992</v>
      </c>
      <c r="C294" s="31">
        <v>34</v>
      </c>
      <c r="D294" s="32" t="s">
        <v>1987</v>
      </c>
      <c r="E294" s="32" t="s">
        <v>960</v>
      </c>
      <c r="F294" s="32" t="s">
        <v>378</v>
      </c>
      <c r="G294" s="32" t="s">
        <v>2145</v>
      </c>
      <c r="H294" s="33">
        <v>20</v>
      </c>
      <c r="I294" s="33"/>
      <c r="J294" s="148">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2"/>
      <c r="V294" s="302"/>
      <c r="W294" s="302"/>
      <c r="X294" s="302"/>
      <c r="Y294" s="302"/>
      <c r="Z294" s="302"/>
      <c r="AA294" s="302"/>
      <c r="AF294" s="352">
        <f>IF($F294="","",IFERROR(IFERROR(INDEX(Réttabanki!$U:$U,MATCH($F294,Réttabanki!$A:$A,0)),INDEX(Vöruskrá!$R:$R,MATCH($F294,Vöruskrá!$B:$B,0)))*$H294/1000,""))</f>
        <v>38</v>
      </c>
      <c r="AG294" s="352">
        <f>IF($F294="","",IFERROR(IFERROR(INDEX(Réttabanki!$U:$U,MATCH($F294,Réttabanki!$A:$A,0)),INDEX(Vöruskrá!$R:$R,MATCH($F294,Vöruskrá!$B:$B,0)))*IF($I294="",$H294*(1+$AD$2),$I294)/1000,""))</f>
        <v>57</v>
      </c>
      <c r="AH294" s="353">
        <f t="shared" si="20"/>
        <v>4.9565217391304345E-2</v>
      </c>
      <c r="AI294" s="351" t="str">
        <f t="shared" si="21"/>
        <v>OK</v>
      </c>
    </row>
    <row r="295" spans="1:35">
      <c r="A295" s="275"/>
      <c r="B295" s="154" t="s">
        <v>1992</v>
      </c>
      <c r="C295" s="154">
        <v>34</v>
      </c>
      <c r="D295" s="155"/>
      <c r="E295" s="155"/>
      <c r="F295" s="155" t="s">
        <v>2050</v>
      </c>
      <c r="G295" s="155"/>
      <c r="H295" s="156"/>
      <c r="I295" s="156"/>
      <c r="J295" s="407">
        <f>SUM(AF256:AF294)</f>
        <v>1783.4380410748247</v>
      </c>
      <c r="K295" s="21" t="s">
        <v>2033</v>
      </c>
      <c r="L295" s="21"/>
      <c r="M295" s="21"/>
      <c r="N295" s="22"/>
      <c r="O295" s="22"/>
      <c r="P295" s="22"/>
      <c r="Q295" s="22"/>
      <c r="R295" s="22"/>
      <c r="S295" s="22"/>
      <c r="T295" s="64"/>
      <c r="U295" s="300"/>
      <c r="V295" s="300"/>
      <c r="W295" s="300"/>
      <c r="X295" s="300"/>
      <c r="Y295" s="300"/>
      <c r="Z295" s="300"/>
      <c r="AA295" s="300"/>
      <c r="AF295" s="352" t="str">
        <f>IF($F295="","",IFERROR(IFERROR(INDEX(Réttabanki!$U:$U,MATCH($F295,Réttabanki!$A:$A,0)),INDEX(Vöruskrá!$R:$R,MATCH($F295,Vöruskrá!$B:$B,0)))*$H295/1000,""))</f>
        <v/>
      </c>
      <c r="AG295" s="352" t="str">
        <f>IF($F295="","",IFERROR(IFERROR(INDEX(Réttabanki!$U:$U,MATCH($F295,Réttabanki!$A:$A,0)),INDEX(Vöruskrá!$R:$R,MATCH($F295,Vöruskrá!$B:$B,0)))*IF($I295="",$H295*(1+$AD$2),$I295)/1000,""))</f>
        <v/>
      </c>
      <c r="AH295" s="353" t="str">
        <f>IF(N($AF295)+N($AG295)=0,"",MAX(N($AF295)/$AE$4,N($AG295)/$AE$5))</f>
        <v/>
      </c>
      <c r="AI295" s="351" t="str">
        <f>IF($AH295="","",IF($AH295&gt;$AE$6,"⚠ Yfir "&amp;TEXT($AE$6,"0%"),"OK"))</f>
        <v/>
      </c>
    </row>
    <row r="296" spans="1:35">
      <c r="A296" s="275"/>
      <c r="B296" s="154" t="s">
        <v>1992</v>
      </c>
      <c r="C296" s="154">
        <v>34</v>
      </c>
      <c r="D296" s="155"/>
      <c r="E296" s="155"/>
      <c r="F296" s="155" t="s">
        <v>2051</v>
      </c>
      <c r="G296" s="155"/>
      <c r="H296" s="156"/>
      <c r="I296" s="156"/>
      <c r="J296" s="407">
        <f>SUM(AG256:AG294)</f>
        <v>3077.0581240122369</v>
      </c>
      <c r="K296" s="21" t="s">
        <v>2033</v>
      </c>
      <c r="L296" s="21"/>
      <c r="M296" s="21"/>
      <c r="N296" s="22"/>
      <c r="O296" s="22"/>
      <c r="P296" s="22"/>
      <c r="Q296" s="22"/>
      <c r="R296" s="22"/>
      <c r="S296" s="22"/>
      <c r="T296" s="64"/>
      <c r="U296" s="302"/>
      <c r="V296" s="302"/>
      <c r="W296" s="302"/>
      <c r="X296" s="302"/>
      <c r="Y296" s="302"/>
      <c r="Z296" s="302"/>
      <c r="AA296" s="302"/>
      <c r="AF296" s="352" t="str">
        <f>IF($F296="","",IFERROR(IFERROR(INDEX(Réttabanki!$U:$U,MATCH($F296,Réttabanki!$A:$A,0)),INDEX(Vöruskrá!$R:$R,MATCH($F296,Vöruskrá!$B:$B,0)))*$H296/1000,""))</f>
        <v/>
      </c>
      <c r="AG296" s="352" t="str">
        <f>IF($F296="","",IFERROR(IFERROR(INDEX(Réttabanki!$U:$U,MATCH($F296,Réttabanki!$A:$A,0)),INDEX(Vöruskrá!$R:$R,MATCH($F296,Vöruskrá!$B:$B,0)))*IF($I296="",$H296*(1+$AD$2),$I296)/1000,""))</f>
        <v/>
      </c>
      <c r="AH296" s="353" t="str">
        <f>IF(N($AF296)+N($AG296)=0,"",MAX(N($AF296)/$AE$4,N($AG296)/$AE$5))</f>
        <v/>
      </c>
      <c r="AI296" s="351" t="str">
        <f>IF($AH296="","",IF($AH296&gt;$AE$6,"⚠ Yfir "&amp;TEXT($AE$6,"0%"),"OK"))</f>
        <v/>
      </c>
    </row>
    <row r="297" spans="1:35" ht="72">
      <c r="A297" s="274">
        <v>46253</v>
      </c>
      <c r="B297" s="31" t="s">
        <v>2052</v>
      </c>
      <c r="C297" s="31">
        <v>34</v>
      </c>
      <c r="D297" s="32" t="s">
        <v>2005</v>
      </c>
      <c r="E297" s="32" t="s">
        <v>1993</v>
      </c>
      <c r="F297" s="32"/>
      <c r="G297" s="32" t="s">
        <v>2300</v>
      </c>
      <c r="H297" s="33"/>
      <c r="I297" s="33"/>
      <c r="J297" s="148" t="str">
        <f>IF($F297="","",IFERROR(IFERROR(INDEX(Réttabanki!$U:$U,MATCH($F297,Réttabanki!$A:$A,0)),INDEX(Vöruskrá!$R:$R,MATCH($F297,Vöruskrá!$B:$B,0)))*($H297+IF($I297="",$H297*(1+$AD$2),$I297))/2/1000,""))</f>
        <v/>
      </c>
      <c r="K297" s="21" t="s">
        <v>2301</v>
      </c>
      <c r="L297" s="21" t="s">
        <v>1587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300"/>
      <c r="V297" s="300"/>
      <c r="W297" s="300"/>
      <c r="X297" s="300"/>
      <c r="Y297" s="300"/>
      <c r="Z297" s="300"/>
      <c r="AA297" s="300"/>
      <c r="AF297" s="352" t="str">
        <f>IF($F297="","",IFERROR(IFERROR(INDEX(Réttabanki!$U:$U,MATCH($F297,Réttabanki!$A:$A,0)),INDEX(Vöruskrá!$R:$R,MATCH($F297,Vöruskrá!$B:$B,0)))*$H297/1000,""))</f>
        <v/>
      </c>
      <c r="AG297" s="352" t="str">
        <f>IF($F297="","",IFERROR(IFERROR(INDEX(Réttabanki!$U:$U,MATCH($F297,Réttabanki!$A:$A,0)),INDEX(Vöruskrá!$R:$R,MATCH($F297,Vöruskrá!$B:$B,0)))*IF($I297="",$H297*(1+$AD$2),$I297)/1000,""))</f>
        <v/>
      </c>
      <c r="AH297" s="353" t="str">
        <f t="shared" ref="AH297:AH335" si="22">IF(N($AF297)+N($AG297)=0,"",MAX(N($AF297)/$AE$4,N($AG297)/$AE$5))</f>
        <v/>
      </c>
      <c r="AI297" s="351" t="str">
        <f t="shared" ref="AI297:AI335" si="23">IF($AH297="","",IF($AH297&gt;$AE$6,"⚠ Yfir "&amp;TEXT($AE$6,"0%"),"OK"))</f>
        <v/>
      </c>
    </row>
    <row r="298" spans="1:35" ht="60">
      <c r="A298" s="274"/>
      <c r="B298" s="31" t="s">
        <v>2052</v>
      </c>
      <c r="C298" s="31">
        <v>34</v>
      </c>
      <c r="D298" s="32" t="s">
        <v>2005</v>
      </c>
      <c r="E298" s="32" t="s">
        <v>1993</v>
      </c>
      <c r="F298" s="32" t="s">
        <v>1585</v>
      </c>
      <c r="G298" s="32" t="s">
        <v>2302</v>
      </c>
      <c r="H298" s="33"/>
      <c r="I298" s="33">
        <v>180</v>
      </c>
      <c r="J298" s="148">
        <f>IF($F298="","",IFERROR(IFERROR(INDEX(Réttabanki!$U:$U,MATCH($F298,Réttabanki!$A:$A,0)),INDEX(Vöruskrá!$R:$R,MATCH($F298,Vöruskrá!$B:$B,0)))*($H298+IF($I298="",$H298*(1+$AD$2),$I298))/2/1000,""))</f>
        <v>135.34352100000004</v>
      </c>
      <c r="K298" s="21" t="s">
        <v>1586</v>
      </c>
      <c r="L298" s="21" t="s">
        <v>1587</v>
      </c>
      <c r="M298" s="21"/>
      <c r="N298" s="22">
        <v>117.95</v>
      </c>
      <c r="O298" s="22">
        <v>7</v>
      </c>
      <c r="P298" s="22">
        <v>2.99</v>
      </c>
      <c r="Q298" s="22">
        <v>4.12</v>
      </c>
      <c r="R298" s="22">
        <v>9.74</v>
      </c>
      <c r="S298" s="22">
        <v>1.54</v>
      </c>
      <c r="T298" s="64"/>
      <c r="U298" s="302"/>
      <c r="V298" s="302"/>
      <c r="W298" s="302"/>
      <c r="X298" s="302"/>
      <c r="Y298" s="302"/>
      <c r="Z298" s="302"/>
      <c r="AA298" s="302"/>
      <c r="AF298" s="352">
        <f>IF($F298="","",IFERROR(IFERROR(INDEX(Réttabanki!$U:$U,MATCH($F298,Réttabanki!$A:$A,0)),INDEX(Vöruskrá!$R:$R,MATCH($F298,Vöruskrá!$B:$B,0)))*$H298/1000,""))</f>
        <v>0</v>
      </c>
      <c r="AG298" s="352">
        <f>IF($F298="","",IFERROR(IFERROR(INDEX(Réttabanki!$U:$U,MATCH($F298,Réttabanki!$A:$A,0)),INDEX(Vöruskrá!$R:$R,MATCH($F298,Vöruskrá!$B:$B,0)))*IF($I298="",$H298*(1+$AD$2),$I298)/1000,""))</f>
        <v>270.68704200000008</v>
      </c>
      <c r="AH298" s="353">
        <f t="shared" si="22"/>
        <v>0.23538003652173919</v>
      </c>
      <c r="AI298" s="351" t="str">
        <f t="shared" si="23"/>
        <v>OK</v>
      </c>
    </row>
    <row r="299" spans="1:35" ht="30.75">
      <c r="A299" s="274"/>
      <c r="B299" s="31" t="s">
        <v>2052</v>
      </c>
      <c r="C299" s="31">
        <v>34</v>
      </c>
      <c r="D299" s="32" t="s">
        <v>2005</v>
      </c>
      <c r="E299" s="32" t="s">
        <v>1993</v>
      </c>
      <c r="F299" s="32" t="s">
        <v>1111</v>
      </c>
      <c r="G299" s="32" t="s">
        <v>2060</v>
      </c>
      <c r="H299" s="33"/>
      <c r="I299" s="33">
        <v>100</v>
      </c>
      <c r="J299" s="148">
        <f>IF($F299="","",IFERROR(IFERROR(INDEX(Réttabanki!$U:$U,MATCH($F299,Réttabanki!$A:$A,0)),INDEX(Vöruskrá!$R:$R,MATCH($F299,Vöruskrá!$B:$B,0)))*($H299+IF($I299="",$H299*(1+$AD$2),$I299))/2/1000,""))</f>
        <v>25</v>
      </c>
      <c r="K299" s="21" t="s">
        <v>1113</v>
      </c>
      <c r="L299" s="21" t="s">
        <v>108</v>
      </c>
      <c r="M299" s="21" t="s">
        <v>1114</v>
      </c>
      <c r="N299" s="22">
        <v>103</v>
      </c>
      <c r="O299" s="22">
        <v>3</v>
      </c>
      <c r="P299" s="22">
        <v>2.1</v>
      </c>
      <c r="Q299" s="22">
        <v>16</v>
      </c>
      <c r="R299" s="22">
        <v>2.2000000000000002</v>
      </c>
      <c r="S299" s="22">
        <v>0.7</v>
      </c>
      <c r="T299" s="65" t="str">
        <f>IF(F299="","",IFERROR(INDEX(Réttabanki!Q:Q,MATCH(F299,Réttabanki!A:A,0)),IFERROR(INDEX(Réttabanki!Q:Q,MATCH(F299,Réttabanki!B:B,0)),"")))</f>
        <v/>
      </c>
      <c r="U299" s="300"/>
      <c r="V299" s="300"/>
      <c r="W299" s="300"/>
      <c r="X299" s="300"/>
      <c r="Y299" s="300"/>
      <c r="Z299" s="300"/>
      <c r="AA299" s="300"/>
      <c r="AF299" s="352">
        <f>IF($F299="","",IFERROR(IFERROR(INDEX(Réttabanki!$U:$U,MATCH($F299,Réttabanki!$A:$A,0)),INDEX(Vöruskrá!$R:$R,MATCH($F299,Vöruskrá!$B:$B,0)))*$H299/1000,""))</f>
        <v>0</v>
      </c>
      <c r="AG299" s="352">
        <f>IF($F299="","",IFERROR(IFERROR(INDEX(Réttabanki!$U:$U,MATCH($F299,Réttabanki!$A:$A,0)),INDEX(Vöruskrá!$R:$R,MATCH($F299,Vöruskrá!$B:$B,0)))*IF($I299="",$H299*(1+$AD$2),$I299)/1000,""))</f>
        <v>50</v>
      </c>
      <c r="AH299" s="353">
        <f t="shared" si="22"/>
        <v>4.3478260869565216E-2</v>
      </c>
      <c r="AI299" s="351" t="str">
        <f t="shared" si="23"/>
        <v>OK</v>
      </c>
    </row>
    <row r="300" spans="1:35" ht="72">
      <c r="A300" s="274"/>
      <c r="B300" s="31" t="s">
        <v>2052</v>
      </c>
      <c r="C300" s="31">
        <v>34</v>
      </c>
      <c r="D300" s="32" t="s">
        <v>2005</v>
      </c>
      <c r="E300" s="32" t="s">
        <v>2013</v>
      </c>
      <c r="F300" s="32"/>
      <c r="G300" s="32" t="s">
        <v>1432</v>
      </c>
      <c r="H300" s="33"/>
      <c r="I300" s="33"/>
      <c r="J300" s="148" t="str">
        <f>IF($F300="","",IFERROR(IFERROR(INDEX(Réttabanki!$U:$U,MATCH($F300,Réttabanki!$A:$A,0)),INDEX(Vöruskrá!$R:$R,MATCH($F300,Vöruskrá!$B:$B,0)))*($H300+IF($I300="",$H300*(1+$AD$2),$I300))/2/1000,""))</f>
        <v/>
      </c>
      <c r="K300" s="21" t="s">
        <v>1433</v>
      </c>
      <c r="L300" s="21" t="s">
        <v>1434</v>
      </c>
      <c r="M300" s="21"/>
      <c r="N300" s="22"/>
      <c r="O300" s="22"/>
      <c r="P300" s="22"/>
      <c r="Q300" s="22"/>
      <c r="R300" s="22"/>
      <c r="S300" s="22"/>
      <c r="T300" s="65"/>
      <c r="U300" s="302"/>
      <c r="V300" s="302"/>
      <c r="W300" s="302"/>
      <c r="X300" s="302"/>
      <c r="Y300" s="302"/>
      <c r="Z300" s="302"/>
      <c r="AA300" s="302"/>
      <c r="AF300" s="352" t="str">
        <f>IF($F300="","",IFERROR(IFERROR(INDEX(Réttabanki!$U:$U,MATCH($F300,Réttabanki!$A:$A,0)),INDEX(Vöruskrá!$R:$R,MATCH($F300,Vöruskrá!$B:$B,0)))*$H300/1000,""))</f>
        <v/>
      </c>
      <c r="AG300" s="352" t="str">
        <f>IF($F300="","",IFERROR(IFERROR(INDEX(Réttabanki!$U:$U,MATCH($F300,Réttabanki!$A:$A,0)),INDEX(Vöruskrá!$R:$R,MATCH($F300,Vöruskrá!$B:$B,0)))*IF($I300="",$H300*(1+$AD$2),$I300)/1000,""))</f>
        <v/>
      </c>
      <c r="AH300" s="353" t="str">
        <f t="shared" si="22"/>
        <v/>
      </c>
      <c r="AI300" s="351" t="str">
        <f t="shared" si="23"/>
        <v/>
      </c>
    </row>
    <row r="301" spans="1:35" ht="72">
      <c r="A301" s="274"/>
      <c r="B301" s="31" t="s">
        <v>2052</v>
      </c>
      <c r="C301" s="31">
        <v>34</v>
      </c>
      <c r="D301" s="32" t="s">
        <v>2005</v>
      </c>
      <c r="E301" s="32" t="s">
        <v>2013</v>
      </c>
      <c r="F301" s="32" t="s">
        <v>1432</v>
      </c>
      <c r="G301" s="32" t="s">
        <v>1432</v>
      </c>
      <c r="H301" s="33"/>
      <c r="I301" s="33">
        <v>250</v>
      </c>
      <c r="J301" s="148">
        <f>IF($F301="","",IFERROR(IFERROR(INDEX(Réttabanki!$U:$U,MATCH($F301,Réttabanki!$A:$A,0)),INDEX(Vöruskrá!$R:$R,MATCH($F301,Vöruskrá!$B:$B,0)))*($H301+IF($I301="",$H301*(1+$AD$2),$I301))/2/1000,""))</f>
        <v>319.8</v>
      </c>
      <c r="K301" s="21" t="s">
        <v>1433</v>
      </c>
      <c r="L301" s="21" t="s">
        <v>1434</v>
      </c>
      <c r="M301" s="21" t="s">
        <v>1435</v>
      </c>
      <c r="N301" s="22">
        <v>111</v>
      </c>
      <c r="O301" s="22">
        <v>4</v>
      </c>
      <c r="P301" s="22"/>
      <c r="Q301" s="22">
        <v>15</v>
      </c>
      <c r="R301" s="22"/>
      <c r="S301" s="22"/>
      <c r="T301" s="65"/>
      <c r="U301" s="300"/>
      <c r="V301" s="300"/>
      <c r="W301" s="300"/>
      <c r="X301" s="300"/>
      <c r="Y301" s="300"/>
      <c r="Z301" s="300"/>
      <c r="AA301" s="300"/>
      <c r="AF301" s="352">
        <f>IF($F301="","",IFERROR(IFERROR(INDEX(Réttabanki!$U:$U,MATCH($F301,Réttabanki!$A:$A,0)),INDEX(Vöruskrá!$R:$R,MATCH($F301,Vöruskrá!$B:$B,0)))*$H301/1000,""))</f>
        <v>0</v>
      </c>
      <c r="AG301" s="352">
        <f>IF($F301="","",IFERROR(IFERROR(INDEX(Réttabanki!$U:$U,MATCH($F301,Réttabanki!$A:$A,0)),INDEX(Vöruskrá!$R:$R,MATCH($F301,Vöruskrá!$B:$B,0)))*IF($I301="",$H301*(1+$AD$2),$I301)/1000,""))</f>
        <v>639.6</v>
      </c>
      <c r="AH301" s="353">
        <f t="shared" si="22"/>
        <v>0.5561739130434783</v>
      </c>
      <c r="AI301" s="351" t="str">
        <f t="shared" si="23"/>
        <v>⚠ Yfir 30%</v>
      </c>
    </row>
    <row r="302" spans="1:35" ht="24">
      <c r="A302" s="274"/>
      <c r="B302" s="31" t="s">
        <v>2052</v>
      </c>
      <c r="C302" s="31">
        <v>34</v>
      </c>
      <c r="D302" s="32" t="s">
        <v>1987</v>
      </c>
      <c r="E302" s="32" t="s">
        <v>1993</v>
      </c>
      <c r="F302" s="32"/>
      <c r="G302" s="32" t="s">
        <v>2303</v>
      </c>
      <c r="H302" s="33"/>
      <c r="I302" s="33"/>
      <c r="J302" s="148" t="str">
        <f>IF($F302="","",IFERROR(IFERROR(INDEX(Réttabanki!$U:$U,MATCH($F302,Réttabanki!$A:$A,0)),INDEX(Vöruskrá!$R:$R,MATCH($F302,Vöruskrá!$B:$B,0)))*($H302+IF($I302="",$H302*(1+$AD$2),$I302))/2/1000,""))</f>
        <v/>
      </c>
      <c r="K302" s="21" t="s">
        <v>2304</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2"/>
      <c r="V302" s="302"/>
      <c r="W302" s="302"/>
      <c r="X302" s="302"/>
      <c r="Y302" s="302"/>
      <c r="Z302" s="302"/>
      <c r="AA302" s="302"/>
      <c r="AF302" s="352" t="str">
        <f>IF($F302="","",IFERROR(IFERROR(INDEX(Réttabanki!$U:$U,MATCH($F302,Réttabanki!$A:$A,0)),INDEX(Vöruskrá!$R:$R,MATCH($F302,Vöruskrá!$B:$B,0)))*$H302/1000,""))</f>
        <v/>
      </c>
      <c r="AG302" s="352" t="str">
        <f>IF($F302="","",IFERROR(IFERROR(INDEX(Réttabanki!$U:$U,MATCH($F302,Réttabanki!$A:$A,0)),INDEX(Vöruskrá!$R:$R,MATCH($F302,Vöruskrá!$B:$B,0)))*IF($I302="",$H302*(1+$AD$2),$I302)/1000,""))</f>
        <v/>
      </c>
      <c r="AH302" s="353" t="str">
        <f t="shared" si="22"/>
        <v/>
      </c>
      <c r="AI302" s="351" t="str">
        <f t="shared" si="23"/>
        <v/>
      </c>
    </row>
    <row r="303" spans="1:35">
      <c r="A303" s="274"/>
      <c r="B303" s="31" t="s">
        <v>2052</v>
      </c>
      <c r="C303" s="31">
        <v>34</v>
      </c>
      <c r="D303" s="32" t="s">
        <v>1987</v>
      </c>
      <c r="E303" s="32" t="s">
        <v>1993</v>
      </c>
      <c r="F303" s="32" t="s">
        <v>97</v>
      </c>
      <c r="G303" s="32" t="s">
        <v>2305</v>
      </c>
      <c r="H303" s="33">
        <v>200</v>
      </c>
      <c r="I303" s="33"/>
      <c r="J303" s="148">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300" t="s">
        <v>1999</v>
      </c>
      <c r="V303" s="300" t="s">
        <v>2000</v>
      </c>
      <c r="W303" s="300"/>
      <c r="X303" s="300"/>
      <c r="Y303" s="300"/>
      <c r="Z303" s="300"/>
      <c r="AA303" s="300"/>
      <c r="AF303" s="352">
        <f>IF($F303="","",IFERROR(IFERROR(INDEX(Réttabanki!$U:$U,MATCH($F303,Réttabanki!$A:$A,0)),INDEX(Vöruskrá!$R:$R,MATCH($F303,Vöruskrá!$B:$B,0)))*$H303/1000,""))</f>
        <v>140</v>
      </c>
      <c r="AG303" s="352">
        <f>IF($F303="","",IFERROR(IFERROR(INDEX(Réttabanki!$U:$U,MATCH($F303,Réttabanki!$A:$A,0)),INDEX(Vöruskrá!$R:$R,MATCH($F303,Vöruskrá!$B:$B,0)))*IF($I303="",$H303*(1+$AD$2),$I303)/1000,""))</f>
        <v>210</v>
      </c>
      <c r="AH303" s="353">
        <f t="shared" si="22"/>
        <v>0.18260869565217391</v>
      </c>
      <c r="AI303" s="351" t="str">
        <f t="shared" si="23"/>
        <v>OK</v>
      </c>
    </row>
    <row r="304" spans="1:35">
      <c r="A304" s="274"/>
      <c r="B304" s="31" t="s">
        <v>2052</v>
      </c>
      <c r="C304" s="31">
        <v>34</v>
      </c>
      <c r="D304" s="32" t="s">
        <v>1987</v>
      </c>
      <c r="E304" s="32" t="s">
        <v>1993</v>
      </c>
      <c r="F304" s="32" t="s">
        <v>479</v>
      </c>
      <c r="G304" s="32" t="s">
        <v>482</v>
      </c>
      <c r="H304" s="33">
        <v>20</v>
      </c>
      <c r="I304" s="33"/>
      <c r="J304" s="148">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2" t="s">
        <v>2306</v>
      </c>
      <c r="V304" s="302" t="s">
        <v>2056</v>
      </c>
      <c r="W304" s="302">
        <v>120</v>
      </c>
      <c r="X304" s="303" t="s">
        <v>2307</v>
      </c>
      <c r="Y304" s="302"/>
      <c r="Z304" s="302" t="s">
        <v>2308</v>
      </c>
      <c r="AA304" s="302"/>
      <c r="AF304" s="352">
        <f>IF($F304="","",IFERROR(IFERROR(INDEX(Réttabanki!$U:$U,MATCH($F304,Réttabanki!$A:$A,0)),INDEX(Vöruskrá!$R:$R,MATCH($F304,Vöruskrá!$B:$B,0)))*$H304/1000,""))</f>
        <v>24</v>
      </c>
      <c r="AG304" s="352">
        <f>IF($F304="","",IFERROR(IFERROR(INDEX(Réttabanki!$U:$U,MATCH($F304,Réttabanki!$A:$A,0)),INDEX(Vöruskrá!$R:$R,MATCH($F304,Vöruskrá!$B:$B,0)))*IF($I304="",$H304*(1+$AD$2),$I304)/1000,""))</f>
        <v>36</v>
      </c>
      <c r="AH304" s="353">
        <f t="shared" si="22"/>
        <v>3.1304347826086959E-2</v>
      </c>
      <c r="AI304" s="351" t="str">
        <f t="shared" si="23"/>
        <v>OK</v>
      </c>
    </row>
    <row r="305" spans="1:35">
      <c r="A305" s="274"/>
      <c r="B305" s="31" t="s">
        <v>2052</v>
      </c>
      <c r="C305" s="31">
        <v>34</v>
      </c>
      <c r="D305" s="32" t="s">
        <v>1987</v>
      </c>
      <c r="E305" s="32" t="s">
        <v>1993</v>
      </c>
      <c r="F305" s="32" t="s">
        <v>513</v>
      </c>
      <c r="G305" s="32" t="s">
        <v>515</v>
      </c>
      <c r="H305" s="33">
        <v>20</v>
      </c>
      <c r="I305" s="33"/>
      <c r="J305" s="148">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300" t="s">
        <v>2306</v>
      </c>
      <c r="V305" s="300" t="s">
        <v>2056</v>
      </c>
      <c r="W305" s="300">
        <v>120</v>
      </c>
      <c r="X305" s="300" t="s">
        <v>2307</v>
      </c>
      <c r="Y305" s="300"/>
      <c r="Z305" s="300" t="s">
        <v>2308</v>
      </c>
      <c r="AA305" s="300"/>
      <c r="AF305" s="352">
        <f>IF($F305="","",IFERROR(IFERROR(INDEX(Réttabanki!$U:$U,MATCH($F305,Réttabanki!$A:$A,0)),INDEX(Vöruskrá!$R:$R,MATCH($F305,Vöruskrá!$B:$B,0)))*$H305/1000,""))</f>
        <v>14</v>
      </c>
      <c r="AG305" s="352">
        <f>IF($F305="","",IFERROR(IFERROR(INDEX(Réttabanki!$U:$U,MATCH($F305,Réttabanki!$A:$A,0)),INDEX(Vöruskrá!$R:$R,MATCH($F305,Vöruskrá!$B:$B,0)))*IF($I305="",$H305*(1+$AD$2),$I305)/1000,""))</f>
        <v>21</v>
      </c>
      <c r="AH305" s="353">
        <f t="shared" si="22"/>
        <v>1.8260869565217393E-2</v>
      </c>
      <c r="AI305" s="351" t="str">
        <f t="shared" si="23"/>
        <v>OK</v>
      </c>
    </row>
    <row r="306" spans="1:35" ht="36">
      <c r="A306" s="274"/>
      <c r="B306" s="31" t="s">
        <v>2052</v>
      </c>
      <c r="C306" s="31">
        <v>34</v>
      </c>
      <c r="D306" s="32" t="s">
        <v>1987</v>
      </c>
      <c r="E306" s="32" t="s">
        <v>960</v>
      </c>
      <c r="F306" s="32"/>
      <c r="G306" s="32" t="s">
        <v>2014</v>
      </c>
      <c r="H306" s="33"/>
      <c r="I306" s="33"/>
      <c r="J306" s="148" t="str">
        <f>IF($F306="","",IFERROR(IFERROR(INDEX(Réttabanki!$U:$U,MATCH($F306,Réttabanki!$A:$A,0)),INDEX(Vöruskrá!$R:$R,MATCH($F306,Vöruskrá!$B:$B,0)))*($H306+IF($I306="",$H306*(1+$AD$2),$I306))/2/1000,""))</f>
        <v/>
      </c>
      <c r="K306" s="21" t="s">
        <v>2309</v>
      </c>
      <c r="L306" s="21" t="s">
        <v>115</v>
      </c>
      <c r="M306" s="21"/>
      <c r="N306" s="22"/>
      <c r="O306" s="22"/>
      <c r="P306" s="22"/>
      <c r="Q306" s="22"/>
      <c r="R306" s="22"/>
      <c r="S306" s="22"/>
      <c r="T306" s="65"/>
      <c r="U306" s="302"/>
      <c r="V306" s="302"/>
      <c r="W306" s="302"/>
      <c r="X306" s="302"/>
      <c r="Y306" s="302"/>
      <c r="Z306" s="302"/>
      <c r="AA306" s="302"/>
      <c r="AF306" s="352" t="str">
        <f>IF($F306="","",IFERROR(IFERROR(INDEX(Réttabanki!$U:$U,MATCH($F306,Réttabanki!$A:$A,0)),INDEX(Vöruskrá!$R:$R,MATCH($F306,Vöruskrá!$B:$B,0)))*$H306/1000,""))</f>
        <v/>
      </c>
      <c r="AG306" s="352" t="str">
        <f>IF($F306="","",IFERROR(IFERROR(INDEX(Réttabanki!$U:$U,MATCH($F306,Réttabanki!$A:$A,0)),INDEX(Vöruskrá!$R:$R,MATCH($F306,Vöruskrá!$B:$B,0)))*IF($I306="",$H306*(1+$AD$2),$I306)/1000,""))</f>
        <v/>
      </c>
      <c r="AH306" s="353" t="str">
        <f t="shared" si="22"/>
        <v/>
      </c>
      <c r="AI306" s="351" t="str">
        <f t="shared" si="23"/>
        <v/>
      </c>
    </row>
    <row r="307" spans="1:35" ht="36">
      <c r="A307" s="274"/>
      <c r="B307" s="31" t="s">
        <v>2052</v>
      </c>
      <c r="C307" s="31">
        <v>34</v>
      </c>
      <c r="D307" s="32" t="s">
        <v>1987</v>
      </c>
      <c r="E307" s="32" t="s">
        <v>960</v>
      </c>
      <c r="F307" s="32" t="s">
        <v>1267</v>
      </c>
      <c r="G307" s="32" t="s">
        <v>2009</v>
      </c>
      <c r="H307" s="33">
        <v>200</v>
      </c>
      <c r="I307" s="33"/>
      <c r="J307" s="148">
        <f>IF($F307="","",IFERROR(IFERROR(INDEX(Réttabanki!$U:$U,MATCH($F307,Réttabanki!$A:$A,0)),INDEX(Vöruskrá!$R:$R,MATCH($F307,Vöruskrá!$B:$B,0)))*($H307+IF($I307="",$H307*(1+$AD$2),$I307))/2/1000,""))</f>
        <v>200</v>
      </c>
      <c r="K307" s="21" t="s">
        <v>1269</v>
      </c>
      <c r="L307" s="21" t="s">
        <v>115</v>
      </c>
      <c r="M307" s="21"/>
      <c r="N307" s="22">
        <v>89</v>
      </c>
      <c r="O307" s="22">
        <v>2.1</v>
      </c>
      <c r="P307" s="22">
        <v>0.2</v>
      </c>
      <c r="Q307" s="22">
        <v>16</v>
      </c>
      <c r="R307" s="22"/>
      <c r="S307" s="22"/>
      <c r="T307" s="65"/>
      <c r="U307" s="300" t="s">
        <v>1999</v>
      </c>
      <c r="V307" s="300" t="s">
        <v>2000</v>
      </c>
      <c r="W307" s="300"/>
      <c r="X307" s="300"/>
      <c r="Y307" s="300"/>
      <c r="Z307" s="300"/>
      <c r="AA307" s="300"/>
      <c r="AF307" s="352">
        <f>IF($F307="","",IFERROR(IFERROR(INDEX(Réttabanki!$U:$U,MATCH($F307,Réttabanki!$A:$A,0)),INDEX(Vöruskrá!$R:$R,MATCH($F307,Vöruskrá!$B:$B,0)))*$H307/1000,""))</f>
        <v>160</v>
      </c>
      <c r="AG307" s="352">
        <f>IF($F307="","",IFERROR(IFERROR(INDEX(Réttabanki!$U:$U,MATCH($F307,Réttabanki!$A:$A,0)),INDEX(Vöruskrá!$R:$R,MATCH($F307,Vöruskrá!$B:$B,0)))*IF($I307="",$H307*(1+$AD$2),$I307)/1000,""))</f>
        <v>240</v>
      </c>
      <c r="AH307" s="353">
        <f t="shared" si="22"/>
        <v>0.20869565217391303</v>
      </c>
      <c r="AI307" s="351" t="str">
        <f t="shared" si="23"/>
        <v>OK</v>
      </c>
    </row>
    <row r="308" spans="1:35">
      <c r="A308" s="274"/>
      <c r="B308" s="31" t="s">
        <v>2052</v>
      </c>
      <c r="C308" s="31">
        <v>34</v>
      </c>
      <c r="D308" s="32" t="s">
        <v>1987</v>
      </c>
      <c r="E308" s="32" t="s">
        <v>960</v>
      </c>
      <c r="F308" s="32" t="s">
        <v>479</v>
      </c>
      <c r="G308" s="32" t="s">
        <v>482</v>
      </c>
      <c r="H308" s="33">
        <v>20</v>
      </c>
      <c r="I308" s="33"/>
      <c r="J308" s="148">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2"/>
      <c r="V308" s="302"/>
      <c r="W308" s="302"/>
      <c r="X308" s="302"/>
      <c r="Y308" s="302"/>
      <c r="Z308" s="302"/>
      <c r="AA308" s="302"/>
      <c r="AF308" s="352">
        <f>IF($F308="","",IFERROR(IFERROR(INDEX(Réttabanki!$U:$U,MATCH($F308,Réttabanki!$A:$A,0)),INDEX(Vöruskrá!$R:$R,MATCH($F308,Vöruskrá!$B:$B,0)))*$H308/1000,""))</f>
        <v>24</v>
      </c>
      <c r="AG308" s="352">
        <f>IF($F308="","",IFERROR(IFERROR(INDEX(Réttabanki!$U:$U,MATCH($F308,Réttabanki!$A:$A,0)),INDEX(Vöruskrá!$R:$R,MATCH($F308,Vöruskrá!$B:$B,0)))*IF($I308="",$H308*(1+$AD$2),$I308)/1000,""))</f>
        <v>36</v>
      </c>
      <c r="AH308" s="353">
        <f t="shared" si="22"/>
        <v>3.1304347826086959E-2</v>
      </c>
      <c r="AI308" s="351" t="str">
        <f t="shared" si="23"/>
        <v>OK</v>
      </c>
    </row>
    <row r="309" spans="1:35">
      <c r="A309" s="274"/>
      <c r="B309" s="31" t="s">
        <v>2052</v>
      </c>
      <c r="C309" s="31">
        <v>34</v>
      </c>
      <c r="D309" s="32" t="s">
        <v>1987</v>
      </c>
      <c r="E309" s="32" t="s">
        <v>960</v>
      </c>
      <c r="F309" s="32" t="s">
        <v>513</v>
      </c>
      <c r="G309" s="32" t="s">
        <v>515</v>
      </c>
      <c r="H309" s="33">
        <v>20</v>
      </c>
      <c r="I309" s="33"/>
      <c r="J309" s="148">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300"/>
      <c r="V309" s="300"/>
      <c r="W309" s="300"/>
      <c r="X309" s="300"/>
      <c r="Y309" s="300"/>
      <c r="Z309" s="300"/>
      <c r="AA309" s="300"/>
      <c r="AF309" s="352">
        <f>IF($F309="","",IFERROR(IFERROR(INDEX(Réttabanki!$U:$U,MATCH($F309,Réttabanki!$A:$A,0)),INDEX(Vöruskrá!$R:$R,MATCH($F309,Vöruskrá!$B:$B,0)))*$H309/1000,""))</f>
        <v>14</v>
      </c>
      <c r="AG309" s="352">
        <f>IF($F309="","",IFERROR(IFERROR(INDEX(Réttabanki!$U:$U,MATCH($F309,Réttabanki!$A:$A,0)),INDEX(Vöruskrá!$R:$R,MATCH($F309,Vöruskrá!$B:$B,0)))*IF($I309="",$H309*(1+$AD$2),$I309)/1000,""))</f>
        <v>21</v>
      </c>
      <c r="AH309" s="353">
        <f t="shared" si="22"/>
        <v>1.8260869565217393E-2</v>
      </c>
      <c r="AI309" s="351" t="str">
        <f t="shared" si="23"/>
        <v>OK</v>
      </c>
    </row>
    <row r="310" spans="1:35" ht="24">
      <c r="A310" s="274"/>
      <c r="B310" s="31" t="s">
        <v>2052</v>
      </c>
      <c r="C310" s="31">
        <v>34</v>
      </c>
      <c r="D310" s="32" t="s">
        <v>1987</v>
      </c>
      <c r="E310" s="32" t="s">
        <v>960</v>
      </c>
      <c r="F310" s="32"/>
      <c r="G310" s="32" t="s">
        <v>2310</v>
      </c>
      <c r="H310" s="33"/>
      <c r="I310" s="33"/>
      <c r="J310" s="148" t="str">
        <f>IF($F310="","",IFERROR(IFERROR(INDEX(Réttabanki!$U:$U,MATCH($F310,Réttabanki!$A:$A,0)),INDEX(Vöruskrá!$R:$R,MATCH($F310,Vöruskrá!$B:$B,0)))*($H310+IF($I310="",$H310*(1+$AD$2),$I310))/2/1000,""))</f>
        <v/>
      </c>
      <c r="K310" s="21" t="s">
        <v>2311</v>
      </c>
      <c r="L310" s="21" t="s">
        <v>121</v>
      </c>
      <c r="M310" s="21"/>
      <c r="N310" s="22"/>
      <c r="O310" s="22"/>
      <c r="P310" s="22"/>
      <c r="Q310" s="22"/>
      <c r="R310" s="22"/>
      <c r="S310" s="22"/>
      <c r="T310" s="65"/>
      <c r="U310" s="302"/>
      <c r="V310" s="302"/>
      <c r="W310" s="302"/>
      <c r="X310" s="302"/>
      <c r="Y310" s="302"/>
      <c r="Z310" s="302"/>
      <c r="AA310" s="302"/>
      <c r="AF310" s="352" t="str">
        <f>IF($F310="","",IFERROR(IFERROR(INDEX(Réttabanki!$U:$U,MATCH($F310,Réttabanki!$A:$A,0)),INDEX(Vöruskrá!$R:$R,MATCH($F310,Vöruskrá!$B:$B,0)))*$H310/1000,""))</f>
        <v/>
      </c>
      <c r="AG310" s="352" t="str">
        <f>IF($F310="","",IFERROR(IFERROR(INDEX(Réttabanki!$U:$U,MATCH($F310,Réttabanki!$A:$A,0)),INDEX(Vöruskrá!$R:$R,MATCH($F310,Vöruskrá!$B:$B,0)))*IF($I310="",$H310*(1+$AD$2),$I310)/1000,""))</f>
        <v/>
      </c>
      <c r="AH310" s="353" t="str">
        <f t="shared" si="22"/>
        <v/>
      </c>
      <c r="AI310" s="351" t="str">
        <f t="shared" si="23"/>
        <v/>
      </c>
    </row>
    <row r="311" spans="1:35" ht="24">
      <c r="A311" s="274"/>
      <c r="B311" s="31" t="s">
        <v>2052</v>
      </c>
      <c r="C311" s="31">
        <v>34</v>
      </c>
      <c r="D311" s="32" t="s">
        <v>1987</v>
      </c>
      <c r="E311" s="32" t="s">
        <v>960</v>
      </c>
      <c r="F311" s="32" t="s">
        <v>1405</v>
      </c>
      <c r="G311" s="32" t="s">
        <v>2312</v>
      </c>
      <c r="H311" s="33">
        <v>200</v>
      </c>
      <c r="I311" s="33"/>
      <c r="J311" s="148">
        <f>IF($F311="","",IFERROR(IFERROR(INDEX(Réttabanki!$U:$U,MATCH($F311,Réttabanki!$A:$A,0)),INDEX(Vöruskrá!$R:$R,MATCH($F311,Vöruskrá!$B:$B,0)))*($H311+IF($I311="",$H311*(1+$AD$2),$I311))/2/1000,""))</f>
        <v>225</v>
      </c>
      <c r="K311" s="21" t="s">
        <v>1406</v>
      </c>
      <c r="L311" s="21"/>
      <c r="M311" s="21"/>
      <c r="N311" s="22">
        <v>165</v>
      </c>
      <c r="O311" s="22">
        <v>14</v>
      </c>
      <c r="P311" s="22">
        <v>12</v>
      </c>
      <c r="Q311" s="22">
        <v>12</v>
      </c>
      <c r="R311" s="22">
        <v>1</v>
      </c>
      <c r="S311" s="22">
        <v>0</v>
      </c>
      <c r="T311" s="65"/>
      <c r="U311" s="300" t="s">
        <v>1999</v>
      </c>
      <c r="V311" s="300" t="s">
        <v>2000</v>
      </c>
      <c r="W311" s="300"/>
      <c r="X311" s="300"/>
      <c r="Y311" s="300"/>
      <c r="Z311" s="300"/>
      <c r="AA311" s="300"/>
      <c r="AF311" s="352">
        <f>IF($F311="","",IFERROR(IFERROR(INDEX(Réttabanki!$U:$U,MATCH($F311,Réttabanki!$A:$A,0)),INDEX(Vöruskrá!$R:$R,MATCH($F311,Vöruskrá!$B:$B,0)))*$H311/1000,""))</f>
        <v>180</v>
      </c>
      <c r="AG311" s="352">
        <f>IF($F311="","",IFERROR(IFERROR(INDEX(Réttabanki!$U:$U,MATCH($F311,Réttabanki!$A:$A,0)),INDEX(Vöruskrá!$R:$R,MATCH($F311,Vöruskrá!$B:$B,0)))*IF($I311="",$H311*(1+$AD$2),$I311)/1000,""))</f>
        <v>270</v>
      </c>
      <c r="AH311" s="353">
        <f t="shared" si="22"/>
        <v>0.23478260869565218</v>
      </c>
      <c r="AI311" s="351" t="str">
        <f t="shared" si="23"/>
        <v>OK</v>
      </c>
    </row>
    <row r="312" spans="1:35">
      <c r="A312" s="274"/>
      <c r="B312" s="31" t="s">
        <v>2052</v>
      </c>
      <c r="C312" s="31">
        <v>34</v>
      </c>
      <c r="D312" s="32" t="s">
        <v>1987</v>
      </c>
      <c r="E312" s="32" t="s">
        <v>960</v>
      </c>
      <c r="F312" s="32" t="s">
        <v>479</v>
      </c>
      <c r="G312" s="32" t="s">
        <v>482</v>
      </c>
      <c r="H312" s="33">
        <v>20</v>
      </c>
      <c r="I312" s="33"/>
      <c r="J312" s="148">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2"/>
      <c r="V312" s="302"/>
      <c r="W312" s="302"/>
      <c r="X312" s="302"/>
      <c r="Y312" s="302"/>
      <c r="Z312" s="302"/>
      <c r="AA312" s="302"/>
      <c r="AF312" s="352">
        <f>IF($F312="","",IFERROR(IFERROR(INDEX(Réttabanki!$U:$U,MATCH($F312,Réttabanki!$A:$A,0)),INDEX(Vöruskrá!$R:$R,MATCH($F312,Vöruskrá!$B:$B,0)))*$H312/1000,""))</f>
        <v>24</v>
      </c>
      <c r="AG312" s="352">
        <f>IF($F312="","",IFERROR(IFERROR(INDEX(Réttabanki!$U:$U,MATCH($F312,Réttabanki!$A:$A,0)),INDEX(Vöruskrá!$R:$R,MATCH($F312,Vöruskrá!$B:$B,0)))*IF($I312="",$H312*(1+$AD$2),$I312)/1000,""))</f>
        <v>36</v>
      </c>
      <c r="AH312" s="353">
        <f t="shared" si="22"/>
        <v>3.1304347826086959E-2</v>
      </c>
      <c r="AI312" s="351" t="str">
        <f t="shared" si="23"/>
        <v>OK</v>
      </c>
    </row>
    <row r="313" spans="1:35">
      <c r="A313" s="274"/>
      <c r="B313" s="31" t="s">
        <v>2052</v>
      </c>
      <c r="C313" s="31">
        <v>34</v>
      </c>
      <c r="D313" s="32" t="s">
        <v>1987</v>
      </c>
      <c r="E313" s="32" t="s">
        <v>960</v>
      </c>
      <c r="F313" s="32" t="s">
        <v>513</v>
      </c>
      <c r="G313" s="32" t="s">
        <v>515</v>
      </c>
      <c r="H313" s="33">
        <v>20</v>
      </c>
      <c r="I313" s="33"/>
      <c r="J313" s="148">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300"/>
      <c r="V313" s="300"/>
      <c r="W313" s="300"/>
      <c r="X313" s="300"/>
      <c r="Y313" s="300"/>
      <c r="Z313" s="300"/>
      <c r="AA313" s="300"/>
      <c r="AF313" s="352">
        <f>IF($F313="","",IFERROR(IFERROR(INDEX(Réttabanki!$U:$U,MATCH($F313,Réttabanki!$A:$A,0)),INDEX(Vöruskrá!$R:$R,MATCH($F313,Vöruskrá!$B:$B,0)))*$H313/1000,""))</f>
        <v>14</v>
      </c>
      <c r="AG313" s="352">
        <f>IF($F313="","",IFERROR(IFERROR(INDEX(Réttabanki!$U:$U,MATCH($F313,Réttabanki!$A:$A,0)),INDEX(Vöruskrá!$R:$R,MATCH($F313,Vöruskrá!$B:$B,0)))*IF($I313="",$H313*(1+$AD$2),$I313)/1000,""))</f>
        <v>21</v>
      </c>
      <c r="AH313" s="353">
        <f t="shared" si="22"/>
        <v>1.8260869565217393E-2</v>
      </c>
      <c r="AI313" s="351" t="str">
        <f t="shared" si="23"/>
        <v>OK</v>
      </c>
    </row>
    <row r="314" spans="1:35" ht="36">
      <c r="A314" s="274"/>
      <c r="B314" s="31" t="s">
        <v>2052</v>
      </c>
      <c r="C314" s="31">
        <v>34</v>
      </c>
      <c r="D314" s="32" t="s">
        <v>1987</v>
      </c>
      <c r="E314" s="32" t="s">
        <v>2013</v>
      </c>
      <c r="F314" s="32"/>
      <c r="G314" s="32" t="s">
        <v>2014</v>
      </c>
      <c r="H314" s="33"/>
      <c r="I314" s="33"/>
      <c r="J314" s="148" t="str">
        <f>IF($F314="","",IFERROR(IFERROR(INDEX(Réttabanki!$U:$U,MATCH($F314,Réttabanki!$A:$A,0)),INDEX(Vöruskrá!$R:$R,MATCH($F314,Vöruskrá!$B:$B,0)))*($H314+IF($I314="",$H314*(1+$AD$2),$I314))/2/1000,""))</f>
        <v/>
      </c>
      <c r="K314" s="21" t="s">
        <v>2309</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2"/>
      <c r="V314" s="302"/>
      <c r="W314" s="302"/>
      <c r="X314" s="302"/>
      <c r="Y314" s="302"/>
      <c r="Z314" s="302"/>
      <c r="AA314" s="302"/>
      <c r="AF314" s="352" t="str">
        <f>IF($F314="","",IFERROR(IFERROR(INDEX(Réttabanki!$U:$U,MATCH($F314,Réttabanki!$A:$A,0)),INDEX(Vöruskrá!$R:$R,MATCH($F314,Vöruskrá!$B:$B,0)))*$H314/1000,""))</f>
        <v/>
      </c>
      <c r="AG314" s="352" t="str">
        <f>IF($F314="","",IFERROR(IFERROR(INDEX(Réttabanki!$U:$U,MATCH($F314,Réttabanki!$A:$A,0)),INDEX(Vöruskrá!$R:$R,MATCH($F314,Vöruskrá!$B:$B,0)))*IF($I314="",$H314*(1+$AD$2),$I314)/1000,""))</f>
        <v/>
      </c>
      <c r="AH314" s="353" t="str">
        <f t="shared" si="22"/>
        <v/>
      </c>
      <c r="AI314" s="351" t="str">
        <f t="shared" si="23"/>
        <v/>
      </c>
    </row>
    <row r="315" spans="1:35" ht="36">
      <c r="A315" s="274"/>
      <c r="B315" s="31" t="s">
        <v>2052</v>
      </c>
      <c r="C315" s="31">
        <v>34</v>
      </c>
      <c r="D315" s="32" t="s">
        <v>1987</v>
      </c>
      <c r="E315" s="32" t="s">
        <v>2013</v>
      </c>
      <c r="F315" s="32" t="s">
        <v>1267</v>
      </c>
      <c r="G315" s="32" t="s">
        <v>2017</v>
      </c>
      <c r="H315" s="33">
        <v>200</v>
      </c>
      <c r="I315" s="33"/>
      <c r="J315" s="148">
        <f>IF($F315="","",IFERROR(IFERROR(INDEX(Réttabanki!$U:$U,MATCH($F315,Réttabanki!$A:$A,0)),INDEX(Vöruskrá!$R:$R,MATCH($F315,Vöruskrá!$B:$B,0)))*($H315+IF($I315="",$H315*(1+$AD$2),$I315))/2/1000,""))</f>
        <v>200</v>
      </c>
      <c r="K315" s="21" t="s">
        <v>1269</v>
      </c>
      <c r="L315" s="21" t="s">
        <v>115</v>
      </c>
      <c r="M315" s="21"/>
      <c r="N315" s="22">
        <v>89</v>
      </c>
      <c r="O315" s="22">
        <v>2.1</v>
      </c>
      <c r="P315" s="22">
        <v>0.2</v>
      </c>
      <c r="Q315" s="22">
        <v>16</v>
      </c>
      <c r="R315" s="22"/>
      <c r="S315" s="22"/>
      <c r="T315" s="65" t="str">
        <f>IF(F315="","",IFERROR(INDEX(Réttabanki!Q:Q,MATCH(F315,Réttabanki!A:A,0)),IFERROR(INDEX(Réttabanki!Q:Q,MATCH(F315,Réttabanki!B:B,0)),"")))</f>
        <v/>
      </c>
      <c r="U315" s="300" t="s">
        <v>1999</v>
      </c>
      <c r="V315" s="300" t="s">
        <v>2000</v>
      </c>
      <c r="W315" s="300"/>
      <c r="X315" s="300"/>
      <c r="Y315" s="300"/>
      <c r="Z315" s="300"/>
      <c r="AA315" s="300"/>
      <c r="AF315" s="352">
        <f>IF($F315="","",IFERROR(IFERROR(INDEX(Réttabanki!$U:$U,MATCH($F315,Réttabanki!$A:$A,0)),INDEX(Vöruskrá!$R:$R,MATCH($F315,Vöruskrá!$B:$B,0)))*$H315/1000,""))</f>
        <v>160</v>
      </c>
      <c r="AG315" s="352">
        <f>IF($F315="","",IFERROR(IFERROR(INDEX(Réttabanki!$U:$U,MATCH($F315,Réttabanki!$A:$A,0)),INDEX(Vöruskrá!$R:$R,MATCH($F315,Vöruskrá!$B:$B,0)))*IF($I315="",$H315*(1+$AD$2),$I315)/1000,""))</f>
        <v>240</v>
      </c>
      <c r="AH315" s="353">
        <f t="shared" si="22"/>
        <v>0.20869565217391303</v>
      </c>
      <c r="AI315" s="351" t="str">
        <f t="shared" si="23"/>
        <v>OK</v>
      </c>
    </row>
    <row r="316" spans="1:35">
      <c r="A316" s="274"/>
      <c r="B316" s="31" t="s">
        <v>2052</v>
      </c>
      <c r="C316" s="31">
        <v>34</v>
      </c>
      <c r="D316" s="32" t="s">
        <v>1987</v>
      </c>
      <c r="E316" s="32" t="s">
        <v>2013</v>
      </c>
      <c r="F316" s="32" t="s">
        <v>479</v>
      </c>
      <c r="G316" s="32" t="s">
        <v>482</v>
      </c>
      <c r="H316" s="33">
        <v>20</v>
      </c>
      <c r="I316" s="33"/>
      <c r="J316" s="148">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2"/>
      <c r="V316" s="302"/>
      <c r="W316" s="302"/>
      <c r="X316" s="302"/>
      <c r="Y316" s="302"/>
      <c r="Z316" s="302"/>
      <c r="AA316" s="302"/>
      <c r="AF316" s="352">
        <f>IF($F316="","",IFERROR(IFERROR(INDEX(Réttabanki!$U:$U,MATCH($F316,Réttabanki!$A:$A,0)),INDEX(Vöruskrá!$R:$R,MATCH($F316,Vöruskrá!$B:$B,0)))*$H316/1000,""))</f>
        <v>24</v>
      </c>
      <c r="AG316" s="352">
        <f>IF($F316="","",IFERROR(IFERROR(INDEX(Réttabanki!$U:$U,MATCH($F316,Réttabanki!$A:$A,0)),INDEX(Vöruskrá!$R:$R,MATCH($F316,Vöruskrá!$B:$B,0)))*IF($I316="",$H316*(1+$AD$2),$I316)/1000,""))</f>
        <v>36</v>
      </c>
      <c r="AH316" s="353">
        <f t="shared" si="22"/>
        <v>3.1304347826086959E-2</v>
      </c>
      <c r="AI316" s="351" t="str">
        <f t="shared" si="23"/>
        <v>OK</v>
      </c>
    </row>
    <row r="317" spans="1:35">
      <c r="A317" s="274"/>
      <c r="B317" s="31" t="s">
        <v>2052</v>
      </c>
      <c r="C317" s="31">
        <v>34</v>
      </c>
      <c r="D317" s="32" t="s">
        <v>1987</v>
      </c>
      <c r="E317" s="32" t="s">
        <v>2013</v>
      </c>
      <c r="F317" s="32" t="s">
        <v>513</v>
      </c>
      <c r="G317" s="32" t="s">
        <v>515</v>
      </c>
      <c r="H317" s="33">
        <v>20</v>
      </c>
      <c r="I317" s="33"/>
      <c r="J317" s="148">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300"/>
      <c r="V317" s="300"/>
      <c r="W317" s="300"/>
      <c r="X317" s="300"/>
      <c r="Y317" s="300"/>
      <c r="Z317" s="300"/>
      <c r="AA317" s="300"/>
      <c r="AF317" s="352">
        <f>IF($F317="","",IFERROR(IFERROR(INDEX(Réttabanki!$U:$U,MATCH($F317,Réttabanki!$A:$A,0)),INDEX(Vöruskrá!$R:$R,MATCH($F317,Vöruskrá!$B:$B,0)))*$H317/1000,""))</f>
        <v>14</v>
      </c>
      <c r="AG317" s="352">
        <f>IF($F317="","",IFERROR(IFERROR(INDEX(Réttabanki!$U:$U,MATCH($F317,Réttabanki!$A:$A,0)),INDEX(Vöruskrá!$R:$R,MATCH($F317,Vöruskrá!$B:$B,0)))*IF($I317="",$H317*(1+$AD$2),$I317)/1000,""))</f>
        <v>21</v>
      </c>
      <c r="AH317" s="353">
        <f t="shared" si="22"/>
        <v>1.8260869565217393E-2</v>
      </c>
      <c r="AI317" s="351" t="str">
        <f t="shared" si="23"/>
        <v>OK</v>
      </c>
    </row>
    <row r="318" spans="1:35" ht="30.75">
      <c r="A318" s="274"/>
      <c r="B318" s="31" t="s">
        <v>2052</v>
      </c>
      <c r="C318" s="31">
        <v>34</v>
      </c>
      <c r="D318" s="32" t="s">
        <v>2005</v>
      </c>
      <c r="E318" s="32" t="s">
        <v>2023</v>
      </c>
      <c r="F318" s="32"/>
      <c r="G318" s="32"/>
      <c r="H318" s="33"/>
      <c r="I318" s="33"/>
      <c r="J318" s="148"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2"/>
      <c r="V318" s="302"/>
      <c r="W318" s="302"/>
      <c r="X318" s="302"/>
      <c r="Y318" s="302"/>
      <c r="Z318" s="302"/>
      <c r="AA318" s="302"/>
      <c r="AF318" s="352" t="str">
        <f>IF($F318="","",IFERROR(IFERROR(INDEX(Réttabanki!$U:$U,MATCH($F318,Réttabanki!$A:$A,0)),INDEX(Vöruskrá!$R:$R,MATCH($F318,Vöruskrá!$B:$B,0)))*$H318/1000,""))</f>
        <v/>
      </c>
      <c r="AG318" s="352" t="str">
        <f>IF($F318="","",IFERROR(IFERROR(INDEX(Réttabanki!$U:$U,MATCH($F318,Réttabanki!$A:$A,0)),INDEX(Vöruskrá!$R:$R,MATCH($F318,Vöruskrá!$B:$B,0)))*IF($I318="",$H318*(1+$AD$2),$I318)/1000,""))</f>
        <v/>
      </c>
      <c r="AH318" s="353" t="str">
        <f t="shared" si="22"/>
        <v/>
      </c>
      <c r="AI318" s="351" t="str">
        <f t="shared" si="23"/>
        <v/>
      </c>
    </row>
    <row r="319" spans="1:35" ht="48">
      <c r="A319" s="274"/>
      <c r="B319" s="31" t="s">
        <v>2052</v>
      </c>
      <c r="C319" s="31">
        <v>34</v>
      </c>
      <c r="D319" s="32" t="s">
        <v>1987</v>
      </c>
      <c r="E319" s="32" t="s">
        <v>2023</v>
      </c>
      <c r="F319" s="32"/>
      <c r="G319" s="32" t="s">
        <v>2313</v>
      </c>
      <c r="H319" s="33"/>
      <c r="I319" s="33"/>
      <c r="J319" s="148" t="str">
        <f>IF($F319="","",IFERROR(IFERROR(INDEX(Réttabanki!$U:$U,MATCH($F319,Réttabanki!$A:$A,0)),INDEX(Vöruskrá!$R:$R,MATCH($F319,Vöruskrá!$B:$B,0)))*($H319+IF($I319="",$H319*(1+$AD$2),$I319))/2/1000,""))</f>
        <v/>
      </c>
      <c r="K319" s="21" t="s">
        <v>2162</v>
      </c>
      <c r="L319" s="21" t="s">
        <v>2163</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300"/>
      <c r="V319" s="300"/>
      <c r="W319" s="300"/>
      <c r="X319" s="300"/>
      <c r="Y319" s="300"/>
      <c r="Z319" s="300"/>
      <c r="AA319" s="300"/>
      <c r="AF319" s="352" t="str">
        <f>IF($F319="","",IFERROR(IFERROR(INDEX(Réttabanki!$U:$U,MATCH($F319,Réttabanki!$A:$A,0)),INDEX(Vöruskrá!$R:$R,MATCH($F319,Vöruskrá!$B:$B,0)))*$H319/1000,""))</f>
        <v/>
      </c>
      <c r="AG319" s="352" t="str">
        <f>IF($F319="","",IFERROR(IFERROR(INDEX(Réttabanki!$U:$U,MATCH($F319,Réttabanki!$A:$A,0)),INDEX(Vöruskrá!$R:$R,MATCH($F319,Vöruskrá!$B:$B,0)))*IF($I319="",$H319*(1+$AD$2),$I319)/1000,""))</f>
        <v/>
      </c>
      <c r="AH319" s="353" t="str">
        <f t="shared" si="22"/>
        <v/>
      </c>
      <c r="AI319" s="351" t="str">
        <f t="shared" si="23"/>
        <v/>
      </c>
    </row>
    <row r="320" spans="1:35" ht="36">
      <c r="A320" s="274"/>
      <c r="B320" s="31" t="s">
        <v>2052</v>
      </c>
      <c r="C320" s="31">
        <v>34</v>
      </c>
      <c r="D320" s="32" t="s">
        <v>1987</v>
      </c>
      <c r="E320" s="32" t="s">
        <v>2023</v>
      </c>
      <c r="F320" s="32" t="s">
        <v>57</v>
      </c>
      <c r="G320" s="32" t="s">
        <v>2164</v>
      </c>
      <c r="H320" s="33">
        <v>40</v>
      </c>
      <c r="I320" s="33"/>
      <c r="J320" s="148">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2"/>
      <c r="V320" s="302"/>
      <c r="W320" s="302"/>
      <c r="X320" s="302"/>
      <c r="Y320" s="302"/>
      <c r="Z320" s="302"/>
      <c r="AA320" s="302"/>
      <c r="AF320" s="352">
        <f>IF($F320="","",IFERROR(IFERROR(INDEX(Réttabanki!$U:$U,MATCH($F320,Réttabanki!$A:$A,0)),INDEX(Vöruskrá!$R:$R,MATCH($F320,Vöruskrá!$B:$B,0)))*$H320/1000,""))</f>
        <v>24</v>
      </c>
      <c r="AG320" s="352">
        <f>IF($F320="","",IFERROR(IFERROR(INDEX(Réttabanki!$U:$U,MATCH($F320,Réttabanki!$A:$A,0)),INDEX(Vöruskrá!$R:$R,MATCH($F320,Vöruskrá!$B:$B,0)))*IF($I320="",$H320*(1+$AD$2),$I320)/1000,""))</f>
        <v>36</v>
      </c>
      <c r="AH320" s="353">
        <f t="shared" si="22"/>
        <v>3.1304347826086959E-2</v>
      </c>
      <c r="AI320" s="351" t="str">
        <f t="shared" si="23"/>
        <v>OK</v>
      </c>
    </row>
    <row r="321" spans="1:35">
      <c r="A321" s="274"/>
      <c r="B321" s="31" t="s">
        <v>2052</v>
      </c>
      <c r="C321" s="31">
        <v>34</v>
      </c>
      <c r="D321" s="32" t="s">
        <v>1987</v>
      </c>
      <c r="E321" s="32" t="s">
        <v>2023</v>
      </c>
      <c r="F321" s="32" t="s">
        <v>565</v>
      </c>
      <c r="G321" s="32" t="s">
        <v>2030</v>
      </c>
      <c r="H321" s="33">
        <v>20</v>
      </c>
      <c r="I321" s="33"/>
      <c r="J321" s="148">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300"/>
      <c r="V321" s="300"/>
      <c r="W321" s="300"/>
      <c r="X321" s="300"/>
      <c r="Y321" s="300"/>
      <c r="Z321" s="300"/>
      <c r="AA321" s="300"/>
      <c r="AF321" s="352">
        <f>IF($F321="","",IFERROR(IFERROR(INDEX(Réttabanki!$U:$U,MATCH($F321,Réttabanki!$A:$A,0)),INDEX(Vöruskrá!$R:$R,MATCH($F321,Vöruskrá!$B:$B,0)))*$H321/1000,""))</f>
        <v>56</v>
      </c>
      <c r="AG321" s="352">
        <f>IF($F321="","",IFERROR(IFERROR(INDEX(Réttabanki!$U:$U,MATCH($F321,Réttabanki!$A:$A,0)),INDEX(Vöruskrá!$R:$R,MATCH($F321,Vöruskrá!$B:$B,0)))*IF($I321="",$H321*(1+$AD$2),$I321)/1000,""))</f>
        <v>84</v>
      </c>
      <c r="AH321" s="353">
        <f t="shared" si="22"/>
        <v>7.3043478260869571E-2</v>
      </c>
      <c r="AI321" s="351" t="str">
        <f t="shared" si="23"/>
        <v>OK</v>
      </c>
    </row>
    <row r="322" spans="1:35" ht="36">
      <c r="A322" s="274"/>
      <c r="B322" s="31" t="s">
        <v>2052</v>
      </c>
      <c r="C322" s="31">
        <v>34</v>
      </c>
      <c r="D322" s="32" t="s">
        <v>1987</v>
      </c>
      <c r="E322" s="32" t="s">
        <v>960</v>
      </c>
      <c r="F322" s="32"/>
      <c r="G322" s="32" t="s">
        <v>2314</v>
      </c>
      <c r="H322" s="33"/>
      <c r="I322" s="33"/>
      <c r="J322" s="148"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2"/>
      <c r="V322" s="302"/>
      <c r="W322" s="302"/>
      <c r="X322" s="302"/>
      <c r="Y322" s="302"/>
      <c r="Z322" s="302"/>
      <c r="AA322" s="302"/>
      <c r="AF322" s="352" t="str">
        <f>IF($F322="","",IFERROR(IFERROR(INDEX(Réttabanki!$U:$U,MATCH($F322,Réttabanki!$A:$A,0)),INDEX(Vöruskrá!$R:$R,MATCH($F322,Vöruskrá!$B:$B,0)))*$H322/1000,""))</f>
        <v/>
      </c>
      <c r="AG322" s="352" t="str">
        <f>IF($F322="","",IFERROR(IFERROR(INDEX(Réttabanki!$U:$U,MATCH($F322,Réttabanki!$A:$A,0)),INDEX(Vöruskrá!$R:$R,MATCH($F322,Vöruskrá!$B:$B,0)))*IF($I322="",$H322*(1+$AD$2),$I322)/1000,""))</f>
        <v/>
      </c>
      <c r="AH322" s="353" t="str">
        <f t="shared" si="22"/>
        <v/>
      </c>
      <c r="AI322" s="351" t="str">
        <f t="shared" si="23"/>
        <v/>
      </c>
    </row>
    <row r="323" spans="1:35" ht="36">
      <c r="A323" s="274"/>
      <c r="B323" s="306" t="s">
        <v>2052</v>
      </c>
      <c r="C323" s="306">
        <v>34</v>
      </c>
      <c r="D323" s="32" t="s">
        <v>1987</v>
      </c>
      <c r="E323" s="32" t="s">
        <v>960</v>
      </c>
      <c r="F323" s="32" t="s">
        <v>57</v>
      </c>
      <c r="G323" s="32" t="s">
        <v>2164</v>
      </c>
      <c r="H323" s="33">
        <v>40</v>
      </c>
      <c r="I323" s="33"/>
      <c r="J323" s="148">
        <f>IF($F323="","",IFERROR(IFERROR(INDEX(Réttabanki!$U:$U,MATCH($F323,Réttabanki!$A:$A,0)),INDEX(Vöruskrá!$R:$R,MATCH($F323,Vöruskrá!$B:$B,0)))*($H323+IF($I323="",$H323*(1+$AD$2),$I323))/2/1000,""))</f>
        <v>30</v>
      </c>
      <c r="K323" s="307" t="s">
        <v>58</v>
      </c>
      <c r="L323" s="307" t="s">
        <v>59</v>
      </c>
      <c r="M323" s="307" t="s">
        <v>49</v>
      </c>
      <c r="N323" s="308">
        <v>241</v>
      </c>
      <c r="O323" s="308">
        <v>4.3</v>
      </c>
      <c r="P323" s="308">
        <v>0.8</v>
      </c>
      <c r="Q323" s="308">
        <v>33</v>
      </c>
      <c r="R323" s="308">
        <v>14</v>
      </c>
      <c r="S323" s="308">
        <v>0.9</v>
      </c>
      <c r="T323" s="311"/>
      <c r="U323" s="300"/>
      <c r="V323" s="300"/>
      <c r="W323" s="300"/>
      <c r="X323" s="300"/>
      <c r="Y323" s="300"/>
      <c r="Z323" s="300"/>
      <c r="AA323" s="300"/>
      <c r="AF323" s="352">
        <f>IF($F323="","",IFERROR(IFERROR(INDEX(Réttabanki!$U:$U,MATCH($F323,Réttabanki!$A:$A,0)),INDEX(Vöruskrá!$R:$R,MATCH($F323,Vöruskrá!$B:$B,0)))*$H323/1000,""))</f>
        <v>24</v>
      </c>
      <c r="AG323" s="352">
        <f>IF($F323="","",IFERROR(IFERROR(INDEX(Réttabanki!$U:$U,MATCH($F323,Réttabanki!$A:$A,0)),INDEX(Vöruskrá!$R:$R,MATCH($F323,Vöruskrá!$B:$B,0)))*IF($I323="",$H323*(1+$AD$2),$I323)/1000,""))</f>
        <v>36</v>
      </c>
      <c r="AH323" s="353">
        <f t="shared" si="22"/>
        <v>3.1304347826086959E-2</v>
      </c>
      <c r="AI323" s="351" t="str">
        <f t="shared" si="23"/>
        <v>OK</v>
      </c>
    </row>
    <row r="324" spans="1:35" ht="48">
      <c r="A324" s="274"/>
      <c r="B324" s="31" t="s">
        <v>2052</v>
      </c>
      <c r="C324" s="31">
        <v>34</v>
      </c>
      <c r="D324" s="32" t="s">
        <v>1987</v>
      </c>
      <c r="E324" s="32" t="s">
        <v>960</v>
      </c>
      <c r="F324" s="32"/>
      <c r="G324" s="32" t="s">
        <v>2315</v>
      </c>
      <c r="H324" s="33"/>
      <c r="I324" s="33"/>
      <c r="J324" s="148" t="str">
        <f>IF($F324="","",IFERROR(IFERROR(INDEX(Réttabanki!$U:$U,MATCH($F324,Réttabanki!$A:$A,0)),INDEX(Vöruskrá!$R:$R,MATCH($F324,Vöruskrá!$B:$B,0)))*($H324+IF($I324="",$H324*(1+$AD$2),$I324))/2/1000,""))</f>
        <v/>
      </c>
      <c r="K324" s="21" t="s">
        <v>2167</v>
      </c>
      <c r="L324" s="21" t="s">
        <v>108</v>
      </c>
      <c r="M324" s="21"/>
      <c r="N324" s="22"/>
      <c r="O324" s="22"/>
      <c r="P324" s="22"/>
      <c r="Q324" s="22"/>
      <c r="R324" s="22"/>
      <c r="S324" s="22"/>
      <c r="T324" s="65"/>
      <c r="U324" s="302"/>
      <c r="V324" s="302"/>
      <c r="W324" s="302"/>
      <c r="X324" s="302"/>
      <c r="Y324" s="302"/>
      <c r="Z324" s="302"/>
      <c r="AA324" s="302"/>
      <c r="AF324" s="352" t="str">
        <f>IF($F324="","",IFERROR(IFERROR(INDEX(Réttabanki!$U:$U,MATCH($F324,Réttabanki!$A:$A,0)),INDEX(Vöruskrá!$R:$R,MATCH($F324,Vöruskrá!$B:$B,0)))*$H324/1000,""))</f>
        <v/>
      </c>
      <c r="AG324" s="352" t="str">
        <f>IF($F324="","",IFERROR(IFERROR(INDEX(Réttabanki!$U:$U,MATCH($F324,Réttabanki!$A:$A,0)),INDEX(Vöruskrá!$R:$R,MATCH($F324,Vöruskrá!$B:$B,0)))*IF($I324="",$H324*(1+$AD$2),$I324)/1000,""))</f>
        <v/>
      </c>
      <c r="AH324" s="353" t="str">
        <f t="shared" si="22"/>
        <v/>
      </c>
      <c r="AI324" s="351" t="str">
        <f t="shared" si="23"/>
        <v/>
      </c>
    </row>
    <row r="325" spans="1:35" ht="48">
      <c r="A325" s="274"/>
      <c r="B325" s="31" t="s">
        <v>2052</v>
      </c>
      <c r="C325" s="31">
        <v>34</v>
      </c>
      <c r="D325" s="32" t="s">
        <v>1987</v>
      </c>
      <c r="E325" s="32" t="s">
        <v>960</v>
      </c>
      <c r="F325" s="32" t="s">
        <v>1191</v>
      </c>
      <c r="G325" s="32" t="s">
        <v>2036</v>
      </c>
      <c r="H325" s="33">
        <v>40</v>
      </c>
      <c r="I325" s="33"/>
      <c r="J325" s="148">
        <f>IF($F325="","",IFERROR(IFERROR(INDEX(Réttabanki!$U:$U,MATCH($F325,Réttabanki!$A:$A,0)),INDEX(Vöruskrá!$R:$R,MATCH($F325,Vöruskrá!$B:$B,0)))*($H325+IF($I325="",$H325*(1+$AD$2),$I325))/2/1000,""))</f>
        <v>30</v>
      </c>
      <c r="K325" s="21" t="s">
        <v>1192</v>
      </c>
      <c r="L325" s="21"/>
      <c r="M325" s="21"/>
      <c r="N325" s="22">
        <v>227</v>
      </c>
      <c r="O325" s="22">
        <v>4.2</v>
      </c>
      <c r="P325" s="22">
        <v>0.4</v>
      </c>
      <c r="Q325" s="22">
        <v>39.799999999999997</v>
      </c>
      <c r="R325" s="22">
        <v>2.1</v>
      </c>
      <c r="S325" s="22">
        <v>0.9</v>
      </c>
      <c r="T325" s="65"/>
      <c r="U325" s="300"/>
      <c r="V325" s="300"/>
      <c r="W325" s="300"/>
      <c r="X325" s="300"/>
      <c r="Y325" s="300"/>
      <c r="Z325" s="300"/>
      <c r="AA325" s="300"/>
      <c r="AF325" s="352">
        <f>IF($F325="","",IFERROR(IFERROR(INDEX(Réttabanki!$U:$U,MATCH($F325,Réttabanki!$A:$A,0)),INDEX(Vöruskrá!$R:$R,MATCH($F325,Vöruskrá!$B:$B,0)))*$H325/1000,""))</f>
        <v>24</v>
      </c>
      <c r="AG325" s="352">
        <f>IF($F325="","",IFERROR(IFERROR(INDEX(Réttabanki!$U:$U,MATCH($F325,Réttabanki!$A:$A,0)),INDEX(Vöruskrá!$R:$R,MATCH($F325,Vöruskrá!$B:$B,0)))*IF($I325="",$H325*(1+$AD$2),$I325)/1000,""))</f>
        <v>36</v>
      </c>
      <c r="AH325" s="353">
        <f t="shared" si="22"/>
        <v>3.1304347826086959E-2</v>
      </c>
      <c r="AI325" s="351" t="str">
        <f t="shared" si="23"/>
        <v>OK</v>
      </c>
    </row>
    <row r="326" spans="1:35">
      <c r="A326" s="274"/>
      <c r="B326" s="31" t="s">
        <v>2052</v>
      </c>
      <c r="C326" s="31">
        <v>34</v>
      </c>
      <c r="D326" s="32" t="s">
        <v>1987</v>
      </c>
      <c r="E326" s="32" t="s">
        <v>960</v>
      </c>
      <c r="F326" s="32" t="s">
        <v>565</v>
      </c>
      <c r="G326" s="32" t="s">
        <v>2030</v>
      </c>
      <c r="H326" s="33">
        <v>20</v>
      </c>
      <c r="I326" s="33"/>
      <c r="J326" s="148">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2"/>
      <c r="V326" s="302"/>
      <c r="W326" s="302"/>
      <c r="X326" s="302"/>
      <c r="Y326" s="302"/>
      <c r="Z326" s="302"/>
      <c r="AA326" s="302"/>
      <c r="AF326" s="352">
        <f>IF($F326="","",IFERROR(IFERROR(INDEX(Réttabanki!$U:$U,MATCH($F326,Réttabanki!$A:$A,0)),INDEX(Vöruskrá!$R:$R,MATCH($F326,Vöruskrá!$B:$B,0)))*$H326/1000,""))</f>
        <v>56</v>
      </c>
      <c r="AG326" s="352">
        <f>IF($F326="","",IFERROR(IFERROR(INDEX(Réttabanki!$U:$U,MATCH($F326,Réttabanki!$A:$A,0)),INDEX(Vöruskrá!$R:$R,MATCH($F326,Vöruskrá!$B:$B,0)))*IF($I326="",$H326*(1+$AD$2),$I326)/1000,""))</f>
        <v>84</v>
      </c>
      <c r="AH326" s="353">
        <f t="shared" si="22"/>
        <v>7.3043478260869571E-2</v>
      </c>
      <c r="AI326" s="351" t="str">
        <f t="shared" si="23"/>
        <v>OK</v>
      </c>
    </row>
    <row r="327" spans="1:35" ht="48">
      <c r="A327" s="274"/>
      <c r="B327" s="31" t="s">
        <v>2052</v>
      </c>
      <c r="C327" s="31">
        <v>34</v>
      </c>
      <c r="D327" s="32" t="s">
        <v>1987</v>
      </c>
      <c r="E327" s="32" t="s">
        <v>2038</v>
      </c>
      <c r="F327" s="32"/>
      <c r="G327" s="32" t="s">
        <v>2316</v>
      </c>
      <c r="H327" s="33"/>
      <c r="I327" s="33"/>
      <c r="J327" s="148" t="str">
        <f>IF($F327="","",IFERROR(IFERROR(INDEX(Réttabanki!$U:$U,MATCH($F327,Réttabanki!$A:$A,0)),INDEX(Vöruskrá!$R:$R,MATCH($F327,Vöruskrá!$B:$B,0)))*($H327+IF($I327="",$H327*(1+$AD$2),$I327))/2/1000,""))</f>
        <v/>
      </c>
      <c r="K327" s="21" t="s">
        <v>2317</v>
      </c>
      <c r="L327" s="21" t="s">
        <v>2041</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300"/>
      <c r="V327" s="300"/>
      <c r="W327" s="300"/>
      <c r="X327" s="300"/>
      <c r="Y327" s="300"/>
      <c r="Z327" s="300"/>
      <c r="AA327" s="300"/>
      <c r="AF327" s="352" t="str">
        <f>IF($F327="","",IFERROR(IFERROR(INDEX(Réttabanki!$U:$U,MATCH($F327,Réttabanki!$A:$A,0)),INDEX(Vöruskrá!$R:$R,MATCH($F327,Vöruskrá!$B:$B,0)))*$H327/1000,""))</f>
        <v/>
      </c>
      <c r="AG327" s="352" t="str">
        <f>IF($F327="","",IFERROR(IFERROR(INDEX(Réttabanki!$U:$U,MATCH($F327,Réttabanki!$A:$A,0)),INDEX(Vöruskrá!$R:$R,MATCH($F327,Vöruskrá!$B:$B,0)))*IF($I327="",$H327*(1+$AD$2),$I327)/1000,""))</f>
        <v/>
      </c>
      <c r="AH327" s="353" t="str">
        <f t="shared" si="22"/>
        <v/>
      </c>
      <c r="AI327" s="351" t="str">
        <f t="shared" si="23"/>
        <v/>
      </c>
    </row>
    <row r="328" spans="1:35" ht="24">
      <c r="A328" s="274"/>
      <c r="B328" s="31" t="s">
        <v>2052</v>
      </c>
      <c r="C328" s="31">
        <v>34</v>
      </c>
      <c r="D328" s="32" t="s">
        <v>1987</v>
      </c>
      <c r="E328" s="32" t="s">
        <v>2038</v>
      </c>
      <c r="F328" s="32" t="s">
        <v>85</v>
      </c>
      <c r="G328" s="32" t="s">
        <v>2318</v>
      </c>
      <c r="H328" s="33">
        <v>40</v>
      </c>
      <c r="I328" s="33"/>
      <c r="J328" s="148">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2"/>
      <c r="V328" s="302"/>
      <c r="W328" s="302"/>
      <c r="X328" s="302"/>
      <c r="Y328" s="302"/>
      <c r="Z328" s="302"/>
      <c r="AA328" s="302"/>
      <c r="AF328" s="352">
        <f>IF($F328="","",IFERROR(IFERROR(INDEX(Réttabanki!$U:$U,MATCH($F328,Réttabanki!$A:$A,0)),INDEX(Vöruskrá!$R:$R,MATCH($F328,Vöruskrá!$B:$B,0)))*$H328/1000,""))</f>
        <v>32</v>
      </c>
      <c r="AG328" s="352">
        <f>IF($F328="","",IFERROR(IFERROR(INDEX(Réttabanki!$U:$U,MATCH($F328,Réttabanki!$A:$A,0)),INDEX(Vöruskrá!$R:$R,MATCH($F328,Vöruskrá!$B:$B,0)))*IF($I328="",$H328*(1+$AD$2),$I328)/1000,""))</f>
        <v>48</v>
      </c>
      <c r="AH328" s="353">
        <f t="shared" si="22"/>
        <v>4.1739130434782612E-2</v>
      </c>
      <c r="AI328" s="351" t="str">
        <f t="shared" si="23"/>
        <v>OK</v>
      </c>
    </row>
    <row r="329" spans="1:35" ht="24">
      <c r="A329" s="274"/>
      <c r="B329" s="31" t="s">
        <v>2052</v>
      </c>
      <c r="C329" s="31">
        <v>34</v>
      </c>
      <c r="D329" s="32" t="s">
        <v>1987</v>
      </c>
      <c r="E329" s="32" t="s">
        <v>2038</v>
      </c>
      <c r="F329" s="32" t="s">
        <v>124</v>
      </c>
      <c r="G329" s="32" t="s">
        <v>2045</v>
      </c>
      <c r="H329" s="33">
        <v>20</v>
      </c>
      <c r="I329" s="33"/>
      <c r="J329" s="148">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300"/>
      <c r="V329" s="300"/>
      <c r="W329" s="300"/>
      <c r="X329" s="300"/>
      <c r="Y329" s="300"/>
      <c r="Z329" s="300"/>
      <c r="AA329" s="300"/>
      <c r="AF329" s="352">
        <f>IF($F329="","",IFERROR(IFERROR(INDEX(Réttabanki!$U:$U,MATCH($F329,Réttabanki!$A:$A,0)),INDEX(Vöruskrá!$R:$R,MATCH($F329,Vöruskrá!$B:$B,0)))*$H329/1000,""))</f>
        <v>38</v>
      </c>
      <c r="AG329" s="352">
        <f>IF($F329="","",IFERROR(IFERROR(INDEX(Réttabanki!$U:$U,MATCH($F329,Réttabanki!$A:$A,0)),INDEX(Vöruskrá!$R:$R,MATCH($F329,Vöruskrá!$B:$B,0)))*IF($I329="",$H329*(1+$AD$2),$I329)/1000,""))</f>
        <v>57</v>
      </c>
      <c r="AH329" s="353">
        <f t="shared" si="22"/>
        <v>4.9565217391304345E-2</v>
      </c>
      <c r="AI329" s="351" t="str">
        <f t="shared" si="23"/>
        <v>OK</v>
      </c>
    </row>
    <row r="330" spans="1:35" ht="24">
      <c r="A330" s="274"/>
      <c r="B330" s="31" t="s">
        <v>2052</v>
      </c>
      <c r="C330" s="31">
        <v>34</v>
      </c>
      <c r="D330" s="32" t="s">
        <v>1987</v>
      </c>
      <c r="E330" s="32" t="s">
        <v>960</v>
      </c>
      <c r="F330" s="32"/>
      <c r="G330" s="32" t="s">
        <v>2319</v>
      </c>
      <c r="H330" s="33"/>
      <c r="I330" s="33"/>
      <c r="J330" s="148"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2"/>
      <c r="V330" s="302"/>
      <c r="W330" s="302"/>
      <c r="X330" s="302"/>
      <c r="Y330" s="302"/>
      <c r="Z330" s="302"/>
      <c r="AA330" s="302"/>
      <c r="AF330" s="352" t="str">
        <f>IF($F330="","",IFERROR(IFERROR(INDEX(Réttabanki!$U:$U,MATCH($F330,Réttabanki!$A:$A,0)),INDEX(Vöruskrá!$R:$R,MATCH($F330,Vöruskrá!$B:$B,0)))*$H330/1000,""))</f>
        <v/>
      </c>
      <c r="AG330" s="352" t="str">
        <f>IF($F330="","",IFERROR(IFERROR(INDEX(Réttabanki!$U:$U,MATCH($F330,Réttabanki!$A:$A,0)),INDEX(Vöruskrá!$R:$R,MATCH($F330,Vöruskrá!$B:$B,0)))*IF($I330="",$H330*(1+$AD$2),$I330)/1000,""))</f>
        <v/>
      </c>
      <c r="AH330" s="353" t="str">
        <f t="shared" si="22"/>
        <v/>
      </c>
      <c r="AI330" s="351" t="str">
        <f t="shared" si="23"/>
        <v/>
      </c>
    </row>
    <row r="331" spans="1:35" ht="24">
      <c r="A331" s="274"/>
      <c r="B331" s="31" t="s">
        <v>2052</v>
      </c>
      <c r="C331" s="31">
        <v>34</v>
      </c>
      <c r="D331" s="32" t="s">
        <v>1987</v>
      </c>
      <c r="E331" s="32" t="s">
        <v>960</v>
      </c>
      <c r="F331" s="32" t="s">
        <v>85</v>
      </c>
      <c r="G331" s="32" t="s">
        <v>2318</v>
      </c>
      <c r="H331" s="33">
        <v>40</v>
      </c>
      <c r="I331" s="33"/>
      <c r="J331" s="148">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300"/>
      <c r="V331" s="300"/>
      <c r="W331" s="300"/>
      <c r="X331" s="300"/>
      <c r="Y331" s="300"/>
      <c r="Z331" s="300"/>
      <c r="AA331" s="300"/>
      <c r="AF331" s="352">
        <f>IF($F331="","",IFERROR(IFERROR(INDEX(Réttabanki!$U:$U,MATCH($F331,Réttabanki!$A:$A,0)),INDEX(Vöruskrá!$R:$R,MATCH($F331,Vöruskrá!$B:$B,0)))*$H331/1000,""))</f>
        <v>32</v>
      </c>
      <c r="AG331" s="352">
        <f>IF($F331="","",IFERROR(IFERROR(INDEX(Réttabanki!$U:$U,MATCH($F331,Réttabanki!$A:$A,0)),INDEX(Vöruskrá!$R:$R,MATCH($F331,Vöruskrá!$B:$B,0)))*IF($I331="",$H331*(1+$AD$2),$I331)/1000,""))</f>
        <v>48</v>
      </c>
      <c r="AH331" s="353">
        <f t="shared" si="22"/>
        <v>4.1739130434782612E-2</v>
      </c>
      <c r="AI331" s="351" t="str">
        <f t="shared" si="23"/>
        <v>OK</v>
      </c>
    </row>
    <row r="332" spans="1:35">
      <c r="A332" s="274"/>
      <c r="B332" s="31"/>
      <c r="C332" s="31"/>
      <c r="D332" s="32"/>
      <c r="E332" s="32"/>
      <c r="F332" s="32"/>
      <c r="G332" s="32"/>
      <c r="H332" s="33"/>
      <c r="I332" s="33"/>
      <c r="J332" s="148" t="str">
        <f>IF($F332="","",IFERROR(IFERROR(INDEX(Réttabanki!$U:$U,MATCH($F332,Réttabanki!$A:$A,0)),INDEX(Vöruskrá!$R:$R,MATCH($F332,Vöruskrá!$B:$B,0)))*($H332+IF($I332="",$H332*(1+$AD$2),$I332))/2/1000,""))</f>
        <v/>
      </c>
      <c r="K332" s="21"/>
      <c r="L332" s="21"/>
      <c r="M332" s="21"/>
      <c r="N332" s="22"/>
      <c r="O332" s="22"/>
      <c r="P332" s="22"/>
      <c r="Q332" s="22"/>
      <c r="R332" s="22"/>
      <c r="S332" s="22"/>
      <c r="T332" s="64"/>
      <c r="U332" s="302"/>
      <c r="V332" s="302"/>
      <c r="W332" s="302"/>
      <c r="X332" s="302"/>
      <c r="Y332" s="302"/>
      <c r="Z332" s="302"/>
      <c r="AA332" s="302"/>
      <c r="AF332" s="352" t="str">
        <f>IF($F332="","",IFERROR(IFERROR(INDEX(Réttabanki!$U:$U,MATCH($F332,Réttabanki!$A:$A,0)),INDEX(Vöruskrá!$R:$R,MATCH($F332,Vöruskrá!$B:$B,0)))*$H332/1000,""))</f>
        <v/>
      </c>
      <c r="AG332" s="352" t="str">
        <f>IF($F332="","",IFERROR(IFERROR(INDEX(Réttabanki!$U:$U,MATCH($F332,Réttabanki!$A:$A,0)),INDEX(Vöruskrá!$R:$R,MATCH($F332,Vöruskrá!$B:$B,0)))*IF($I332="",$H332*(1+$AD$2),$I332)/1000,""))</f>
        <v/>
      </c>
      <c r="AH332" s="353" t="str">
        <f>IF(N($AF332)+N($AG332)=0,"",MAX(N($AF332)/$AE$4,N($AG332)/$AE$5))</f>
        <v/>
      </c>
      <c r="AI332" s="351" t="str">
        <f>IF($AH332="","",IF($AH332&gt;$AE$6,"⚠ Yfir "&amp;TEXT($AE$6,"0%"),"OK"))</f>
        <v/>
      </c>
    </row>
    <row r="333" spans="1:35" ht="72">
      <c r="A333" s="274"/>
      <c r="B333" s="31" t="s">
        <v>2052</v>
      </c>
      <c r="C333" s="31">
        <v>34</v>
      </c>
      <c r="D333" s="32" t="s">
        <v>1987</v>
      </c>
      <c r="E333" s="32" t="s">
        <v>960</v>
      </c>
      <c r="F333" s="32"/>
      <c r="G333" s="32" t="s">
        <v>2320</v>
      </c>
      <c r="H333" s="33"/>
      <c r="I333" s="33"/>
      <c r="J333" s="148" t="str">
        <f>IF($F333="","",IFERROR(IFERROR(INDEX(Réttabanki!$U:$U,MATCH($F333,Réttabanki!$A:$A,0)),INDEX(Vöruskrá!$R:$R,MATCH($F333,Vöruskrá!$B:$B,0)))*($H333+IF($I333="",$H333*(1+$AD$2),$I333))/2/1000,""))</f>
        <v/>
      </c>
      <c r="K333" s="21" t="s">
        <v>2321</v>
      </c>
      <c r="L333" s="21" t="s">
        <v>128</v>
      </c>
      <c r="M333" s="21"/>
      <c r="N333" s="22"/>
      <c r="O333" s="22"/>
      <c r="P333" s="22"/>
      <c r="Q333" s="22"/>
      <c r="R333" s="22"/>
      <c r="S333" s="22"/>
      <c r="T333" s="64"/>
      <c r="U333" s="300"/>
      <c r="V333" s="300"/>
      <c r="W333" s="300"/>
      <c r="X333" s="300"/>
      <c r="Y333" s="300"/>
      <c r="Z333" s="300"/>
      <c r="AA333" s="300"/>
      <c r="AF333" s="352" t="str">
        <f>IF($F333="","",IFERROR(IFERROR(INDEX(Réttabanki!$U:$U,MATCH($F333,Réttabanki!$A:$A,0)),INDEX(Vöruskrá!$R:$R,MATCH($F333,Vöruskrá!$B:$B,0)))*$H333/1000,""))</f>
        <v/>
      </c>
      <c r="AG333" s="352" t="str">
        <f>IF($F333="","",IFERROR(IFERROR(INDEX(Réttabanki!$U:$U,MATCH($F333,Réttabanki!$A:$A,0)),INDEX(Vöruskrá!$R:$R,MATCH($F333,Vöruskrá!$B:$B,0)))*IF($I333="",$H333*(1+$AD$2),$I333)/1000,""))</f>
        <v/>
      </c>
      <c r="AH333" s="353" t="str">
        <f t="shared" si="22"/>
        <v/>
      </c>
      <c r="AI333" s="351" t="str">
        <f t="shared" si="23"/>
        <v/>
      </c>
    </row>
    <row r="334" spans="1:35" ht="48">
      <c r="A334" s="274"/>
      <c r="B334" s="31" t="s">
        <v>2052</v>
      </c>
      <c r="C334" s="31">
        <v>34</v>
      </c>
      <c r="D334" s="32" t="s">
        <v>1987</v>
      </c>
      <c r="E334" s="32" t="s">
        <v>960</v>
      </c>
      <c r="F334" s="32" t="s">
        <v>1181</v>
      </c>
      <c r="G334" s="32" t="s">
        <v>2036</v>
      </c>
      <c r="H334" s="33">
        <v>40</v>
      </c>
      <c r="I334" s="33"/>
      <c r="J334" s="148">
        <f>IF($F334="","",IFERROR(IFERROR(INDEX(Réttabanki!$U:$U,MATCH($F334,Réttabanki!$A:$A,0)),INDEX(Vöruskrá!$R:$R,MATCH($F334,Vöruskrá!$B:$B,0)))*($H334+IF($I334="",$H334*(1+$AD$2),$I334))/2/1000,""))</f>
        <v>30</v>
      </c>
      <c r="K334" s="21" t="s">
        <v>1183</v>
      </c>
      <c r="L334" s="21"/>
      <c r="M334" s="21"/>
      <c r="N334" s="22">
        <v>221</v>
      </c>
      <c r="O334" s="22">
        <v>4.4000000000000004</v>
      </c>
      <c r="P334" s="22">
        <v>0.4</v>
      </c>
      <c r="Q334" s="22">
        <v>35.1</v>
      </c>
      <c r="R334" s="22">
        <v>4</v>
      </c>
      <c r="S334" s="22">
        <v>0.8</v>
      </c>
      <c r="T334" s="64"/>
      <c r="U334" s="302"/>
      <c r="V334" s="302"/>
      <c r="W334" s="302"/>
      <c r="X334" s="302"/>
      <c r="Y334" s="302"/>
      <c r="Z334" s="302"/>
      <c r="AA334" s="302"/>
      <c r="AF334" s="352">
        <f>IF($F334="","",IFERROR(IFERROR(INDEX(Réttabanki!$U:$U,MATCH($F334,Réttabanki!$A:$A,0)),INDEX(Vöruskrá!$R:$R,MATCH($F334,Vöruskrá!$B:$B,0)))*$H334/1000,""))</f>
        <v>24</v>
      </c>
      <c r="AG334" s="352">
        <f>IF($F334="","",IFERROR(IFERROR(INDEX(Réttabanki!$U:$U,MATCH($F334,Réttabanki!$A:$A,0)),INDEX(Vöruskrá!$R:$R,MATCH($F334,Vöruskrá!$B:$B,0)))*IF($I334="",$H334*(1+$AD$2),$I334)/1000,""))</f>
        <v>36</v>
      </c>
      <c r="AH334" s="353">
        <f t="shared" si="22"/>
        <v>3.1304347826086959E-2</v>
      </c>
      <c r="AI334" s="351" t="str">
        <f t="shared" si="23"/>
        <v>OK</v>
      </c>
    </row>
    <row r="335" spans="1:35" ht="24">
      <c r="A335" s="274"/>
      <c r="B335" s="31" t="s">
        <v>2052</v>
      </c>
      <c r="C335" s="31">
        <v>34</v>
      </c>
      <c r="D335" s="32" t="s">
        <v>1987</v>
      </c>
      <c r="E335" s="32" t="s">
        <v>960</v>
      </c>
      <c r="F335" s="32" t="s">
        <v>124</v>
      </c>
      <c r="G335" s="32" t="s">
        <v>2045</v>
      </c>
      <c r="H335" s="33">
        <v>20</v>
      </c>
      <c r="I335" s="33"/>
      <c r="J335" s="148">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300"/>
      <c r="V335" s="300"/>
      <c r="W335" s="300"/>
      <c r="X335" s="300"/>
      <c r="Y335" s="300"/>
      <c r="Z335" s="300"/>
      <c r="AA335" s="300"/>
      <c r="AF335" s="352">
        <f>IF($F335="","",IFERROR(IFERROR(INDEX(Réttabanki!$U:$U,MATCH($F335,Réttabanki!$A:$A,0)),INDEX(Vöruskrá!$R:$R,MATCH($F335,Vöruskrá!$B:$B,0)))*$H335/1000,""))</f>
        <v>38</v>
      </c>
      <c r="AG335" s="352">
        <f>IF($F335="","",IFERROR(IFERROR(INDEX(Réttabanki!$U:$U,MATCH($F335,Réttabanki!$A:$A,0)),INDEX(Vöruskrá!$R:$R,MATCH($F335,Vöruskrá!$B:$B,0)))*IF($I335="",$H335*(1+$AD$2),$I335)/1000,""))</f>
        <v>57</v>
      </c>
      <c r="AH335" s="353">
        <f t="shared" si="22"/>
        <v>4.9565217391304345E-2</v>
      </c>
      <c r="AI335" s="351" t="str">
        <f t="shared" si="23"/>
        <v>OK</v>
      </c>
    </row>
    <row r="336" spans="1:35">
      <c r="A336" s="275"/>
      <c r="B336" s="154" t="s">
        <v>2052</v>
      </c>
      <c r="C336" s="154">
        <v>34</v>
      </c>
      <c r="D336" s="155"/>
      <c r="E336" s="155"/>
      <c r="F336" s="155" t="s">
        <v>2050</v>
      </c>
      <c r="G336" s="155"/>
      <c r="H336" s="156"/>
      <c r="I336" s="156"/>
      <c r="J336" s="407">
        <f>SUM(AF297:AF335)</f>
        <v>1140</v>
      </c>
      <c r="K336" s="21" t="s">
        <v>2033</v>
      </c>
      <c r="L336" s="21"/>
      <c r="M336" s="21"/>
      <c r="N336" s="22"/>
      <c r="O336" s="22"/>
      <c r="P336" s="22"/>
      <c r="Q336" s="22"/>
      <c r="R336" s="22"/>
      <c r="S336" s="22"/>
      <c r="T336" s="64"/>
      <c r="U336" s="302"/>
      <c r="V336" s="302"/>
      <c r="W336" s="302"/>
      <c r="X336" s="302"/>
      <c r="Y336" s="302"/>
      <c r="Z336" s="302"/>
      <c r="AA336" s="302"/>
      <c r="AF336" s="352" t="str">
        <f>IF($F336="","",IFERROR(IFERROR(INDEX(Réttabanki!$U:$U,MATCH($F336,Réttabanki!$A:$A,0)),INDEX(Vöruskrá!$R:$R,MATCH($F336,Vöruskrá!$B:$B,0)))*$H336/1000,""))</f>
        <v/>
      </c>
      <c r="AG336" s="352" t="str">
        <f>IF($F336="","",IFERROR(IFERROR(INDEX(Réttabanki!$U:$U,MATCH($F336,Réttabanki!$A:$A,0)),INDEX(Vöruskrá!$R:$R,MATCH($F336,Vöruskrá!$B:$B,0)))*IF($I336="",$H336*(1+$AD$2),$I336)/1000,""))</f>
        <v/>
      </c>
      <c r="AH336" s="353" t="str">
        <f>IF(N($AF336)+N($AG336)=0,"",MAX(N($AF336)/$AE$4,N($AG336)/$AE$5))</f>
        <v/>
      </c>
      <c r="AI336" s="351" t="str">
        <f>IF($AH336="","",IF($AH336&gt;$AE$6,"⚠ Yfir "&amp;TEXT($AE$6,"0%"),"OK"))</f>
        <v/>
      </c>
    </row>
    <row r="337" spans="1:35">
      <c r="A337" s="275"/>
      <c r="B337" s="154" t="s">
        <v>2052</v>
      </c>
      <c r="C337" s="154">
        <v>34</v>
      </c>
      <c r="D337" s="155"/>
      <c r="E337" s="155"/>
      <c r="F337" s="155" t="s">
        <v>2051</v>
      </c>
      <c r="G337" s="155"/>
      <c r="H337" s="156"/>
      <c r="I337" s="156"/>
      <c r="J337" s="407">
        <f>SUM(AG297:AG335)</f>
        <v>2670.2870419999999</v>
      </c>
      <c r="K337" s="21" t="s">
        <v>2033</v>
      </c>
      <c r="L337" s="21"/>
      <c r="M337" s="21"/>
      <c r="N337" s="22"/>
      <c r="O337" s="22"/>
      <c r="P337" s="22"/>
      <c r="Q337" s="22"/>
      <c r="R337" s="22"/>
      <c r="S337" s="22"/>
      <c r="T337" s="64"/>
      <c r="U337" s="300"/>
      <c r="V337" s="300"/>
      <c r="W337" s="300"/>
      <c r="X337" s="300"/>
      <c r="Y337" s="300"/>
      <c r="Z337" s="300"/>
      <c r="AA337" s="300"/>
      <c r="AF337" s="352" t="str">
        <f>IF($F337="","",IFERROR(IFERROR(INDEX(Réttabanki!$U:$U,MATCH($F337,Réttabanki!$A:$A,0)),INDEX(Vöruskrá!$R:$R,MATCH($F337,Vöruskrá!$B:$B,0)))*$H337/1000,""))</f>
        <v/>
      </c>
      <c r="AG337" s="352" t="str">
        <f>IF($F337="","",IFERROR(IFERROR(INDEX(Réttabanki!$U:$U,MATCH($F337,Réttabanki!$A:$A,0)),INDEX(Vöruskrá!$R:$R,MATCH($F337,Vöruskrá!$B:$B,0)))*IF($I337="",$H337*(1+$AD$2),$I337)/1000,""))</f>
        <v/>
      </c>
      <c r="AH337" s="353" t="str">
        <f>IF(N($AF337)+N($AG337)=0,"",MAX(N($AF337)/$AE$4,N($AG337)/$AE$5))</f>
        <v/>
      </c>
      <c r="AI337" s="351" t="str">
        <f>IF($AH337="","",IF($AH337&gt;$AE$6,"⚠ Yfir "&amp;TEXT($AE$6,"0%"),"OK"))</f>
        <v/>
      </c>
    </row>
    <row r="338" spans="1:35" ht="60">
      <c r="A338" s="274">
        <v>46254</v>
      </c>
      <c r="B338" s="31" t="s">
        <v>2083</v>
      </c>
      <c r="C338" s="31">
        <v>34</v>
      </c>
      <c r="D338" s="32" t="s">
        <v>2005</v>
      </c>
      <c r="E338" s="32" t="s">
        <v>1993</v>
      </c>
      <c r="F338" s="32"/>
      <c r="G338" s="32" t="s">
        <v>2322</v>
      </c>
      <c r="H338" s="33"/>
      <c r="I338" s="33"/>
      <c r="J338" s="148" t="str">
        <f>IF($F338="","",IFERROR(IFERROR(INDEX(Réttabanki!$U:$U,MATCH($F338,Réttabanki!$A:$A,0)),INDEX(Vöruskrá!$R:$R,MATCH($F338,Vöruskrá!$B:$B,0)))*($H338+IF($I338="",$H338*(1+$AD$2),$I338))/2/1000,""))</f>
        <v/>
      </c>
      <c r="K338" s="21" t="s">
        <v>2323</v>
      </c>
      <c r="L338" s="21" t="s">
        <v>2324</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2"/>
      <c r="V338" s="302"/>
      <c r="W338" s="302"/>
      <c r="X338" s="302"/>
      <c r="Y338" s="302"/>
      <c r="Z338" s="302"/>
      <c r="AA338" s="302"/>
      <c r="AF338" s="352" t="str">
        <f>IF($F338="","",IFERROR(IFERROR(INDEX(Réttabanki!$U:$U,MATCH($F338,Réttabanki!$A:$A,0)),INDEX(Vöruskrá!$R:$R,MATCH($F338,Vöruskrá!$B:$B,0)))*$H338/1000,""))</f>
        <v/>
      </c>
      <c r="AG338" s="352" t="str">
        <f>IF($F338="","",IFERROR(IFERROR(INDEX(Réttabanki!$U:$U,MATCH($F338,Réttabanki!$A:$A,0)),INDEX(Vöruskrá!$R:$R,MATCH($F338,Vöruskrá!$B:$B,0)))*IF($I338="",$H338*(1+$AD$2),$I338)/1000,""))</f>
        <v/>
      </c>
      <c r="AH338" s="353" t="str">
        <f t="shared" ref="AH338:AH361" si="24">IF(N($AF338)+N($AG338)=0,"",MAX(N($AF338)/$AE$4,N($AG338)/$AE$5))</f>
        <v/>
      </c>
      <c r="AI338" s="351" t="str">
        <f t="shared" ref="AI338:AI361" si="25">IF($AH338="","",IF($AH338&gt;$AE$6,"⚠ Yfir "&amp;TEXT($AE$6,"0%"),"OK"))</f>
        <v/>
      </c>
    </row>
    <row r="339" spans="1:35" ht="48">
      <c r="A339" s="274"/>
      <c r="B339" s="31" t="s">
        <v>2083</v>
      </c>
      <c r="C339" s="31">
        <v>34</v>
      </c>
      <c r="D339" s="32" t="s">
        <v>2005</v>
      </c>
      <c r="E339" s="32" t="s">
        <v>1993</v>
      </c>
      <c r="F339" s="32" t="s">
        <v>1591</v>
      </c>
      <c r="G339" s="32" t="s">
        <v>1591</v>
      </c>
      <c r="H339" s="33"/>
      <c r="I339" s="33">
        <v>180</v>
      </c>
      <c r="J339" s="148">
        <f>IF($F339="","",IFERROR(IFERROR(INDEX(Réttabanki!$U:$U,MATCH($F339,Réttabanki!$A:$A,0)),INDEX(Vöruskrá!$R:$R,MATCH($F339,Vöruskrá!$B:$B,0)))*($H339+IF($I339="",$H339*(1+$AD$2),$I339))/2/1000,""))</f>
        <v>110.338038</v>
      </c>
      <c r="K339" s="21" t="s">
        <v>1592</v>
      </c>
      <c r="L339" s="21" t="s">
        <v>1593</v>
      </c>
      <c r="M339" s="21"/>
      <c r="N339" s="22">
        <v>123.73</v>
      </c>
      <c r="O339" s="22">
        <v>7.95</v>
      </c>
      <c r="P339" s="22">
        <v>3.66</v>
      </c>
      <c r="Q339" s="22">
        <v>4.21</v>
      </c>
      <c r="R339" s="22">
        <v>9.82</v>
      </c>
      <c r="S339" s="22">
        <v>0.78</v>
      </c>
      <c r="T339" s="64"/>
      <c r="U339" s="300"/>
      <c r="V339" s="300"/>
      <c r="W339" s="300"/>
      <c r="X339" s="300"/>
      <c r="Y339" s="300"/>
      <c r="Z339" s="300"/>
      <c r="AA339" s="300"/>
      <c r="AF339" s="352">
        <f>IF($F339="","",IFERROR(IFERROR(INDEX(Réttabanki!$U:$U,MATCH($F339,Réttabanki!$A:$A,0)),INDEX(Vöruskrá!$R:$R,MATCH($F339,Vöruskrá!$B:$B,0)))*$H339/1000,""))</f>
        <v>0</v>
      </c>
      <c r="AG339" s="352">
        <f>IF($F339="","",IFERROR(IFERROR(INDEX(Réttabanki!$U:$U,MATCH($F339,Réttabanki!$A:$A,0)),INDEX(Vöruskrá!$R:$R,MATCH($F339,Vöruskrá!$B:$B,0)))*IF($I339="",$H339*(1+$AD$2),$I339)/1000,""))</f>
        <v>220.67607599999999</v>
      </c>
      <c r="AH339" s="353">
        <f t="shared" si="24"/>
        <v>0.19189223999999999</v>
      </c>
      <c r="AI339" s="351" t="str">
        <f t="shared" si="25"/>
        <v>OK</v>
      </c>
    </row>
    <row r="340" spans="1:35" ht="30.75">
      <c r="A340" s="274"/>
      <c r="B340" s="31" t="s">
        <v>2083</v>
      </c>
      <c r="C340" s="31">
        <v>34</v>
      </c>
      <c r="D340" s="32" t="s">
        <v>2005</v>
      </c>
      <c r="E340" s="32" t="s">
        <v>1993</v>
      </c>
      <c r="F340" s="32" t="s">
        <v>1615</v>
      </c>
      <c r="G340" s="32" t="s">
        <v>2325</v>
      </c>
      <c r="H340" s="33"/>
      <c r="I340" s="33">
        <v>100</v>
      </c>
      <c r="J340" s="148">
        <f>IF($F340="","",IFERROR(IFERROR(INDEX(Réttabanki!$U:$U,MATCH($F340,Réttabanki!$A:$A,0)),INDEX(Vöruskrá!$R:$R,MATCH($F340,Vöruskrá!$B:$B,0)))*($H340+IF($I340="",$H340*(1+$AD$2),$I340))/2/1000,""))</f>
        <v>25.055</v>
      </c>
      <c r="K340" s="21" t="s">
        <v>1616</v>
      </c>
      <c r="L340" s="21" t="s">
        <v>1617</v>
      </c>
      <c r="M340" s="21"/>
      <c r="N340" s="22">
        <v>158.99</v>
      </c>
      <c r="O340" s="22">
        <v>6.39</v>
      </c>
      <c r="P340" s="22">
        <v>3.76</v>
      </c>
      <c r="Q340" s="22">
        <v>24.03</v>
      </c>
      <c r="R340" s="22">
        <v>2.39</v>
      </c>
      <c r="S340" s="22">
        <v>0.54</v>
      </c>
      <c r="T340" s="65"/>
      <c r="U340" s="302"/>
      <c r="V340" s="302"/>
      <c r="W340" s="302"/>
      <c r="X340" s="302"/>
      <c r="Y340" s="302"/>
      <c r="Z340" s="302"/>
      <c r="AA340" s="302"/>
      <c r="AF340" s="352">
        <f>IF($F340="","",IFERROR(IFERROR(INDEX(Réttabanki!$U:$U,MATCH($F340,Réttabanki!$A:$A,0)),INDEX(Vöruskrá!$R:$R,MATCH($F340,Vöruskrá!$B:$B,0)))*$H340/1000,""))</f>
        <v>0</v>
      </c>
      <c r="AG340" s="352">
        <f>IF($F340="","",IFERROR(IFERROR(INDEX(Réttabanki!$U:$U,MATCH($F340,Réttabanki!$A:$A,0)),INDEX(Vöruskrá!$R:$R,MATCH($F340,Vöruskrá!$B:$B,0)))*IF($I340="",$H340*(1+$AD$2),$I340)/1000,""))</f>
        <v>50.11</v>
      </c>
      <c r="AH340" s="353">
        <f t="shared" si="24"/>
        <v>4.3573913043478261E-2</v>
      </c>
      <c r="AI340" s="351" t="str">
        <f t="shared" si="25"/>
        <v>OK</v>
      </c>
    </row>
    <row r="341" spans="1:35" ht="30.75">
      <c r="A341" s="274"/>
      <c r="B341" s="31" t="s">
        <v>2083</v>
      </c>
      <c r="C341" s="31">
        <v>34</v>
      </c>
      <c r="D341" s="32" t="s">
        <v>2005</v>
      </c>
      <c r="E341" s="32" t="s">
        <v>2013</v>
      </c>
      <c r="F341" s="32"/>
      <c r="G341" s="32"/>
      <c r="H341" s="33"/>
      <c r="I341" s="33"/>
      <c r="J341" s="148" t="str">
        <f>IF($F341="","",IFERROR(IFERROR(INDEX(Réttabanki!$U:$U,MATCH($F341,Réttabanki!$A:$A,0)),INDEX(Vöruskrá!$R:$R,MATCH($F341,Vöruskrá!$B:$B,0)))*($H341+IF($I341="",$H341*(1+$AD$2),$I341))/2/1000,""))</f>
        <v/>
      </c>
      <c r="K341" s="21"/>
      <c r="L341" s="21" t="s">
        <v>121</v>
      </c>
      <c r="M341" s="21"/>
      <c r="N341" s="22"/>
      <c r="O341" s="22"/>
      <c r="P341" s="22"/>
      <c r="Q341" s="22"/>
      <c r="R341" s="22"/>
      <c r="S341" s="22"/>
      <c r="T341" s="65"/>
      <c r="U341" s="300"/>
      <c r="V341" s="300"/>
      <c r="W341" s="300"/>
      <c r="X341" s="300"/>
      <c r="Y341" s="300"/>
      <c r="Z341" s="300"/>
      <c r="AA341" s="300"/>
      <c r="AF341" s="352" t="str">
        <f>IF($F341="","",IFERROR(IFERROR(INDEX(Réttabanki!$U:$U,MATCH($F341,Réttabanki!$A:$A,0)),INDEX(Vöruskrá!$R:$R,MATCH($F341,Vöruskrá!$B:$B,0)))*$H341/1000,""))</f>
        <v/>
      </c>
      <c r="AG341" s="352" t="str">
        <f>IF($F341="","",IFERROR(IFERROR(INDEX(Réttabanki!$U:$U,MATCH($F341,Réttabanki!$A:$A,0)),INDEX(Vöruskrá!$R:$R,MATCH($F341,Vöruskrá!$B:$B,0)))*IF($I341="",$H341*(1+$AD$2),$I341)/1000,""))</f>
        <v/>
      </c>
      <c r="AH341" s="353" t="str">
        <f t="shared" si="24"/>
        <v/>
      </c>
      <c r="AI341" s="351" t="str">
        <f t="shared" si="25"/>
        <v/>
      </c>
    </row>
    <row r="342" spans="1:35" ht="30.75">
      <c r="A342" s="274"/>
      <c r="B342" s="31" t="s">
        <v>2083</v>
      </c>
      <c r="C342" s="31">
        <v>34</v>
      </c>
      <c r="D342" s="32" t="s">
        <v>2005</v>
      </c>
      <c r="E342" s="32" t="s">
        <v>2013</v>
      </c>
      <c r="F342" s="32"/>
      <c r="G342" s="32"/>
      <c r="H342" s="33"/>
      <c r="I342" s="33">
        <v>180</v>
      </c>
      <c r="J342" s="148" t="str">
        <f>IF($F342="","",IFERROR(IFERROR(INDEX(Réttabanki!$U:$U,MATCH($F342,Réttabanki!$A:$A,0)),INDEX(Vöruskrá!$R:$R,MATCH($F342,Vöruskrá!$B:$B,0)))*($H342+IF($I342="",$H342*(1+$AD$2),$I342))/2/1000,""))</f>
        <v/>
      </c>
      <c r="K342" s="21"/>
      <c r="L342" s="21" t="s">
        <v>121</v>
      </c>
      <c r="M342" s="21"/>
      <c r="N342" s="22">
        <v>254</v>
      </c>
      <c r="O342" s="22"/>
      <c r="P342" s="22"/>
      <c r="Q342" s="22"/>
      <c r="R342" s="22"/>
      <c r="S342" s="22"/>
      <c r="T342" s="65"/>
      <c r="U342" s="302"/>
      <c r="V342" s="302"/>
      <c r="W342" s="302"/>
      <c r="X342" s="302"/>
      <c r="Y342" s="302"/>
      <c r="Z342" s="302"/>
      <c r="AA342" s="302"/>
      <c r="AF342" s="352" t="str">
        <f>IF($F342="","",IFERROR(IFERROR(INDEX(Réttabanki!$U:$U,MATCH($F342,Réttabanki!$A:$A,0)),INDEX(Vöruskrá!$R:$R,MATCH($F342,Vöruskrá!$B:$B,0)))*$H342/1000,""))</f>
        <v/>
      </c>
      <c r="AG342" s="352" t="str">
        <f>IF($F342="","",IFERROR(IFERROR(INDEX(Réttabanki!$U:$U,MATCH($F342,Réttabanki!$A:$A,0)),INDEX(Vöruskrá!$R:$R,MATCH($F342,Vöruskrá!$B:$B,0)))*IF($I342="",$H342*(1+$AD$2),$I342)/1000,""))</f>
        <v/>
      </c>
      <c r="AH342" s="353" t="str">
        <f t="shared" si="24"/>
        <v/>
      </c>
      <c r="AI342" s="351" t="str">
        <f t="shared" si="25"/>
        <v/>
      </c>
    </row>
    <row r="343" spans="1:35" ht="107.25">
      <c r="A343" s="274">
        <v>46254</v>
      </c>
      <c r="B343" s="31" t="s">
        <v>2083</v>
      </c>
      <c r="C343" s="31">
        <v>34</v>
      </c>
      <c r="D343" s="32" t="s">
        <v>1987</v>
      </c>
      <c r="E343" s="32" t="s">
        <v>1993</v>
      </c>
      <c r="F343" s="32"/>
      <c r="G343" s="32" t="s">
        <v>2326</v>
      </c>
      <c r="H343" s="33"/>
      <c r="I343" s="33"/>
      <c r="J343" s="148" t="str">
        <f>IF($F343="","",IFERROR(IFERROR(INDEX(Réttabanki!$U:$U,MATCH($F343,Réttabanki!$A:$A,0)),INDEX(Vöruskrá!$R:$R,MATCH($F343,Vöruskrá!$B:$B,0)))*($H343+IF($I343="",$H343*(1+$AD$2),$I343))/2/1000,""))</f>
        <v/>
      </c>
      <c r="K343" s="21" t="s">
        <v>2327</v>
      </c>
      <c r="L343" s="21" t="s">
        <v>2328</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300"/>
      <c r="V343" s="300"/>
      <c r="W343" s="300"/>
      <c r="X343" s="300"/>
      <c r="Y343" s="300"/>
      <c r="Z343" s="300"/>
      <c r="AA343" s="300"/>
      <c r="AF343" s="352" t="str">
        <f>IF($F343="","",IFERROR(IFERROR(INDEX(Réttabanki!$U:$U,MATCH($F343,Réttabanki!$A:$A,0)),INDEX(Vöruskrá!$R:$R,MATCH($F343,Vöruskrá!$B:$B,0)))*$H343/1000,""))</f>
        <v/>
      </c>
      <c r="AG343" s="352" t="str">
        <f>IF($F343="","",IFERROR(IFERROR(INDEX(Réttabanki!$U:$U,MATCH($F343,Réttabanki!$A:$A,0)),INDEX(Vöruskrá!$R:$R,MATCH($F343,Vöruskrá!$B:$B,0)))*IF($I343="",$H343*(1+$AD$2),$I343)/1000,""))</f>
        <v/>
      </c>
      <c r="AH343" s="353" t="str">
        <f t="shared" si="24"/>
        <v/>
      </c>
      <c r="AI343" s="351" t="str">
        <f t="shared" si="25"/>
        <v/>
      </c>
    </row>
    <row r="344" spans="1:35" ht="24">
      <c r="A344" s="274"/>
      <c r="B344" s="31" t="s">
        <v>2083</v>
      </c>
      <c r="C344" s="31">
        <v>34</v>
      </c>
      <c r="D344" s="32" t="s">
        <v>1987</v>
      </c>
      <c r="E344" s="32" t="s">
        <v>1993</v>
      </c>
      <c r="F344" s="32" t="s">
        <v>825</v>
      </c>
      <c r="G344" s="32" t="s">
        <v>2329</v>
      </c>
      <c r="H344" s="33">
        <v>160</v>
      </c>
      <c r="I344" s="33"/>
      <c r="J344" s="148">
        <f>IF($F344="","",IFERROR(IFERROR(INDEX(Réttabanki!$U:$U,MATCH($F344,Réttabanki!$A:$A,0)),INDEX(Vöruskrá!$R:$R,MATCH($F344,Vöruskrá!$B:$B,0)))*($H344+IF($I344="",$H344*(1+$AD$2),$I344))/2/1000,""))</f>
        <v>360</v>
      </c>
      <c r="K344" s="21" t="s">
        <v>826</v>
      </c>
      <c r="L344" s="21" t="s">
        <v>551</v>
      </c>
      <c r="M344" s="21"/>
      <c r="N344" s="22">
        <v>356</v>
      </c>
      <c r="O344" s="22">
        <v>37</v>
      </c>
      <c r="P344" s="22">
        <v>2.9</v>
      </c>
      <c r="Q344" s="22">
        <v>6.3</v>
      </c>
      <c r="R344" s="22">
        <v>0.9</v>
      </c>
      <c r="S344" s="22">
        <v>9.9</v>
      </c>
      <c r="T344" s="65">
        <v>3</v>
      </c>
      <c r="U344" s="302" t="s">
        <v>1999</v>
      </c>
      <c r="V344" s="302" t="s">
        <v>2056</v>
      </c>
      <c r="W344" s="302">
        <v>180</v>
      </c>
      <c r="X344" s="302" t="s">
        <v>2171</v>
      </c>
      <c r="Y344" s="302">
        <v>75</v>
      </c>
      <c r="Z344" s="302"/>
      <c r="AA344" s="302"/>
      <c r="AF344" s="352">
        <f>IF($F344="","",IFERROR(IFERROR(INDEX(Réttabanki!$U:$U,MATCH($F344,Réttabanki!$A:$A,0)),INDEX(Vöruskrá!$R:$R,MATCH($F344,Vöruskrá!$B:$B,0)))*$H344/1000,""))</f>
        <v>288</v>
      </c>
      <c r="AG344" s="352">
        <f>IF($F344="","",IFERROR(IFERROR(INDEX(Réttabanki!$U:$U,MATCH($F344,Réttabanki!$A:$A,0)),INDEX(Vöruskrá!$R:$R,MATCH($F344,Vöruskrá!$B:$B,0)))*IF($I344="",$H344*(1+$AD$2),$I344)/1000,""))</f>
        <v>432</v>
      </c>
      <c r="AH344" s="353">
        <f t="shared" si="24"/>
        <v>0.37565217391304345</v>
      </c>
      <c r="AI344" s="351" t="str">
        <f t="shared" si="25"/>
        <v>⚠ Yfir 30%</v>
      </c>
    </row>
    <row r="345" spans="1:35">
      <c r="A345" s="274"/>
      <c r="B345" s="31" t="s">
        <v>2083</v>
      </c>
      <c r="C345" s="31">
        <v>34</v>
      </c>
      <c r="D345" s="32" t="s">
        <v>1987</v>
      </c>
      <c r="E345" s="32" t="s">
        <v>1993</v>
      </c>
      <c r="F345" s="32" t="s">
        <v>309</v>
      </c>
      <c r="G345" s="32" t="s">
        <v>2153</v>
      </c>
      <c r="H345" s="33">
        <v>80</v>
      </c>
      <c r="I345" s="33"/>
      <c r="J345" s="148">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300" t="s">
        <v>2043</v>
      </c>
      <c r="V345" s="300" t="s">
        <v>2056</v>
      </c>
      <c r="W345" s="300" t="s">
        <v>2286</v>
      </c>
      <c r="X345" s="300">
        <v>50</v>
      </c>
      <c r="Y345" s="300" t="s">
        <v>2330</v>
      </c>
      <c r="Z345" s="300" t="s">
        <v>2154</v>
      </c>
      <c r="AA345" s="300"/>
      <c r="AF345" s="352">
        <f>IF($F345="","",IFERROR(IFERROR(INDEX(Réttabanki!$U:$U,MATCH($F345,Réttabanki!$A:$A,0)),INDEX(Vöruskrá!$R:$R,MATCH($F345,Vöruskrá!$B:$B,0)))*$H345/1000,""))</f>
        <v>28</v>
      </c>
      <c r="AG345" s="352">
        <f>IF($F345="","",IFERROR(IFERROR(INDEX(Réttabanki!$U:$U,MATCH($F345,Réttabanki!$A:$A,0)),INDEX(Vöruskrá!$R:$R,MATCH($F345,Vöruskrá!$B:$B,0)))*IF($I345="",$H345*(1+$AD$2),$I345)/1000,""))</f>
        <v>42</v>
      </c>
      <c r="AH345" s="353">
        <f t="shared" si="24"/>
        <v>3.6521739130434785E-2</v>
      </c>
      <c r="AI345" s="351" t="str">
        <f t="shared" si="25"/>
        <v>OK</v>
      </c>
    </row>
    <row r="346" spans="1:35" ht="24">
      <c r="A346" s="274"/>
      <c r="B346" s="306" t="s">
        <v>2083</v>
      </c>
      <c r="C346" s="306">
        <v>34</v>
      </c>
      <c r="D346" s="32" t="s">
        <v>1987</v>
      </c>
      <c r="E346" s="32" t="s">
        <v>960</v>
      </c>
      <c r="F346" s="32" t="s">
        <v>502</v>
      </c>
      <c r="G346" s="32" t="s">
        <v>2331</v>
      </c>
      <c r="H346" s="33">
        <v>160</v>
      </c>
      <c r="I346" s="33"/>
      <c r="J346" s="148">
        <f>IF($F346="","",IFERROR(IFERROR(INDEX(Réttabanki!$U:$U,MATCH($F346,Réttabanki!$A:$A,0)),INDEX(Vöruskrá!$R:$R,MATCH($F346,Vöruskrá!$B:$B,0)))*($H346+IF($I346="",$H346*(1+$AD$2),$I346))/2/1000,""))</f>
        <v>360</v>
      </c>
      <c r="K346" s="307" t="s">
        <v>503</v>
      </c>
      <c r="L346" s="307" t="s">
        <v>471</v>
      </c>
      <c r="M346" s="307" t="s">
        <v>504</v>
      </c>
      <c r="N346" s="308">
        <v>264</v>
      </c>
      <c r="O346" s="308">
        <v>7.8</v>
      </c>
      <c r="P346" s="308">
        <v>0.7</v>
      </c>
      <c r="Q346" s="308">
        <v>29.9</v>
      </c>
      <c r="R346" s="308">
        <v>13.3</v>
      </c>
      <c r="S346" s="308">
        <v>1.7</v>
      </c>
      <c r="T346" s="309"/>
      <c r="U346" s="302"/>
      <c r="V346" s="302"/>
      <c r="W346" s="302"/>
      <c r="X346" s="302"/>
      <c r="Y346" s="302"/>
      <c r="Z346" s="302"/>
      <c r="AA346" s="302"/>
      <c r="AF346" s="352">
        <f>IF($F346="","",IFERROR(IFERROR(INDEX(Réttabanki!$U:$U,MATCH($F346,Réttabanki!$A:$A,0)),INDEX(Vöruskrá!$R:$R,MATCH($F346,Vöruskrá!$B:$B,0)))*$H346/1000,""))</f>
        <v>288</v>
      </c>
      <c r="AG346" s="352">
        <f>IF($F346="","",IFERROR(IFERROR(INDEX(Réttabanki!$U:$U,MATCH($F346,Réttabanki!$A:$A,0)),INDEX(Vöruskrá!$R:$R,MATCH($F346,Vöruskrá!$B:$B,0)))*IF($I346="",$H346*(1+$AD$2),$I346)/1000,""))</f>
        <v>432</v>
      </c>
      <c r="AH346" s="353">
        <f t="shared" si="24"/>
        <v>0.37565217391304345</v>
      </c>
      <c r="AI346" s="351" t="str">
        <f t="shared" si="25"/>
        <v>⚠ Yfir 30%</v>
      </c>
    </row>
    <row r="347" spans="1:35" ht="48">
      <c r="A347" s="274"/>
      <c r="B347" s="306" t="s">
        <v>2083</v>
      </c>
      <c r="C347" s="306">
        <v>34</v>
      </c>
      <c r="D347" s="32" t="s">
        <v>1987</v>
      </c>
      <c r="E347" s="32" t="s">
        <v>960</v>
      </c>
      <c r="F347" s="32" t="s">
        <v>669</v>
      </c>
      <c r="G347" s="32" t="s">
        <v>2332</v>
      </c>
      <c r="H347" s="33">
        <v>25</v>
      </c>
      <c r="I347" s="33"/>
      <c r="J347" s="148">
        <f>IF($F347="","",IFERROR(IFERROR(INDEX(Réttabanki!$U:$U,MATCH($F347,Réttabanki!$A:$A,0)),INDEX(Vöruskrá!$R:$R,MATCH($F347,Vöruskrá!$B:$B,0)))*($H347+IF($I347="",$H347*(1+$AD$2),$I347))/2/1000,""))</f>
        <v>56.25</v>
      </c>
      <c r="K347" s="307" t="s">
        <v>670</v>
      </c>
      <c r="L347" s="307" t="s">
        <v>133</v>
      </c>
      <c r="M347" s="307"/>
      <c r="N347" s="308">
        <v>557</v>
      </c>
      <c r="O347" s="308">
        <v>60</v>
      </c>
      <c r="P347" s="308">
        <v>3.9</v>
      </c>
      <c r="Q347" s="308">
        <v>5.4</v>
      </c>
      <c r="R347" s="308"/>
      <c r="S347" s="308">
        <v>1.2</v>
      </c>
      <c r="T347" s="309"/>
      <c r="U347" s="302"/>
      <c r="V347" s="302"/>
      <c r="W347" s="302"/>
      <c r="X347" s="302"/>
      <c r="Y347" s="302"/>
      <c r="Z347" s="302"/>
      <c r="AA347" s="302"/>
      <c r="AF347" s="352">
        <f>IF($F347="","",IFERROR(IFERROR(INDEX(Réttabanki!$U:$U,MATCH($F347,Réttabanki!$A:$A,0)),INDEX(Vöruskrá!$R:$R,MATCH($F347,Vöruskrá!$B:$B,0)))*$H347/1000,""))</f>
        <v>45</v>
      </c>
      <c r="AG347" s="352">
        <f>IF($F347="","",IFERROR(IFERROR(INDEX(Réttabanki!$U:$U,MATCH($F347,Réttabanki!$A:$A,0)),INDEX(Vöruskrá!$R:$R,MATCH($F347,Vöruskrá!$B:$B,0)))*IF($I347="",$H347*(1+$AD$2),$I347)/1000,""))</f>
        <v>67.5</v>
      </c>
      <c r="AH347" s="353">
        <f t="shared" si="24"/>
        <v>5.8695652173913045E-2</v>
      </c>
      <c r="AI347" s="351" t="str">
        <f t="shared" si="25"/>
        <v>OK</v>
      </c>
    </row>
    <row r="348" spans="1:35" ht="24">
      <c r="A348" s="274"/>
      <c r="B348" s="306" t="s">
        <v>2083</v>
      </c>
      <c r="C348" s="306">
        <v>34</v>
      </c>
      <c r="D348" s="32" t="s">
        <v>1987</v>
      </c>
      <c r="E348" s="32" t="s">
        <v>960</v>
      </c>
      <c r="F348" s="32" t="s">
        <v>607</v>
      </c>
      <c r="G348" s="32" t="s">
        <v>2333</v>
      </c>
      <c r="H348" s="33">
        <v>160</v>
      </c>
      <c r="I348" s="33"/>
      <c r="J348" s="148">
        <f>IF($F348="","",IFERROR(IFERROR(INDEX(Réttabanki!$U:$U,MATCH($F348,Réttabanki!$A:$A,0)),INDEX(Vöruskrá!$R:$R,MATCH($F348,Vöruskrá!$B:$B,0)))*($H348+IF($I348="",$H348*(1+$AD$2),$I348))/2/1000,""))</f>
        <v>360</v>
      </c>
      <c r="K348" s="307" t="s">
        <v>608</v>
      </c>
      <c r="L348" s="307"/>
      <c r="M348" s="307"/>
      <c r="N348" s="308">
        <v>110</v>
      </c>
      <c r="O348" s="308">
        <v>12</v>
      </c>
      <c r="P348" s="308">
        <v>6</v>
      </c>
      <c r="Q348" s="308">
        <v>12</v>
      </c>
      <c r="R348" s="308">
        <v>12</v>
      </c>
      <c r="S348" s="308">
        <v>1.6</v>
      </c>
      <c r="T348" s="309"/>
      <c r="U348" s="300"/>
      <c r="V348" s="300"/>
      <c r="W348" s="300"/>
      <c r="X348" s="300"/>
      <c r="Y348" s="300"/>
      <c r="Z348" s="300"/>
      <c r="AA348" s="300"/>
      <c r="AF348" s="352">
        <f>IF($F348="","",IFERROR(IFERROR(INDEX(Réttabanki!$U:$U,MATCH($F348,Réttabanki!$A:$A,0)),INDEX(Vöruskrá!$R:$R,MATCH($F348,Vöruskrá!$B:$B,0)))*$H348/1000,""))</f>
        <v>288</v>
      </c>
      <c r="AG348" s="352">
        <f>IF($F348="","",IFERROR(IFERROR(INDEX(Réttabanki!$U:$U,MATCH($F348,Réttabanki!$A:$A,0)),INDEX(Vöruskrá!$R:$R,MATCH($F348,Vöruskrá!$B:$B,0)))*IF($I348="",$H348*(1+$AD$2),$I348)/1000,""))</f>
        <v>432</v>
      </c>
      <c r="AH348" s="353">
        <f t="shared" si="24"/>
        <v>0.37565217391304345</v>
      </c>
      <c r="AI348" s="351" t="str">
        <f t="shared" si="25"/>
        <v>⚠ Yfir 30%</v>
      </c>
    </row>
    <row r="349" spans="1:35" ht="72">
      <c r="A349" s="274"/>
      <c r="B349" s="31" t="s">
        <v>2083</v>
      </c>
      <c r="C349" s="31">
        <v>34</v>
      </c>
      <c r="D349" s="32" t="s">
        <v>1987</v>
      </c>
      <c r="E349" s="32" t="s">
        <v>2013</v>
      </c>
      <c r="F349" s="32"/>
      <c r="G349" s="32" t="s">
        <v>2334</v>
      </c>
      <c r="H349" s="33"/>
      <c r="I349" s="33"/>
      <c r="J349" s="148" t="str">
        <f>IF($F349="","",IFERROR(IFERROR(INDEX(Réttabanki!$U:$U,MATCH($F349,Réttabanki!$A:$A,0)),INDEX(Vöruskrá!$R:$R,MATCH($F349,Vöruskrá!$B:$B,0)))*($H349+IF($I349="",$H349*(1+$AD$2),$I349))/2/1000,""))</f>
        <v/>
      </c>
      <c r="K349" s="21" t="s">
        <v>2335</v>
      </c>
      <c r="L349" s="21" t="s">
        <v>2106</v>
      </c>
      <c r="M349" s="21"/>
      <c r="N349" s="22"/>
      <c r="O349" s="22"/>
      <c r="P349" s="22"/>
      <c r="Q349" s="22"/>
      <c r="R349" s="22"/>
      <c r="S349" s="22"/>
      <c r="T349" s="64"/>
      <c r="U349" s="302"/>
      <c r="V349" s="302"/>
      <c r="W349" s="302"/>
      <c r="X349" s="302"/>
      <c r="Y349" s="302"/>
      <c r="Z349" s="302"/>
      <c r="AA349" s="302"/>
      <c r="AF349" s="352" t="str">
        <f>IF($F349="","",IFERROR(IFERROR(INDEX(Réttabanki!$U:$U,MATCH($F349,Réttabanki!$A:$A,0)),INDEX(Vöruskrá!$R:$R,MATCH($F349,Vöruskrá!$B:$B,0)))*$H349/1000,""))</f>
        <v/>
      </c>
      <c r="AG349" s="352" t="str">
        <f>IF($F349="","",IFERROR(IFERROR(INDEX(Réttabanki!$U:$U,MATCH($F349,Réttabanki!$A:$A,0)),INDEX(Vöruskrá!$R:$R,MATCH($F349,Vöruskrá!$B:$B,0)))*IF($I349="",$H349*(1+$AD$2),$I349)/1000,""))</f>
        <v/>
      </c>
      <c r="AH349" s="353" t="str">
        <f t="shared" si="24"/>
        <v/>
      </c>
      <c r="AI349" s="351" t="str">
        <f t="shared" si="25"/>
        <v/>
      </c>
    </row>
    <row r="350" spans="1:35" ht="24">
      <c r="A350" s="274"/>
      <c r="B350" s="31" t="s">
        <v>2083</v>
      </c>
      <c r="C350" s="31">
        <v>34</v>
      </c>
      <c r="D350" s="32" t="s">
        <v>1987</v>
      </c>
      <c r="E350" s="32" t="s">
        <v>2013</v>
      </c>
      <c r="F350" s="32" t="s">
        <v>502</v>
      </c>
      <c r="G350" s="32" t="s">
        <v>502</v>
      </c>
      <c r="H350" s="33">
        <v>160</v>
      </c>
      <c r="I350" s="33"/>
      <c r="J350" s="148">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0" t="s">
        <v>1999</v>
      </c>
      <c r="V350" s="300" t="s">
        <v>2056</v>
      </c>
      <c r="W350" s="300">
        <v>180</v>
      </c>
      <c r="X350" s="300" t="s">
        <v>2074</v>
      </c>
      <c r="Y350" s="300">
        <v>75</v>
      </c>
      <c r="Z350" s="300"/>
      <c r="AA350" s="300"/>
      <c r="AF350" s="352">
        <f>IF($F350="","",IFERROR(IFERROR(INDEX(Réttabanki!$U:$U,MATCH($F350,Réttabanki!$A:$A,0)),INDEX(Vöruskrá!$R:$R,MATCH($F350,Vöruskrá!$B:$B,0)))*$H350/1000,""))</f>
        <v>288</v>
      </c>
      <c r="AG350" s="352">
        <f>IF($F350="","",IFERROR(IFERROR(INDEX(Réttabanki!$U:$U,MATCH($F350,Réttabanki!$A:$A,0)),INDEX(Vöruskrá!$R:$R,MATCH($F350,Vöruskrá!$B:$B,0)))*IF($I350="",$H350*(1+$AD$2),$I350)/1000,""))</f>
        <v>432</v>
      </c>
      <c r="AH350" s="353">
        <f t="shared" si="24"/>
        <v>0.37565217391304345</v>
      </c>
      <c r="AI350" s="351" t="str">
        <f t="shared" si="25"/>
        <v>⚠ Yfir 30%</v>
      </c>
    </row>
    <row r="351" spans="1:35" ht="48">
      <c r="A351" s="274"/>
      <c r="B351" s="31" t="s">
        <v>2083</v>
      </c>
      <c r="C351" s="31">
        <v>34</v>
      </c>
      <c r="D351" s="32" t="s">
        <v>1987</v>
      </c>
      <c r="E351" s="32" t="s">
        <v>2013</v>
      </c>
      <c r="F351" s="32" t="s">
        <v>669</v>
      </c>
      <c r="G351" s="32" t="s">
        <v>2332</v>
      </c>
      <c r="H351" s="33">
        <v>25</v>
      </c>
      <c r="I351" s="33"/>
      <c r="J351" s="148">
        <f>IF($F351="","",IFERROR(IFERROR(INDEX(Réttabanki!$U:$U,MATCH($F351,Réttabanki!$A:$A,0)),INDEX(Vöruskrá!$R:$R,MATCH($F351,Vöruskrá!$B:$B,0)))*($H351+IF($I351="",$H351*(1+$AD$2),$I351))/2/1000,""))</f>
        <v>56.25</v>
      </c>
      <c r="K351" s="21" t="s">
        <v>670</v>
      </c>
      <c r="L351" s="21" t="s">
        <v>133</v>
      </c>
      <c r="M351" s="21"/>
      <c r="N351" s="22">
        <v>557</v>
      </c>
      <c r="O351" s="22">
        <v>60</v>
      </c>
      <c r="P351" s="22">
        <v>3.9</v>
      </c>
      <c r="Q351" s="22">
        <v>5.4</v>
      </c>
      <c r="R351" s="22"/>
      <c r="S351" s="22">
        <v>1.2</v>
      </c>
      <c r="T351" s="64"/>
      <c r="U351" s="300" t="s">
        <v>1999</v>
      </c>
      <c r="V351" s="300" t="s">
        <v>2000</v>
      </c>
      <c r="W351" s="300"/>
      <c r="X351" s="300"/>
      <c r="Y351" s="300"/>
      <c r="Z351" s="300"/>
      <c r="AA351" s="300"/>
      <c r="AF351" s="352">
        <f>IF($F351="","",IFERROR(IFERROR(INDEX(Réttabanki!$U:$U,MATCH($F351,Réttabanki!$A:$A,0)),INDEX(Vöruskrá!$R:$R,MATCH($F351,Vöruskrá!$B:$B,0)))*$H351/1000,""))</f>
        <v>45</v>
      </c>
      <c r="AG351" s="352">
        <f>IF($F351="","",IFERROR(IFERROR(INDEX(Réttabanki!$U:$U,MATCH($F351,Réttabanki!$A:$A,0)),INDEX(Vöruskrá!$R:$R,MATCH($F351,Vöruskrá!$B:$B,0)))*IF($I351="",$H351*(1+$AD$2),$I351)/1000,""))</f>
        <v>67.5</v>
      </c>
      <c r="AH351" s="353">
        <f t="shared" si="24"/>
        <v>5.8695652173913045E-2</v>
      </c>
      <c r="AI351" s="351" t="str">
        <f t="shared" si="25"/>
        <v>OK</v>
      </c>
    </row>
    <row r="352" spans="1:35" ht="30.75">
      <c r="A352" s="274"/>
      <c r="B352" s="31" t="s">
        <v>2083</v>
      </c>
      <c r="C352" s="31">
        <v>34</v>
      </c>
      <c r="D352" s="32" t="s">
        <v>2005</v>
      </c>
      <c r="E352" s="32" t="s">
        <v>2023</v>
      </c>
      <c r="F352" s="32"/>
      <c r="G352" s="32"/>
      <c r="H352" s="33"/>
      <c r="I352" s="33"/>
      <c r="J352" s="148" t="str">
        <f>IF($F352="","",IFERROR(IFERROR(INDEX(Réttabanki!$U:$U,MATCH($F352,Réttabanki!$A:$A,0)),INDEX(Vöruskrá!$R:$R,MATCH($F352,Vöruskrá!$B:$B,0)))*($H352+IF($I352="",$H352*(1+$AD$2),$I352))/2/1000,""))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IF($F352="","",IFERROR(IFERROR(INDEX(Réttabanki!$G:$G,MATCH($F352,Réttabanki!$A:$A,0)),INDEX(Vöruskrá!$J:$J,MATCH($F352,Vöruskrá!$B:$B,0)))*($H352+IF($I352="",$H352*(1+$AD$2),$I352))/2/100,""))</f>
        <v/>
      </c>
      <c r="O352" s="22" t="str">
        <f>IF($F352="","",IFERROR(IFERROR(INDEX(Réttabanki!$H:$H,MATCH($F352,Réttabanki!$A:$A,0)),INDEX(Vöruskrá!$K:$K,MATCH($F352,Vöruskrá!$B:$B,0)))*($H352+IF($I352="",$H352*(1+$AD$2),$I352))/2/100,""))</f>
        <v/>
      </c>
      <c r="P352" s="22" t="str">
        <f>IF($F352="","",IFERROR(IFERROR(INDEX(Réttabanki!$I:$I,MATCH($F352,Réttabanki!$A:$A,0)),INDEX(Vöruskrá!$L:$L,MATCH($F352,Vöruskrá!$B:$B,0)))*($H352+IF($I352="",$H352*(1+$AD$2),$I352))/2/100,""))</f>
        <v/>
      </c>
      <c r="Q352" s="22" t="str">
        <f>IF($F352="","",IFERROR(IFERROR(INDEX(Réttabanki!$J:$J,MATCH($F352,Réttabanki!$A:$A,0)),INDEX(Vöruskrá!$M:$M,MATCH($F352,Vöruskrá!$B:$B,0)))*($H352+IF($I352="",$H352*(1+$AD$2),$I352))/2/100,""))</f>
        <v/>
      </c>
      <c r="R352" s="22" t="str">
        <f>IF($F352="","",IFERROR(IFERROR(INDEX(Réttabanki!$L:$L,MATCH($F352,Réttabanki!$A:$A,0)),INDEX(Vöruskrá!$O:$O,MATCH($F352,Vöruskrá!$B:$B,0)))*($H352+IF($I352="",$H352*(1+$AD$2),$I352))/2/100,""))</f>
        <v/>
      </c>
      <c r="S352" s="22" t="str">
        <f>IF($F352="","",IFERROR(IFERROR(INDEX(Réttabanki!$M:$M,MATCH($F352,Réttabanki!$A:$A,0)),INDEX(Vöruskrá!$P:$P,MATCH($F352,Vöruskrá!$B:$B,0)))*($H352+IF($I352="",$H352*(1+$AD$2),$I352))/2/100,""))</f>
        <v/>
      </c>
      <c r="T352" s="65" t="str">
        <f>IF(F352="","",IFERROR(INDEX(Réttabanki!Q:Q,MATCH(F352,Réttabanki!A:A,0)),IFERROR(INDEX(Réttabanki!Q:Q,MATCH(F352,Réttabanki!B:B,0)),"")))</f>
        <v/>
      </c>
      <c r="U352" s="302"/>
      <c r="V352" s="302"/>
      <c r="W352" s="302"/>
      <c r="X352" s="302"/>
      <c r="Y352" s="302"/>
      <c r="Z352" s="302"/>
      <c r="AA352" s="302"/>
      <c r="AF352" s="352" t="str">
        <f>IF($F352="","",IFERROR(IFERROR(INDEX(Réttabanki!$U:$U,MATCH($F352,Réttabanki!$A:$A,0)),INDEX(Vöruskrá!$R:$R,MATCH($F352,Vöruskrá!$B:$B,0)))*$H352/1000,""))</f>
        <v/>
      </c>
      <c r="AG352" s="352" t="str">
        <f>IF($F352="","",IFERROR(IFERROR(INDEX(Réttabanki!$U:$U,MATCH($F352,Réttabanki!$A:$A,0)),INDEX(Vöruskrá!$R:$R,MATCH($F352,Vöruskrá!$B:$B,0)))*IF($I352="",$H352*(1+$AD$2),$I352)/1000,""))</f>
        <v/>
      </c>
      <c r="AH352" s="353" t="str">
        <f t="shared" si="24"/>
        <v/>
      </c>
      <c r="AI352" s="351" t="str">
        <f t="shared" si="25"/>
        <v/>
      </c>
    </row>
    <row r="353" spans="1:35">
      <c r="A353" s="274"/>
      <c r="B353" s="31" t="s">
        <v>2083</v>
      </c>
      <c r="C353" s="31">
        <v>34</v>
      </c>
      <c r="D353" s="32" t="s">
        <v>1987</v>
      </c>
      <c r="E353" s="32" t="s">
        <v>2023</v>
      </c>
      <c r="F353" s="32"/>
      <c r="G353" s="32" t="s">
        <v>2230</v>
      </c>
      <c r="H353" s="33"/>
      <c r="I353" s="33"/>
      <c r="J353" s="148"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4" t="str">
        <f>IF(F353="","",IFERROR(INDEX(Réttabanki!Q:Q,MATCH(F353,Réttabanki!A:A,0)),IFERROR(INDEX(Réttabanki!Q:Q,MATCH(F353,Réttabanki!B:B,0)),"")))</f>
        <v/>
      </c>
      <c r="U353" s="300"/>
      <c r="V353" s="300"/>
      <c r="W353" s="300"/>
      <c r="X353" s="300"/>
      <c r="Y353" s="300"/>
      <c r="Z353" s="300"/>
      <c r="AA353" s="300"/>
      <c r="AF353" s="352" t="str">
        <f>IF($F353="","",IFERROR(IFERROR(INDEX(Réttabanki!$U:$U,MATCH($F353,Réttabanki!$A:$A,0)),INDEX(Vöruskrá!$R:$R,MATCH($F353,Vöruskrá!$B:$B,0)))*$H353/1000,""))</f>
        <v/>
      </c>
      <c r="AG353" s="352" t="str">
        <f>IF($F353="","",IFERROR(IFERROR(INDEX(Réttabanki!$U:$U,MATCH($F353,Réttabanki!$A:$A,0)),INDEX(Vöruskrá!$R:$R,MATCH($F353,Vöruskrá!$B:$B,0)))*IF($I353="",$H353*(1+$AD$2),$I353)/1000,""))</f>
        <v/>
      </c>
      <c r="AH353" s="353" t="str">
        <f t="shared" si="24"/>
        <v/>
      </c>
      <c r="AI353" s="351" t="str">
        <f t="shared" si="25"/>
        <v/>
      </c>
    </row>
    <row r="354" spans="1:35" ht="59.25" customHeight="1">
      <c r="A354" s="274"/>
      <c r="B354" s="31" t="s">
        <v>2083</v>
      </c>
      <c r="C354" s="31">
        <v>34</v>
      </c>
      <c r="D354" s="32" t="s">
        <v>1987</v>
      </c>
      <c r="E354" s="32" t="s">
        <v>2038</v>
      </c>
      <c r="F354" s="32"/>
      <c r="G354" s="32" t="s">
        <v>2336</v>
      </c>
      <c r="H354" s="33"/>
      <c r="I354" s="33"/>
      <c r="J354" s="148" t="str">
        <f>IF($F354="","",IFERROR(IFERROR(INDEX(Réttabanki!$U:$U,MATCH($F354,Réttabanki!$A:$A,0)),INDEX(Vöruskrá!$R:$R,MATCH($F354,Vöruskrá!$B:$B,0)))*($H354+IF($I354="",$H354*(1+$AD$2),$I354))/2/1000,""))</f>
        <v/>
      </c>
      <c r="K354" s="21" t="s">
        <v>2337</v>
      </c>
      <c r="L354" s="21" t="s">
        <v>2338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5" t="str">
        <f>IF(F354="","",IFERROR(INDEX(Réttabanki!Q:Q,MATCH(F354,Réttabanki!A:A,0)),IFERROR(INDEX(Réttabanki!Q:Q,MATCH(F354,Réttabanki!B:B,0)),"")))</f>
        <v/>
      </c>
      <c r="U354" s="302"/>
      <c r="V354" s="302"/>
      <c r="W354" s="302"/>
      <c r="X354" s="302"/>
      <c r="Y354" s="302"/>
      <c r="Z354" s="302"/>
      <c r="AA354" s="302"/>
      <c r="AF354" s="352" t="str">
        <f>IF($F354="","",IFERROR(IFERROR(INDEX(Réttabanki!$U:$U,MATCH($F354,Réttabanki!$A:$A,0)),INDEX(Vöruskrá!$R:$R,MATCH($F354,Vöruskrá!$B:$B,0)))*$H354/1000,""))</f>
        <v/>
      </c>
      <c r="AG354" s="352" t="str">
        <f>IF($F354="","",IFERROR(IFERROR(INDEX(Réttabanki!$U:$U,MATCH($F354,Réttabanki!$A:$A,0)),INDEX(Vöruskrá!$R:$R,MATCH($F354,Vöruskrá!$B:$B,0)))*IF($I354="",$H354*(1+$AD$2),$I354)/1000,""))</f>
        <v/>
      </c>
      <c r="AH354" s="353" t="str">
        <f t="shared" si="24"/>
        <v/>
      </c>
      <c r="AI354" s="351" t="str">
        <f t="shared" si="25"/>
        <v/>
      </c>
    </row>
    <row r="355" spans="1:35" ht="56.25" customHeight="1">
      <c r="A355" s="274"/>
      <c r="B355" s="31" t="s">
        <v>2083</v>
      </c>
      <c r="C355" s="31">
        <v>34</v>
      </c>
      <c r="D355" s="32" t="s">
        <v>1987</v>
      </c>
      <c r="E355" s="32" t="s">
        <v>2038</v>
      </c>
      <c r="F355" s="32" t="s">
        <v>1380</v>
      </c>
      <c r="G355" s="32" t="s">
        <v>1380</v>
      </c>
      <c r="H355" s="33">
        <v>40</v>
      </c>
      <c r="I355" s="33"/>
      <c r="J355" s="148">
        <f>IF($F355="","",IFERROR(IFERROR(INDEX(Réttabanki!$U:$U,MATCH($F355,Réttabanki!$A:$A,0)),INDEX(Vöruskrá!$R:$R,MATCH($F355,Vöruskrá!$B:$B,0)))*($H355+IF($I355="",$H355*(1+$AD$2),$I355))/2/1000,""))</f>
        <v>30</v>
      </c>
      <c r="K355" s="21" t="s">
        <v>1381</v>
      </c>
      <c r="L355" s="21" t="s">
        <v>1382</v>
      </c>
      <c r="M355" s="21" t="s">
        <v>1383</v>
      </c>
      <c r="N355" s="22">
        <v>245</v>
      </c>
      <c r="O355" s="22"/>
      <c r="P355" s="22"/>
      <c r="Q355" s="22">
        <v>39</v>
      </c>
      <c r="R355" s="22"/>
      <c r="S355" s="22">
        <v>1</v>
      </c>
      <c r="T355" s="64" t="str">
        <f>IF(F355="","",IFERROR(INDEX(Réttabanki!Q:Q,MATCH(F355,Réttabanki!A:A,0)),IFERROR(INDEX(Réttabanki!Q:Q,MATCH(F355,Réttabanki!B:B,0)),"")))</f>
        <v/>
      </c>
      <c r="U355" s="300"/>
      <c r="V355" s="300"/>
      <c r="W355" s="300"/>
      <c r="X355" s="300"/>
      <c r="Y355" s="300"/>
      <c r="Z355" s="300"/>
      <c r="AA355" s="300"/>
      <c r="AF355" s="352">
        <f>IF($F355="","",IFERROR(IFERROR(INDEX(Réttabanki!$U:$U,MATCH($F355,Réttabanki!$A:$A,0)),INDEX(Vöruskrá!$R:$R,MATCH($F355,Vöruskrá!$B:$B,0)))*$H355/1000,""))</f>
        <v>24</v>
      </c>
      <c r="AG355" s="352">
        <f>IF($F355="","",IFERROR(IFERROR(INDEX(Réttabanki!$U:$U,MATCH($F355,Réttabanki!$A:$A,0)),INDEX(Vöruskrá!$R:$R,MATCH($F355,Vöruskrá!$B:$B,0)))*IF($I355="",$H355*(1+$AD$2),$I355)/1000,""))</f>
        <v>36</v>
      </c>
      <c r="AH355" s="353">
        <f t="shared" si="24"/>
        <v>3.1304347826086959E-2</v>
      </c>
      <c r="AI355" s="351" t="str">
        <f t="shared" si="25"/>
        <v>OK</v>
      </c>
    </row>
    <row r="356" spans="1:35" ht="36">
      <c r="A356" s="274"/>
      <c r="B356" s="31" t="s">
        <v>2083</v>
      </c>
      <c r="C356" s="31">
        <v>34</v>
      </c>
      <c r="D356" s="32" t="s">
        <v>1987</v>
      </c>
      <c r="E356" s="32" t="s">
        <v>2038</v>
      </c>
      <c r="F356" s="32" t="s">
        <v>570</v>
      </c>
      <c r="G356" s="32" t="s">
        <v>2190</v>
      </c>
      <c r="H356" s="33">
        <v>20</v>
      </c>
      <c r="I356" s="33"/>
      <c r="J356" s="148">
        <f>IF($F356="","",IFERROR(IFERROR(INDEX(Réttabanki!$U:$U,MATCH($F356,Réttabanki!$A:$A,0)),INDEX(Vöruskrá!$R:$R,MATCH($F356,Vöruskrá!$B:$B,0)))*($H356+IF($I356="",$H356*(1+$AD$2),$I356))/2/1000,""))</f>
        <v>45</v>
      </c>
      <c r="K356" s="21" t="s">
        <v>571</v>
      </c>
      <c r="L356" s="21" t="s">
        <v>128</v>
      </c>
      <c r="M356" s="21"/>
      <c r="N356" s="22">
        <v>384</v>
      </c>
      <c r="O356" s="22">
        <v>29.3</v>
      </c>
      <c r="P356" s="22">
        <v>14.7</v>
      </c>
      <c r="Q356" s="22">
        <v>2.4</v>
      </c>
      <c r="R356" s="22">
        <v>12.8</v>
      </c>
      <c r="S356" s="22">
        <v>1.7</v>
      </c>
      <c r="T356" s="65" t="str">
        <f>IF(F356="","",IFERROR(INDEX(Réttabanki!Q:Q,MATCH(F356,Réttabanki!A:A,0)),IFERROR(INDEX(Réttabanki!Q:Q,MATCH(F356,Réttabanki!B:B,0)),"")))</f>
        <v/>
      </c>
      <c r="U356" s="302"/>
      <c r="V356" s="302"/>
      <c r="W356" s="302"/>
      <c r="X356" s="302"/>
      <c r="Y356" s="302"/>
      <c r="Z356" s="302"/>
      <c r="AA356" s="302"/>
      <c r="AF356" s="352">
        <f>IF($F356="","",IFERROR(IFERROR(INDEX(Réttabanki!$U:$U,MATCH($F356,Réttabanki!$A:$A,0)),INDEX(Vöruskrá!$R:$R,MATCH($F356,Vöruskrá!$B:$B,0)))*$H356/1000,""))</f>
        <v>36</v>
      </c>
      <c r="AG356" s="352">
        <f>IF($F356="","",IFERROR(IFERROR(INDEX(Réttabanki!$U:$U,MATCH($F356,Réttabanki!$A:$A,0)),INDEX(Vöruskrá!$R:$R,MATCH($F356,Vöruskrá!$B:$B,0)))*IF($I356="",$H356*(1+$AD$2),$I356)/1000,""))</f>
        <v>54</v>
      </c>
      <c r="AH356" s="353">
        <f t="shared" si="24"/>
        <v>4.6956521739130432E-2</v>
      </c>
      <c r="AI356" s="351" t="str">
        <f t="shared" si="25"/>
        <v>OK</v>
      </c>
    </row>
    <row r="357" spans="1:35" ht="59.25" customHeight="1">
      <c r="A357" s="274"/>
      <c r="B357" s="31" t="s">
        <v>2083</v>
      </c>
      <c r="C357" s="31">
        <v>34</v>
      </c>
      <c r="D357" s="32" t="s">
        <v>1987</v>
      </c>
      <c r="E357" s="32" t="s">
        <v>960</v>
      </c>
      <c r="F357" s="32"/>
      <c r="G357" s="32" t="s">
        <v>2339</v>
      </c>
      <c r="H357" s="33"/>
      <c r="I357" s="33"/>
      <c r="J357" s="148" t="str">
        <f>IF($F357="","",IFERROR(IFERROR(INDEX(Réttabanki!$U:$U,MATCH($F357,Réttabanki!$A:$A,0)),INDEX(Vöruskrá!$R:$R,MATCH($F357,Vöruskrá!$B:$B,0)))*($H357+IF($I357="",$H357*(1+$AD$2),$I357))/2/1000,""))</f>
        <v/>
      </c>
      <c r="K357" s="21" t="s">
        <v>1381</v>
      </c>
      <c r="L357" s="21" t="s">
        <v>1382</v>
      </c>
      <c r="M357" s="21" t="str">
        <f>IF($F357="","",IFERROR(IFERROR(INDEX(Réttabanki!$F:$F,MATCH($F357,Réttabanki!$A:$A,0)),INDEX(Vöruskrá!$H:$H,MATCH($F357,Vöruskrá!$B:$B,0))),""))</f>
        <v/>
      </c>
      <c r="N357" s="22" t="str">
        <f>IF($F357="","",IFERROR(IFERROR(INDEX(Réttabanki!$G:$G,MATCH($F357,Réttabanki!$A:$A,0)),INDEX(Vöruskrá!$J:$J,MATCH($F357,Vöruskrá!$B:$B,0)))*($H357+IF($I357="",$H357*(1+$AD$2),$I357))/2/100,""))</f>
        <v/>
      </c>
      <c r="O357" s="22" t="str">
        <f>IF($F357="","",IFERROR(IFERROR(INDEX(Réttabanki!$H:$H,MATCH($F357,Réttabanki!$A:$A,0)),INDEX(Vöruskrá!$K:$K,MATCH($F357,Vöruskrá!$B:$B,0)))*($H357+IF($I357="",$H357*(1+$AD$2),$I357))/2/100,""))</f>
        <v/>
      </c>
      <c r="P357" s="22" t="str">
        <f>IF($F357="","",IFERROR(IFERROR(INDEX(Réttabanki!$I:$I,MATCH($F357,Réttabanki!$A:$A,0)),INDEX(Vöruskrá!$L:$L,MATCH($F357,Vöruskrá!$B:$B,0)))*($H357+IF($I357="",$H357*(1+$AD$2),$I357))/2/100,""))</f>
        <v/>
      </c>
      <c r="Q357" s="22" t="str">
        <f>IF($F357="","",IFERROR(IFERROR(INDEX(Réttabanki!$J:$J,MATCH($F357,Réttabanki!$A:$A,0)),INDEX(Vöruskrá!$M:$M,MATCH($F357,Vöruskrá!$B:$B,0)))*($H357+IF($I357="",$H357*(1+$AD$2),$I357))/2/100,""))</f>
        <v/>
      </c>
      <c r="R357" s="22" t="str">
        <f>IF($F357="","",IFERROR(IFERROR(INDEX(Réttabanki!$L:$L,MATCH($F357,Réttabanki!$A:$A,0)),INDEX(Vöruskrá!$O:$O,MATCH($F357,Vöruskrá!$B:$B,0)))*($H357+IF($I357="",$H357*(1+$AD$2),$I357))/2/100,""))</f>
        <v/>
      </c>
      <c r="S357" s="22" t="str">
        <f>IF($F357="","",IFERROR(IFERROR(INDEX(Réttabanki!$M:$M,MATCH($F357,Réttabanki!$A:$A,0)),INDEX(Vöruskrá!$P:$P,MATCH($F357,Vöruskrá!$B:$B,0)))*($H357+IF($I357="",$H357*(1+$AD$2),$I357))/2/100,""))</f>
        <v/>
      </c>
      <c r="T357" s="65" t="str">
        <f>IF(F357="","",IFERROR(INDEX(Réttabanki!Q:Q,MATCH(F357,Réttabanki!A:A,0)),IFERROR(INDEX(Réttabanki!Q:Q,MATCH(F357,Réttabanki!B:B,0)),"")))</f>
        <v/>
      </c>
      <c r="U357" s="300"/>
      <c r="V357" s="300"/>
      <c r="W357" s="300"/>
      <c r="X357" s="300"/>
      <c r="Y357" s="300"/>
      <c r="Z357" s="300"/>
      <c r="AA357" s="300"/>
      <c r="AF357" s="352" t="str">
        <f>IF($F357="","",IFERROR(IFERROR(INDEX(Réttabanki!$U:$U,MATCH($F357,Réttabanki!$A:$A,0)),INDEX(Vöruskrá!$R:$R,MATCH($F357,Vöruskrá!$B:$B,0)))*$H357/1000,""))</f>
        <v/>
      </c>
      <c r="AG357" s="352" t="str">
        <f>IF($F357="","",IFERROR(IFERROR(INDEX(Réttabanki!$U:$U,MATCH($F357,Réttabanki!$A:$A,0)),INDEX(Vöruskrá!$R:$R,MATCH($F357,Vöruskrá!$B:$B,0)))*IF($I357="",$H357*(1+$AD$2),$I357)/1000,""))</f>
        <v/>
      </c>
      <c r="AH357" s="353" t="str">
        <f t="shared" si="24"/>
        <v/>
      </c>
      <c r="AI357" s="351" t="str">
        <f t="shared" si="25"/>
        <v/>
      </c>
    </row>
    <row r="358" spans="1:35" ht="56.25" customHeight="1">
      <c r="A358" s="274"/>
      <c r="B358" s="31" t="s">
        <v>2083</v>
      </c>
      <c r="C358" s="31">
        <v>34</v>
      </c>
      <c r="D358" s="32" t="s">
        <v>1987</v>
      </c>
      <c r="E358" s="32" t="s">
        <v>960</v>
      </c>
      <c r="F358" s="32" t="s">
        <v>1380</v>
      </c>
      <c r="G358" s="32" t="s">
        <v>1380</v>
      </c>
      <c r="H358" s="33">
        <v>40</v>
      </c>
      <c r="I358" s="33"/>
      <c r="J358" s="148">
        <f>IF($F358="","",IFERROR(IFERROR(INDEX(Réttabanki!$U:$U,MATCH($F358,Réttabanki!$A:$A,0)),INDEX(Vöruskrá!$R:$R,MATCH($F358,Vöruskrá!$B:$B,0)))*($H358+IF($I358="",$H358*(1+$AD$2),$I358))/2/1000,""))</f>
        <v>30</v>
      </c>
      <c r="K358" s="21" t="s">
        <v>1381</v>
      </c>
      <c r="L358" s="21" t="s">
        <v>1382</v>
      </c>
      <c r="M358" s="21" t="s">
        <v>1383</v>
      </c>
      <c r="N358" s="22">
        <v>245</v>
      </c>
      <c r="O358" s="22"/>
      <c r="P358" s="22"/>
      <c r="Q358" s="22">
        <v>39</v>
      </c>
      <c r="R358" s="22"/>
      <c r="S358" s="22">
        <v>1</v>
      </c>
      <c r="T358" s="64" t="str">
        <f>IF(F358="","",IFERROR(INDEX(Réttabanki!Q:Q,MATCH(F358,Réttabanki!A:A,0)),IFERROR(INDEX(Réttabanki!Q:Q,MATCH(F358,Réttabanki!B:B,0)),"")))</f>
        <v/>
      </c>
      <c r="U358" s="302"/>
      <c r="V358" s="302"/>
      <c r="W358" s="302"/>
      <c r="X358" s="302"/>
      <c r="Y358" s="302"/>
      <c r="Z358" s="302"/>
      <c r="AA358" s="302"/>
      <c r="AF358" s="352">
        <f>IF($F358="","",IFERROR(IFERROR(INDEX(Réttabanki!$U:$U,MATCH($F358,Réttabanki!$A:$A,0)),INDEX(Vöruskrá!$R:$R,MATCH($F358,Vöruskrá!$B:$B,0)))*$H358/1000,""))</f>
        <v>24</v>
      </c>
      <c r="AG358" s="352">
        <f>IF($F358="","",IFERROR(IFERROR(INDEX(Réttabanki!$U:$U,MATCH($F358,Réttabanki!$A:$A,0)),INDEX(Vöruskrá!$R:$R,MATCH($F358,Vöruskrá!$B:$B,0)))*IF($I358="",$H358*(1+$AD$2),$I358)/1000,""))</f>
        <v>36</v>
      </c>
      <c r="AH358" s="353">
        <f t="shared" si="24"/>
        <v>3.1304347826086959E-2</v>
      </c>
      <c r="AI358" s="351" t="str">
        <f t="shared" si="25"/>
        <v>OK</v>
      </c>
    </row>
    <row r="359" spans="1:35" ht="84">
      <c r="A359" s="274"/>
      <c r="B359" s="31" t="s">
        <v>2083</v>
      </c>
      <c r="C359" s="31">
        <v>34</v>
      </c>
      <c r="D359" s="32" t="s">
        <v>1987</v>
      </c>
      <c r="E359" s="32" t="s">
        <v>960</v>
      </c>
      <c r="F359" s="32"/>
      <c r="G359" s="32" t="s">
        <v>2340</v>
      </c>
      <c r="H359" s="33"/>
      <c r="I359" s="33"/>
      <c r="J359" s="148" t="str">
        <f>IF($F359="","",IFERROR(IFERROR(INDEX(Réttabanki!$U:$U,MATCH($F359,Réttabanki!$A:$A,0)),INDEX(Vöruskrá!$R:$R,MATCH($F359,Vöruskrá!$B:$B,0)))*($H359+IF($I359="",$H359*(1+$AD$2),$I359))/2/1000,""))</f>
        <v/>
      </c>
      <c r="K359" s="21" t="s">
        <v>2341</v>
      </c>
      <c r="L359" s="21" t="s">
        <v>128</v>
      </c>
      <c r="M359" s="21"/>
      <c r="N359" s="22"/>
      <c r="O359" s="22"/>
      <c r="P359" s="22"/>
      <c r="Q359" s="22"/>
      <c r="R359" s="22"/>
      <c r="S359" s="22"/>
      <c r="T359" s="65"/>
      <c r="U359" s="300"/>
      <c r="V359" s="300"/>
      <c r="W359" s="300"/>
      <c r="X359" s="300"/>
      <c r="Y359" s="300"/>
      <c r="Z359" s="300"/>
      <c r="AA359" s="300"/>
      <c r="AF359" s="352" t="str">
        <f>IF($F359="","",IFERROR(IFERROR(INDEX(Réttabanki!$U:$U,MATCH($F359,Réttabanki!$A:$A,0)),INDEX(Vöruskrá!$R:$R,MATCH($F359,Vöruskrá!$B:$B,0)))*$H359/1000,""))</f>
        <v/>
      </c>
      <c r="AG359" s="352" t="str">
        <f>IF($F359="","",IFERROR(IFERROR(INDEX(Réttabanki!$U:$U,MATCH($F359,Réttabanki!$A:$A,0)),INDEX(Vöruskrá!$R:$R,MATCH($F359,Vöruskrá!$B:$B,0)))*IF($I359="",$H359*(1+$AD$2),$I359)/1000,""))</f>
        <v/>
      </c>
      <c r="AH359" s="353" t="str">
        <f t="shared" si="24"/>
        <v/>
      </c>
      <c r="AI359" s="351" t="str">
        <f t="shared" si="25"/>
        <v/>
      </c>
    </row>
    <row r="360" spans="1:35" ht="60">
      <c r="A360" s="274"/>
      <c r="B360" s="31" t="s">
        <v>2083</v>
      </c>
      <c r="C360" s="31">
        <v>34</v>
      </c>
      <c r="D360" s="32" t="s">
        <v>1987</v>
      </c>
      <c r="E360" s="32" t="s">
        <v>960</v>
      </c>
      <c r="F360" s="32" t="s">
        <v>1185</v>
      </c>
      <c r="G360" s="32" t="s">
        <v>2036</v>
      </c>
      <c r="H360" s="33">
        <v>40</v>
      </c>
      <c r="I360" s="33"/>
      <c r="J360" s="148">
        <f>IF($F360="","",IFERROR(IFERROR(INDEX(Réttabanki!$U:$U,MATCH($F360,Réttabanki!$A:$A,0)),INDEX(Vöruskrá!$R:$R,MATCH($F360,Vöruskrá!$B:$B,0)))*($H360+IF($I360="",$H360*(1+$AD$2),$I360))/2/1000,""))</f>
        <v>30</v>
      </c>
      <c r="K360" s="21" t="s">
        <v>1186</v>
      </c>
      <c r="L360" s="21"/>
      <c r="M360" s="21"/>
      <c r="N360" s="22">
        <v>219</v>
      </c>
      <c r="O360" s="22">
        <v>5.3</v>
      </c>
      <c r="P360" s="22">
        <v>0.5</v>
      </c>
      <c r="Q360" s="22">
        <v>32.299999999999997</v>
      </c>
      <c r="R360" s="22">
        <v>3.3</v>
      </c>
      <c r="S360" s="22">
        <v>0.7</v>
      </c>
      <c r="T360" s="65"/>
      <c r="U360" s="302"/>
      <c r="V360" s="302"/>
      <c r="W360" s="302"/>
      <c r="X360" s="302"/>
      <c r="Y360" s="302"/>
      <c r="Z360" s="302"/>
      <c r="AA360" s="302"/>
      <c r="AF360" s="352">
        <f>IF($F360="","",IFERROR(IFERROR(INDEX(Réttabanki!$U:$U,MATCH($F360,Réttabanki!$A:$A,0)),INDEX(Vöruskrá!$R:$R,MATCH($F360,Vöruskrá!$B:$B,0)))*$H360/1000,""))</f>
        <v>24</v>
      </c>
      <c r="AG360" s="352">
        <f>IF($F360="","",IFERROR(IFERROR(INDEX(Réttabanki!$U:$U,MATCH($F360,Réttabanki!$A:$A,0)),INDEX(Vöruskrá!$R:$R,MATCH($F360,Vöruskrá!$B:$B,0)))*IF($I360="",$H360*(1+$AD$2),$I360)/1000,""))</f>
        <v>36</v>
      </c>
      <c r="AH360" s="353">
        <f t="shared" si="24"/>
        <v>3.1304347826086959E-2</v>
      </c>
      <c r="AI360" s="351" t="str">
        <f t="shared" si="25"/>
        <v>OK</v>
      </c>
    </row>
    <row r="361" spans="1:35" ht="36">
      <c r="A361" s="274"/>
      <c r="B361" s="31" t="s">
        <v>2083</v>
      </c>
      <c r="C361" s="31">
        <v>34</v>
      </c>
      <c r="D361" s="32" t="s">
        <v>1987</v>
      </c>
      <c r="E361" s="32" t="s">
        <v>960</v>
      </c>
      <c r="F361" s="32" t="s">
        <v>570</v>
      </c>
      <c r="G361" s="32" t="s">
        <v>2190</v>
      </c>
      <c r="H361" s="33">
        <v>20</v>
      </c>
      <c r="I361" s="33"/>
      <c r="J361" s="148">
        <f>IF($F361="","",IFERROR(IFERROR(INDEX(Réttabanki!$U:$U,MATCH($F361,Réttabanki!$A:$A,0)),INDEX(Vöruskrá!$R:$R,MATCH($F361,Vöruskrá!$B:$B,0)))*($H361+IF($I361="",$H361*(1+$AD$2),$I361))/2/1000,""))</f>
        <v>45</v>
      </c>
      <c r="K361" s="21" t="s">
        <v>571</v>
      </c>
      <c r="L361" s="21" t="s">
        <v>128</v>
      </c>
      <c r="M361" s="21"/>
      <c r="N361" s="22">
        <v>384</v>
      </c>
      <c r="O361" s="22">
        <v>29.3</v>
      </c>
      <c r="P361" s="22">
        <v>14.7</v>
      </c>
      <c r="Q361" s="22">
        <v>2.4</v>
      </c>
      <c r="R361" s="22">
        <v>12.8</v>
      </c>
      <c r="S361" s="22">
        <v>1.7</v>
      </c>
      <c r="T361" s="65"/>
      <c r="U361" s="300"/>
      <c r="V361" s="300"/>
      <c r="W361" s="300"/>
      <c r="X361" s="300"/>
      <c r="Y361" s="300"/>
      <c r="Z361" s="300"/>
      <c r="AA361" s="300"/>
      <c r="AF361" s="352">
        <f>IF($F361="","",IFERROR(IFERROR(INDEX(Réttabanki!$U:$U,MATCH($F361,Réttabanki!$A:$A,0)),INDEX(Vöruskrá!$R:$R,MATCH($F361,Vöruskrá!$B:$B,0)))*$H361/1000,""))</f>
        <v>36</v>
      </c>
      <c r="AG361" s="352">
        <f>IF($F361="","",IFERROR(IFERROR(INDEX(Réttabanki!$U:$U,MATCH($F361,Réttabanki!$A:$A,0)),INDEX(Vöruskrá!$R:$R,MATCH($F361,Vöruskrá!$B:$B,0)))*IF($I361="",$H361*(1+$AD$2),$I361)/1000,""))</f>
        <v>54</v>
      </c>
      <c r="AH361" s="353">
        <f t="shared" si="24"/>
        <v>4.6956521739130432E-2</v>
      </c>
      <c r="AI361" s="351" t="str">
        <f t="shared" si="25"/>
        <v>OK</v>
      </c>
    </row>
    <row r="362" spans="1:35">
      <c r="A362" s="275"/>
      <c r="B362" s="154" t="s">
        <v>2083</v>
      </c>
      <c r="C362" s="154">
        <v>34</v>
      </c>
      <c r="D362" s="155"/>
      <c r="E362" s="155"/>
      <c r="F362" s="155" t="s">
        <v>2050</v>
      </c>
      <c r="G362" s="155"/>
      <c r="H362" s="156"/>
      <c r="I362" s="156"/>
      <c r="J362" s="407">
        <f>SUM(AF343:AF361)</f>
        <v>1414</v>
      </c>
      <c r="K362" s="21" t="s">
        <v>2033</v>
      </c>
      <c r="L362" s="21"/>
      <c r="M362" s="21"/>
      <c r="N362" s="22"/>
      <c r="O362" s="22"/>
      <c r="P362" s="22"/>
      <c r="Q362" s="22"/>
      <c r="R362" s="22"/>
      <c r="S362" s="22"/>
      <c r="T362" s="65"/>
      <c r="U362" s="302"/>
      <c r="V362" s="302"/>
      <c r="W362" s="302"/>
      <c r="X362" s="302"/>
      <c r="Y362" s="302"/>
      <c r="Z362" s="302"/>
      <c r="AA362" s="302"/>
      <c r="AF362" s="352" t="str">
        <f>IF($F362="","",IFERROR(IFERROR(INDEX(Réttabanki!$U:$U,MATCH($F362,Réttabanki!$A:$A,0)),INDEX(Vöruskrá!$R:$R,MATCH($F362,Vöruskrá!$B:$B,0)))*$H362/1000,""))</f>
        <v/>
      </c>
      <c r="AG362" s="352" t="str">
        <f>IF($F362="","",IFERROR(IFERROR(INDEX(Réttabanki!$U:$U,MATCH($F362,Réttabanki!$A:$A,0)),INDEX(Vöruskrá!$R:$R,MATCH($F362,Vöruskrá!$B:$B,0)))*IF($I362="",$H362*(1+$AD$2),$I362)/1000,""))</f>
        <v/>
      </c>
      <c r="AH362" s="353" t="str">
        <f>IF(N($AF362)+N($AG362)=0,"",MAX(N($AF362)/$AE$4,N($AG362)/$AE$5))</f>
        <v/>
      </c>
      <c r="AI362" s="351" t="str">
        <f>IF($AH362="","",IF($AH362&gt;$AE$6,"⚠ Yfir "&amp;TEXT($AE$6,"0%"),"OK"))</f>
        <v/>
      </c>
    </row>
    <row r="363" spans="1:35">
      <c r="A363" s="275"/>
      <c r="B363" s="154" t="s">
        <v>2083</v>
      </c>
      <c r="C363" s="154">
        <v>34</v>
      </c>
      <c r="D363" s="155"/>
      <c r="E363" s="155"/>
      <c r="F363" s="155" t="s">
        <v>2051</v>
      </c>
      <c r="G363" s="155"/>
      <c r="H363" s="156"/>
      <c r="I363" s="156"/>
      <c r="J363" s="407">
        <f>SUM(AG343:AG361)</f>
        <v>2121</v>
      </c>
      <c r="K363" s="21" t="s">
        <v>2033</v>
      </c>
      <c r="L363" s="21"/>
      <c r="M363" s="21"/>
      <c r="N363" s="22"/>
      <c r="O363" s="22"/>
      <c r="P363" s="22"/>
      <c r="Q363" s="22"/>
      <c r="R363" s="22"/>
      <c r="S363" s="22"/>
      <c r="T363" s="65"/>
      <c r="U363" s="300"/>
      <c r="V363" s="300"/>
      <c r="W363" s="300"/>
      <c r="X363" s="300"/>
      <c r="Y363" s="300"/>
      <c r="Z363" s="300"/>
      <c r="AA363" s="300"/>
      <c r="AF363" s="352" t="str">
        <f>IF($F363="","",IFERROR(IFERROR(INDEX(Réttabanki!$U:$U,MATCH($F363,Réttabanki!$A:$A,0)),INDEX(Vöruskrá!$R:$R,MATCH($F363,Vöruskrá!$B:$B,0)))*$H363/1000,""))</f>
        <v/>
      </c>
      <c r="AG363" s="352" t="str">
        <f>IF($F363="","",IFERROR(IFERROR(INDEX(Réttabanki!$U:$U,MATCH($F363,Réttabanki!$A:$A,0)),INDEX(Vöruskrá!$R:$R,MATCH($F363,Vöruskrá!$B:$B,0)))*IF($I363="",$H363*(1+$AD$2),$I363)/1000,""))</f>
        <v/>
      </c>
      <c r="AH363" s="353" t="str">
        <f>IF(N($AF363)+N($AG363)=0,"",MAX(N($AF363)/$AE$4,N($AG363)/$AE$5))</f>
        <v/>
      </c>
      <c r="AI363" s="351" t="str">
        <f>IF($AH363="","",IF($AH363&gt;$AE$6,"⚠ Yfir "&amp;TEXT($AE$6,"0%"),"OK"))</f>
        <v/>
      </c>
    </row>
    <row r="364" spans="1:35" ht="60">
      <c r="A364" s="274">
        <v>46255</v>
      </c>
      <c r="B364" s="31" t="s">
        <v>2123</v>
      </c>
      <c r="C364" s="31">
        <v>34</v>
      </c>
      <c r="D364" s="32" t="s">
        <v>2005</v>
      </c>
      <c r="E364" s="32" t="s">
        <v>1993</v>
      </c>
      <c r="F364" s="32"/>
      <c r="G364" s="32" t="s">
        <v>2342</v>
      </c>
      <c r="H364" s="33"/>
      <c r="I364" s="33"/>
      <c r="J364" s="148" t="str">
        <f>IF($F364="","",IFERROR(IFERROR(INDEX(Réttabanki!$U:$U,MATCH($F364,Réttabanki!$A:$A,0)),INDEX(Vöruskrá!$R:$R,MATCH($F364,Vöruskrá!$B:$B,0)))*($H364+IF($I364="",$H364*(1+$AD$2),$I364))/2/1000,""))</f>
        <v/>
      </c>
      <c r="K364" s="21" t="s">
        <v>2343</v>
      </c>
      <c r="L364" s="21" t="s">
        <v>1599</v>
      </c>
      <c r="M364" s="21" t="str">
        <f>IF($F364="","",IFERROR(IFERROR(INDEX(Réttabanki!$F:$F,MATCH($F364,Réttabanki!$A:$A,0)),INDEX(Vöruskrá!$H:$H,MATCH($F364,Vöruskrá!$B:$B,0))),""))</f>
        <v/>
      </c>
      <c r="N364" s="22" t="str">
        <f>IF($F364="","",IFERROR(IFERROR(INDEX(Réttabanki!$G:$G,MATCH($F364,Réttabanki!$A:$A,0)),INDEX(Vöruskrá!$J:$J,MATCH($F364,Vöruskrá!$B:$B,0)))*($H364+IF($I364="",$H364*(1+$AD$2),$I364))/2/100,""))</f>
        <v/>
      </c>
      <c r="O364" s="22" t="str">
        <f>IF($F364="","",IFERROR(IFERROR(INDEX(Réttabanki!$H:$H,MATCH($F364,Réttabanki!$A:$A,0)),INDEX(Vöruskrá!$K:$K,MATCH($F364,Vöruskrá!$B:$B,0)))*($H364+IF($I364="",$H364*(1+$AD$2),$I364))/2/100,""))</f>
        <v/>
      </c>
      <c r="P364" s="22" t="str">
        <f>IF($F364="","",IFERROR(IFERROR(INDEX(Réttabanki!$I:$I,MATCH($F364,Réttabanki!$A:$A,0)),INDEX(Vöruskrá!$L:$L,MATCH($F364,Vöruskrá!$B:$B,0)))*($H364+IF($I364="",$H364*(1+$AD$2),$I364))/2/100,""))</f>
        <v/>
      </c>
      <c r="Q364" s="22" t="str">
        <f>IF($F364="","",IFERROR(IFERROR(INDEX(Réttabanki!$J:$J,MATCH($F364,Réttabanki!$A:$A,0)),INDEX(Vöruskrá!$M:$M,MATCH($F364,Vöruskrá!$B:$B,0)))*($H364+IF($I364="",$H364*(1+$AD$2),$I364))/2/100,""))</f>
        <v/>
      </c>
      <c r="R364" s="22" t="str">
        <f>IF($F364="","",IFERROR(IFERROR(INDEX(Réttabanki!$L:$L,MATCH($F364,Réttabanki!$A:$A,0)),INDEX(Vöruskrá!$O:$O,MATCH($F364,Vöruskrá!$B:$B,0)))*($H364+IF($I364="",$H364*(1+$AD$2),$I364))/2/100,""))</f>
        <v/>
      </c>
      <c r="S364" s="22" t="str">
        <f>IF($F364="","",IFERROR(IFERROR(INDEX(Réttabanki!$M:$M,MATCH($F364,Réttabanki!$A:$A,0)),INDEX(Vöruskrá!$P:$P,MATCH($F364,Vöruskrá!$B:$B,0)))*($H364+IF($I364="",$H364*(1+$AD$2),$I364))/2/100,""))</f>
        <v/>
      </c>
      <c r="T364" s="64" t="str">
        <f>IF(F364="","",IFERROR(INDEX(Réttabanki!Q:Q,MATCH(F364,Réttabanki!A:A,0)),IFERROR(INDEX(Réttabanki!Q:Q,MATCH(F364,Réttabanki!B:B,0)),"")))</f>
        <v/>
      </c>
      <c r="U364" s="302"/>
      <c r="V364" s="302"/>
      <c r="W364" s="302"/>
      <c r="X364" s="302"/>
      <c r="Y364" s="302"/>
      <c r="Z364" s="302"/>
      <c r="AA364" s="302"/>
      <c r="AF364" s="352" t="str">
        <f>IF($F364="","",IFERROR(IFERROR(INDEX(Réttabanki!$U:$U,MATCH($F364,Réttabanki!$A:$A,0)),INDEX(Vöruskrá!$R:$R,MATCH($F364,Vöruskrá!$B:$B,0)))*$H364/1000,""))</f>
        <v/>
      </c>
      <c r="AG364" s="352" t="str">
        <f>IF($F364="","",IFERROR(IFERROR(INDEX(Réttabanki!$U:$U,MATCH($F364,Réttabanki!$A:$A,0)),INDEX(Vöruskrá!$R:$R,MATCH($F364,Vöruskrá!$B:$B,0)))*IF($I364="",$H364*(1+$AD$2),$I364)/1000,""))</f>
        <v/>
      </c>
      <c r="AH364" s="353" t="str">
        <f t="shared" ref="AH364:AH386" si="26">IF(N($AF364)+N($AG364)=0,"",MAX(N($AF364)/$AE$4,N($AG364)/$AE$5))</f>
        <v/>
      </c>
      <c r="AI364" s="351" t="str">
        <f t="shared" ref="AI364:AI386" si="27">IF($AH364="","",IF($AH364&gt;$AE$6,"⚠ Yfir "&amp;TEXT($AE$6,"0%"),"OK"))</f>
        <v/>
      </c>
    </row>
    <row r="365" spans="1:35" ht="60">
      <c r="A365" s="274"/>
      <c r="B365" s="31" t="s">
        <v>2123</v>
      </c>
      <c r="C365" s="31">
        <v>34</v>
      </c>
      <c r="D365" s="32" t="s">
        <v>2005</v>
      </c>
      <c r="E365" s="32" t="s">
        <v>1993</v>
      </c>
      <c r="F365" s="32" t="s">
        <v>1597</v>
      </c>
      <c r="G365" s="32" t="s">
        <v>2344</v>
      </c>
      <c r="H365" s="33"/>
      <c r="I365" s="33">
        <v>180</v>
      </c>
      <c r="J365" s="148">
        <f>IF($F365="","",IFERROR(IFERROR(INDEX(Réttabanki!$U:$U,MATCH($F365,Réttabanki!$A:$A,0)),INDEX(Vöruskrá!$R:$R,MATCH($F365,Vöruskrá!$B:$B,0)))*($H365+IF($I365="",$H365*(1+$AD$2),$I365))/2/1000,""))</f>
        <v>204.96203999999997</v>
      </c>
      <c r="K365" s="21" t="s">
        <v>1598</v>
      </c>
      <c r="L365" s="21" t="s">
        <v>1599</v>
      </c>
      <c r="M365" s="21"/>
      <c r="N365" s="22">
        <v>166.06</v>
      </c>
      <c r="O365" s="22">
        <v>12.21</v>
      </c>
      <c r="P365" s="22">
        <v>2.5299999999999998</v>
      </c>
      <c r="Q365" s="22">
        <v>1.17</v>
      </c>
      <c r="R365" s="22">
        <v>12.92</v>
      </c>
      <c r="S365" s="22">
        <v>1.71</v>
      </c>
      <c r="T365" s="65"/>
      <c r="U365" s="300"/>
      <c r="V365" s="300"/>
      <c r="W365" s="300"/>
      <c r="X365" s="300"/>
      <c r="Y365" s="300"/>
      <c r="Z365" s="300"/>
      <c r="AA365" s="300"/>
      <c r="AF365" s="352">
        <f>IF($F365="","",IFERROR(IFERROR(INDEX(Réttabanki!$U:$U,MATCH($F365,Réttabanki!$A:$A,0)),INDEX(Vöruskrá!$R:$R,MATCH($F365,Vöruskrá!$B:$B,0)))*$H365/1000,""))</f>
        <v>0</v>
      </c>
      <c r="AG365" s="352">
        <f>IF($F365="","",IFERROR(IFERROR(INDEX(Réttabanki!$U:$U,MATCH($F365,Réttabanki!$A:$A,0)),INDEX(Vöruskrá!$R:$R,MATCH($F365,Vöruskrá!$B:$B,0)))*IF($I365="",$H365*(1+$AD$2),$I365)/1000,""))</f>
        <v>409.92407999999995</v>
      </c>
      <c r="AH365" s="353">
        <f t="shared" si="26"/>
        <v>0.35645572173913037</v>
      </c>
      <c r="AI365" s="351" t="str">
        <f t="shared" si="27"/>
        <v>⚠ Yfir 30%</v>
      </c>
    </row>
    <row r="366" spans="1:35" ht="30.75">
      <c r="A366" s="274"/>
      <c r="B366" s="31" t="s">
        <v>2123</v>
      </c>
      <c r="C366" s="31">
        <v>34</v>
      </c>
      <c r="D366" s="32" t="s">
        <v>2005</v>
      </c>
      <c r="E366" s="32" t="s">
        <v>1993</v>
      </c>
      <c r="F366" s="32" t="s">
        <v>245</v>
      </c>
      <c r="G366" s="32" t="s">
        <v>2345</v>
      </c>
      <c r="H366" s="33"/>
      <c r="I366" s="33">
        <v>100</v>
      </c>
      <c r="J366" s="148">
        <f>IF($F366="","",IFERROR(IFERROR(INDEX(Réttabanki!$U:$U,MATCH($F366,Réttabanki!$A:$A,0)),INDEX(Vöruskrá!$R:$R,MATCH($F366,Vöruskrá!$B:$B,0)))*($H366+IF($I366="",$H366*(1+$AD$2),$I366))/2/1000,""))</f>
        <v>20</v>
      </c>
      <c r="K366" s="21" t="s">
        <v>247</v>
      </c>
      <c r="L366" s="21" t="s">
        <v>121</v>
      </c>
      <c r="M366" s="21"/>
      <c r="N366" s="22">
        <v>130</v>
      </c>
      <c r="O366" s="22">
        <v>3.8</v>
      </c>
      <c r="P366" s="22">
        <v>2.1</v>
      </c>
      <c r="Q366" s="22">
        <v>20</v>
      </c>
      <c r="R366" s="22">
        <v>2.7</v>
      </c>
      <c r="S366" s="22">
        <v>0.1</v>
      </c>
      <c r="T366" s="64">
        <f>IF(F366="","",IFERROR(INDEX(Réttabanki!Q:Q,MATCH(F366,Réttabanki!A:A,0)),IFERROR(INDEX(Réttabanki!Q:Q,MATCH(F366,Réttabanki!B:B,0)),"")))</f>
        <v>0</v>
      </c>
      <c r="U366" s="302"/>
      <c r="V366" s="302"/>
      <c r="W366" s="302"/>
      <c r="X366" s="302"/>
      <c r="Y366" s="302"/>
      <c r="Z366" s="302"/>
      <c r="AA366" s="302"/>
      <c r="AF366" s="352">
        <f>IF($F366="","",IFERROR(IFERROR(INDEX(Réttabanki!$U:$U,MATCH($F366,Réttabanki!$A:$A,0)),INDEX(Vöruskrá!$R:$R,MATCH($F366,Vöruskrá!$B:$B,0)))*$H366/1000,""))</f>
        <v>0</v>
      </c>
      <c r="AG366" s="352">
        <f>IF($F366="","",IFERROR(IFERROR(INDEX(Réttabanki!$U:$U,MATCH($F366,Réttabanki!$A:$A,0)),INDEX(Vöruskrá!$R:$R,MATCH($F366,Vöruskrá!$B:$B,0)))*IF($I366="",$H366*(1+$AD$2),$I366)/1000,""))</f>
        <v>40</v>
      </c>
      <c r="AH366" s="353">
        <f t="shared" si="26"/>
        <v>3.4782608695652174E-2</v>
      </c>
      <c r="AI366" s="351" t="str">
        <f t="shared" si="27"/>
        <v>OK</v>
      </c>
    </row>
    <row r="367" spans="1:35" ht="190.5">
      <c r="A367" s="274">
        <v>46255</v>
      </c>
      <c r="B367" s="31" t="s">
        <v>2123</v>
      </c>
      <c r="C367" s="31">
        <v>34</v>
      </c>
      <c r="D367" s="32" t="s">
        <v>1987</v>
      </c>
      <c r="E367" s="32" t="s">
        <v>1993</v>
      </c>
      <c r="F367" s="32"/>
      <c r="G367" s="32" t="s">
        <v>2346</v>
      </c>
      <c r="H367" s="33"/>
      <c r="I367" s="33"/>
      <c r="J367" s="148" t="str">
        <f>IF($F367="","",IFERROR(IFERROR(INDEX(Réttabanki!$U:$U,MATCH($F367,Réttabanki!$A:$A,0)),INDEX(Vöruskrá!$R:$R,MATCH($F367,Vöruskrá!$B:$B,0)))*($H367+IF($I367="",$H367*(1+$AD$2),$I367))/2/1000,""))</f>
        <v/>
      </c>
      <c r="K367" s="21" t="s">
        <v>2347</v>
      </c>
      <c r="L367" s="21" t="s">
        <v>133</v>
      </c>
      <c r="M367" s="21" t="str">
        <f>IF($F367="","",IFERROR(IFERROR(INDEX(Réttabanki!$F:$F,MATCH($F367,Réttabanki!$A:$A,0)),INDEX(Vöruskrá!$H:$H,MATCH($F367,Vöruskrá!$B:$B,0))),""))</f>
        <v/>
      </c>
      <c r="N367" s="22" t="str">
        <f>IF($F367="","",IFERROR(IFERROR(INDEX(Réttabanki!$G:$G,MATCH($F367,Réttabanki!$A:$A,0)),INDEX(Vöruskrá!$J:$J,MATCH($F367,Vöruskrá!$B:$B,0)))*($H367+IF($I367="",$H367*(1+$AD$2),$I367))/2/100,""))</f>
        <v/>
      </c>
      <c r="O367" s="22" t="str">
        <f>IF($F367="","",IFERROR(IFERROR(INDEX(Réttabanki!$H:$H,MATCH($F367,Réttabanki!$A:$A,0)),INDEX(Vöruskrá!$K:$K,MATCH($F367,Vöruskrá!$B:$B,0)))*($H367+IF($I367="",$H367*(1+$AD$2),$I367))/2/100,""))</f>
        <v/>
      </c>
      <c r="P367" s="22" t="str">
        <f>IF($F367="","",IFERROR(IFERROR(INDEX(Réttabanki!$I:$I,MATCH($F367,Réttabanki!$A:$A,0)),INDEX(Vöruskrá!$L:$L,MATCH($F367,Vöruskrá!$B:$B,0)))*($H367+IF($I367="",$H367*(1+$AD$2),$I367))/2/100,""))</f>
        <v/>
      </c>
      <c r="Q367" s="22" t="str">
        <f>IF($F367="","",IFERROR(IFERROR(INDEX(Réttabanki!$J:$J,MATCH($F367,Réttabanki!$A:$A,0)),INDEX(Vöruskrá!$M:$M,MATCH($F367,Vöruskrá!$B:$B,0)))*($H367+IF($I367="",$H367*(1+$AD$2),$I367))/2/100,""))</f>
        <v/>
      </c>
      <c r="R367" s="22" t="str">
        <f>IF($F367="","",IFERROR(IFERROR(INDEX(Réttabanki!$L:$L,MATCH($F367,Réttabanki!$A:$A,0)),INDEX(Vöruskrá!$O:$O,MATCH($F367,Vöruskrá!$B:$B,0)))*($H367+IF($I367="",$H367*(1+$AD$2),$I367))/2/100,""))</f>
        <v/>
      </c>
      <c r="S367" s="22" t="str">
        <f>IF($F367="","",IFERROR(IFERROR(INDEX(Réttabanki!$M:$M,MATCH($F367,Réttabanki!$A:$A,0)),INDEX(Vöruskrá!$P:$P,MATCH($F367,Vöruskrá!$B:$B,0)))*($H367+IF($I367="",$H367*(1+$AD$2),$I367))/2/100,""))</f>
        <v/>
      </c>
      <c r="T367" s="65" t="str">
        <f>IF(F367="","",IFERROR(INDEX(Réttabanki!Q:Q,MATCH(F367,Réttabanki!A:A,0)),IFERROR(INDEX(Réttabanki!Q:Q,MATCH(F367,Réttabanki!B:B,0)),"")))</f>
        <v/>
      </c>
      <c r="U367" s="300"/>
      <c r="V367" s="300"/>
      <c r="W367" s="300"/>
      <c r="X367" s="300"/>
      <c r="Y367" s="300"/>
      <c r="Z367" s="300"/>
      <c r="AA367" s="300"/>
      <c r="AF367" s="352" t="str">
        <f>IF($F367="","",IFERROR(IFERROR(INDEX(Réttabanki!$U:$U,MATCH($F367,Réttabanki!$A:$A,0)),INDEX(Vöruskrá!$R:$R,MATCH($F367,Vöruskrá!$B:$B,0)))*$H367/1000,""))</f>
        <v/>
      </c>
      <c r="AG367" s="352" t="str">
        <f>IF($F367="","",IFERROR(IFERROR(INDEX(Réttabanki!$U:$U,MATCH($F367,Réttabanki!$A:$A,0)),INDEX(Vöruskrá!$R:$R,MATCH($F367,Vöruskrá!$B:$B,0)))*IF($I367="",$H367*(1+$AD$2),$I367)/1000,""))</f>
        <v/>
      </c>
      <c r="AH367" s="353" t="str">
        <f t="shared" si="26"/>
        <v/>
      </c>
      <c r="AI367" s="351" t="str">
        <f t="shared" si="27"/>
        <v/>
      </c>
    </row>
    <row r="368" spans="1:35" ht="72">
      <c r="A368" s="274"/>
      <c r="B368" s="31" t="s">
        <v>2123</v>
      </c>
      <c r="C368" s="31">
        <v>34</v>
      </c>
      <c r="D368" s="32" t="s">
        <v>1987</v>
      </c>
      <c r="E368" s="32" t="s">
        <v>1993</v>
      </c>
      <c r="F368" s="32" t="s">
        <v>1050</v>
      </c>
      <c r="G368" s="32" t="s">
        <v>2348</v>
      </c>
      <c r="H368" s="33">
        <v>160</v>
      </c>
      <c r="I368" s="33"/>
      <c r="J368" s="148">
        <f>IF($F368="","",IFERROR(IFERROR(INDEX(Réttabanki!$U:$U,MATCH($F368,Réttabanki!$A:$A,0)),INDEX(Vöruskrá!$R:$R,MATCH($F368,Vöruskrá!$B:$B,0)))*($H368+IF($I368="",$H368*(1+$AD$2),$I368))/2/1000,""))</f>
        <v>520</v>
      </c>
      <c r="K368" s="21" t="s">
        <v>1051</v>
      </c>
      <c r="L368" s="21"/>
      <c r="M368" s="21"/>
      <c r="N368" s="22">
        <v>131</v>
      </c>
      <c r="O368" s="22">
        <v>7.4</v>
      </c>
      <c r="P368" s="22">
        <v>1.9</v>
      </c>
      <c r="Q368" s="22">
        <v>4.0999999999999996</v>
      </c>
      <c r="R368" s="22">
        <v>12.1</v>
      </c>
      <c r="S368" s="22">
        <v>2.4</v>
      </c>
      <c r="T368" s="64">
        <v>1</v>
      </c>
      <c r="U368" s="302" t="s">
        <v>1999</v>
      </c>
      <c r="V368" s="302" t="s">
        <v>2056</v>
      </c>
      <c r="W368" s="302">
        <v>160</v>
      </c>
      <c r="X368" s="302" t="s">
        <v>2349</v>
      </c>
      <c r="Y368" s="302">
        <v>75</v>
      </c>
      <c r="Z368" s="302"/>
      <c r="AA368" s="302"/>
      <c r="AF368" s="352">
        <f>IF($F368="","",IFERROR(IFERROR(INDEX(Réttabanki!$U:$U,MATCH($F368,Réttabanki!$A:$A,0)),INDEX(Vöruskrá!$R:$R,MATCH($F368,Vöruskrá!$B:$B,0)))*$H368/1000,""))</f>
        <v>416</v>
      </c>
      <c r="AG368" s="352">
        <f>IF($F368="","",IFERROR(IFERROR(INDEX(Réttabanki!$U:$U,MATCH($F368,Réttabanki!$A:$A,0)),INDEX(Vöruskrá!$R:$R,MATCH($F368,Vöruskrá!$B:$B,0)))*IF($I368="",$H368*(1+$AD$2),$I368)/1000,""))</f>
        <v>624</v>
      </c>
      <c r="AH368" s="353">
        <f t="shared" si="26"/>
        <v>0.54260869565217396</v>
      </c>
      <c r="AI368" s="351" t="str">
        <f t="shared" si="27"/>
        <v>⚠ Yfir 30%</v>
      </c>
    </row>
    <row r="369" spans="1:35">
      <c r="A369" s="274"/>
      <c r="B369" s="31" t="s">
        <v>2123</v>
      </c>
      <c r="C369" s="31">
        <v>34</v>
      </c>
      <c r="D369" s="32" t="s">
        <v>1987</v>
      </c>
      <c r="E369" s="32" t="s">
        <v>1993</v>
      </c>
      <c r="F369" s="32" t="s">
        <v>245</v>
      </c>
      <c r="G369" s="32" t="s">
        <v>2345</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5">
        <v>2</v>
      </c>
      <c r="U369" s="300" t="s">
        <v>1999</v>
      </c>
      <c r="V369" s="300" t="s">
        <v>2056</v>
      </c>
      <c r="W369" s="300">
        <v>180</v>
      </c>
      <c r="X369" s="300" t="s">
        <v>2172</v>
      </c>
      <c r="Y369" s="300">
        <v>75</v>
      </c>
      <c r="Z369" s="300"/>
      <c r="AA369" s="300"/>
      <c r="AF369" s="352">
        <f>IF($F369="","",IFERROR(IFERROR(INDEX(Réttabanki!$U:$U,MATCH($F369,Réttabanki!$A:$A,0)),INDEX(Vöruskrá!$R:$R,MATCH($F369,Vöruskrá!$B:$B,0)))*$H369/1000,""))</f>
        <v>32</v>
      </c>
      <c r="AG369" s="352">
        <f>IF($F369="","",IFERROR(IFERROR(INDEX(Réttabanki!$U:$U,MATCH($F369,Réttabanki!$A:$A,0)),INDEX(Vöruskrá!$R:$R,MATCH($F369,Vöruskrá!$B:$B,0)))*IF($I369="",$H369*(1+$AD$2),$I369)/1000,""))</f>
        <v>48</v>
      </c>
      <c r="AH369" s="353">
        <f t="shared" si="26"/>
        <v>4.1739130434782612E-2</v>
      </c>
      <c r="AI369" s="351" t="str">
        <f t="shared" si="27"/>
        <v>OK</v>
      </c>
    </row>
    <row r="370" spans="1:35" ht="60">
      <c r="A370" s="274"/>
      <c r="B370" s="31" t="s">
        <v>2123</v>
      </c>
      <c r="C370" s="31">
        <v>34</v>
      </c>
      <c r="D370" s="32" t="s">
        <v>1987</v>
      </c>
      <c r="E370" s="32" t="s">
        <v>1993</v>
      </c>
      <c r="F370" s="32" t="s">
        <v>260</v>
      </c>
      <c r="G370" s="32" t="s">
        <v>2109</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t="str">
        <f>IF(F370="","",IFERROR(INDEX(Réttabanki!Q:Q,MATCH(F370,Réttabanki!A:A,0)),IFERROR(INDEX(Réttabanki!Q:Q,MATCH(F370,Réttabanki!B:B,0)),"")))</f>
        <v/>
      </c>
      <c r="U370" s="302" t="s">
        <v>1999</v>
      </c>
      <c r="V370" s="302" t="s">
        <v>2000</v>
      </c>
      <c r="W370" s="302"/>
      <c r="X370" s="302"/>
      <c r="Y370" s="302"/>
      <c r="Z370" s="302"/>
      <c r="AA370" s="302"/>
      <c r="AF370" s="352">
        <f>IF($F370="","",IFERROR(IFERROR(INDEX(Réttabanki!$U:$U,MATCH($F370,Réttabanki!$A:$A,0)),INDEX(Vöruskrá!$R:$R,MATCH($F370,Vöruskrá!$B:$B,0)))*$H370/1000,""))</f>
        <v>15</v>
      </c>
      <c r="AG370" s="352">
        <f>IF($F370="","",IFERROR(IFERROR(INDEX(Réttabanki!$U:$U,MATCH($F370,Réttabanki!$A:$A,0)),INDEX(Vöruskrá!$R:$R,MATCH($F370,Vöruskrá!$B:$B,0)))*IF($I370="",$H370*(1+$AD$2),$I370)/1000,""))</f>
        <v>22.5</v>
      </c>
      <c r="AH370" s="353">
        <f t="shared" si="26"/>
        <v>1.9565217391304349E-2</v>
      </c>
      <c r="AI370" s="351" t="str">
        <f t="shared" si="27"/>
        <v>OK</v>
      </c>
    </row>
    <row r="371" spans="1:35" ht="60">
      <c r="A371" s="274"/>
      <c r="B371" s="31" t="s">
        <v>2123</v>
      </c>
      <c r="C371" s="31">
        <v>34</v>
      </c>
      <c r="D371" s="32" t="s">
        <v>1987</v>
      </c>
      <c r="E371" s="32" t="s">
        <v>960</v>
      </c>
      <c r="F371" s="32" t="s">
        <v>256</v>
      </c>
      <c r="G371" s="32" t="s">
        <v>2173</v>
      </c>
      <c r="H371" s="33">
        <v>25</v>
      </c>
      <c r="I371" s="33"/>
      <c r="J371" s="148">
        <f>IF($F371="","",IFERROR(IFERROR(INDEX(Réttabanki!$U:$U,MATCH($F371,Réttabanki!$A:$A,0)),INDEX(Vöruskrá!$R:$R,MATCH($F371,Vöruskrá!$B:$B,0)))*($H371+IF($I371="",$H371*(1+$AD$2),$I371))/2/1000,""))</f>
        <v>18.75</v>
      </c>
      <c r="K371" s="21" t="s">
        <v>257</v>
      </c>
      <c r="L371" s="21" t="s">
        <v>133</v>
      </c>
      <c r="M371" s="21"/>
      <c r="N371" s="22">
        <v>532</v>
      </c>
      <c r="O371" s="22">
        <v>57</v>
      </c>
      <c r="P371" s="22">
        <v>3.7</v>
      </c>
      <c r="Q371" s="22">
        <v>5.9</v>
      </c>
      <c r="R371" s="22"/>
      <c r="S371" s="22">
        <v>1.2</v>
      </c>
      <c r="T371" s="64"/>
      <c r="U371" s="300" t="s">
        <v>1999</v>
      </c>
      <c r="V371" s="300" t="s">
        <v>2000</v>
      </c>
      <c r="W371" s="300"/>
      <c r="X371" s="300"/>
      <c r="Y371" s="300"/>
      <c r="Z371" s="300"/>
      <c r="AA371" s="300"/>
      <c r="AF371" s="352">
        <f>IF($F371="","",IFERROR(IFERROR(INDEX(Réttabanki!$U:$U,MATCH($F371,Réttabanki!$A:$A,0)),INDEX(Vöruskrá!$R:$R,MATCH($F371,Vöruskrá!$B:$B,0)))*$H371/1000,""))</f>
        <v>15</v>
      </c>
      <c r="AG371" s="352">
        <f>IF($F371="","",IFERROR(IFERROR(INDEX(Réttabanki!$U:$U,MATCH($F371,Réttabanki!$A:$A,0)),INDEX(Vöruskrá!$R:$R,MATCH($F371,Vöruskrá!$B:$B,0)))*IF($I371="",$H371*(1+$AD$2),$I371)/1000,""))</f>
        <v>22.5</v>
      </c>
      <c r="AH371" s="353">
        <f t="shared" si="26"/>
        <v>1.9565217391304349E-2</v>
      </c>
      <c r="AI371" s="351" t="str">
        <f t="shared" si="27"/>
        <v>OK</v>
      </c>
    </row>
    <row r="372" spans="1:35" ht="96">
      <c r="A372" s="274"/>
      <c r="B372" s="31" t="s">
        <v>2123</v>
      </c>
      <c r="C372" s="31">
        <v>34</v>
      </c>
      <c r="D372" s="32" t="s">
        <v>1987</v>
      </c>
      <c r="E372" s="32" t="s">
        <v>2013</v>
      </c>
      <c r="F372" s="32"/>
      <c r="G372" s="32" t="s">
        <v>2350</v>
      </c>
      <c r="H372" s="33"/>
      <c r="I372" s="33"/>
      <c r="J372" s="148" t="str">
        <f>IF($F372="","",IFERROR(IFERROR(INDEX(Réttabanki!$U:$U,MATCH($F372,Réttabanki!$A:$A,0)),INDEX(Vöruskrá!$R:$R,MATCH($F372,Vöruskrá!$B:$B,0)))*($H372+IF($I372="",$H372*(1+$AD$2),$I372))/2/1000,""))</f>
        <v/>
      </c>
      <c r="K372" s="21" t="s">
        <v>2351</v>
      </c>
      <c r="L372" s="21" t="s">
        <v>133</v>
      </c>
      <c r="M372" s="21"/>
      <c r="N372" s="22"/>
      <c r="O372" s="22"/>
      <c r="P372" s="22"/>
      <c r="Q372" s="22"/>
      <c r="R372" s="22"/>
      <c r="S372" s="22"/>
      <c r="T372" s="64"/>
      <c r="U372" s="302"/>
      <c r="V372" s="302"/>
      <c r="W372" s="302"/>
      <c r="X372" s="302"/>
      <c r="Y372" s="302"/>
      <c r="Z372" s="302"/>
      <c r="AA372" s="302"/>
      <c r="AF372" s="352" t="str">
        <f>IF($F372="","",IFERROR(IFERROR(INDEX(Réttabanki!$U:$U,MATCH($F372,Réttabanki!$A:$A,0)),INDEX(Vöruskrá!$R:$R,MATCH($F372,Vöruskrá!$B:$B,0)))*$H372/1000,""))</f>
        <v/>
      </c>
      <c r="AG372" s="352" t="str">
        <f>IF($F372="","",IFERROR(IFERROR(INDEX(Réttabanki!$U:$U,MATCH($F372,Réttabanki!$A:$A,0)),INDEX(Vöruskrá!$R:$R,MATCH($F372,Vöruskrá!$B:$B,0)))*IF($I372="",$H372*(1+$AD$2),$I372)/1000,""))</f>
        <v/>
      </c>
      <c r="AH372" s="353" t="str">
        <f t="shared" si="26"/>
        <v/>
      </c>
      <c r="AI372" s="351" t="str">
        <f t="shared" si="27"/>
        <v/>
      </c>
    </row>
    <row r="373" spans="1:35" ht="36">
      <c r="A373" s="274"/>
      <c r="B373" s="31" t="s">
        <v>2123</v>
      </c>
      <c r="C373" s="31">
        <v>34</v>
      </c>
      <c r="D373" s="32" t="s">
        <v>1987</v>
      </c>
      <c r="E373" s="32" t="s">
        <v>2013</v>
      </c>
      <c r="F373" s="32" t="s">
        <v>183</v>
      </c>
      <c r="G373" s="32" t="s">
        <v>2352</v>
      </c>
      <c r="H373" s="33">
        <v>160</v>
      </c>
      <c r="I373" s="33"/>
      <c r="J373" s="148">
        <f>IF($F373="","",IFERROR(IFERROR(INDEX(Réttabanki!$U:$U,MATCH($F373,Réttabanki!$A:$A,0)),INDEX(Vöruskrá!$R:$R,MATCH($F373,Vöruskrá!$B:$B,0)))*($H373+IF($I373="",$H373*(1+$AD$2),$I373))/2/1000,""))</f>
        <v>500</v>
      </c>
      <c r="K373" s="21" t="s">
        <v>185</v>
      </c>
      <c r="L373" s="21" t="s">
        <v>121</v>
      </c>
      <c r="M373" s="21" t="s">
        <v>186</v>
      </c>
      <c r="N373" s="22">
        <v>256</v>
      </c>
      <c r="O373" s="22">
        <v>17</v>
      </c>
      <c r="P373" s="22">
        <v>1.2</v>
      </c>
      <c r="Q373" s="22">
        <v>14</v>
      </c>
      <c r="R373" s="22">
        <v>12</v>
      </c>
      <c r="S373" s="22">
        <v>1.2</v>
      </c>
      <c r="T373" s="64">
        <v>2</v>
      </c>
      <c r="U373" s="300" t="s">
        <v>1999</v>
      </c>
      <c r="V373" s="300" t="s">
        <v>2056</v>
      </c>
      <c r="W373" s="300">
        <v>180</v>
      </c>
      <c r="X373" s="301" t="s">
        <v>2074</v>
      </c>
      <c r="Y373" s="300">
        <v>75</v>
      </c>
      <c r="Z373" s="300"/>
      <c r="AA373" s="300"/>
      <c r="AF373" s="352">
        <f>IF($F373="","",IFERROR(IFERROR(INDEX(Réttabanki!$U:$U,MATCH($F373,Réttabanki!$A:$A,0)),INDEX(Vöruskrá!$R:$R,MATCH($F373,Vöruskrá!$B:$B,0)))*$H373/1000,""))</f>
        <v>400</v>
      </c>
      <c r="AG373" s="352">
        <f>IF($F373="","",IFERROR(IFERROR(INDEX(Réttabanki!$U:$U,MATCH($F373,Réttabanki!$A:$A,0)),INDEX(Vöruskrá!$R:$R,MATCH($F373,Vöruskrá!$B:$B,0)))*IF($I373="",$H373*(1+$AD$2),$I373)/1000,""))</f>
        <v>600</v>
      </c>
      <c r="AH373" s="353">
        <f t="shared" si="26"/>
        <v>0.52173913043478259</v>
      </c>
      <c r="AI373" s="351" t="str">
        <f t="shared" si="27"/>
        <v>⚠ Yfir 30%</v>
      </c>
    </row>
    <row r="374" spans="1:35">
      <c r="A374" s="274"/>
      <c r="B374" s="31" t="s">
        <v>2123</v>
      </c>
      <c r="C374" s="31">
        <v>34</v>
      </c>
      <c r="D374" s="32" t="s">
        <v>1987</v>
      </c>
      <c r="E374" s="32" t="s">
        <v>2013</v>
      </c>
      <c r="F374" s="32" t="s">
        <v>245</v>
      </c>
      <c r="G374" s="32" t="s">
        <v>2345</v>
      </c>
      <c r="H374" s="33">
        <v>80</v>
      </c>
      <c r="I374" s="33"/>
      <c r="J374" s="148">
        <f>IF($F374="","",IFERROR(IFERROR(INDEX(Réttabanki!$U:$U,MATCH($F374,Réttabanki!$A:$A,0)),INDEX(Vöruskrá!$R:$R,MATCH($F374,Vöruskrá!$B:$B,0)))*($H374+IF($I374="",$H374*(1+$AD$2),$I374))/2/1000,""))</f>
        <v>40</v>
      </c>
      <c r="K374" s="21" t="s">
        <v>247</v>
      </c>
      <c r="L374" s="21" t="s">
        <v>121</v>
      </c>
      <c r="M374" s="21"/>
      <c r="N374" s="22">
        <v>130</v>
      </c>
      <c r="O374" s="22">
        <v>3.8</v>
      </c>
      <c r="P374" s="22">
        <v>2.1</v>
      </c>
      <c r="Q374" s="22">
        <v>20</v>
      </c>
      <c r="R374" s="22">
        <v>2.7</v>
      </c>
      <c r="S374" s="22">
        <v>0.1</v>
      </c>
      <c r="T374" s="64"/>
      <c r="U374" s="302"/>
      <c r="V374" s="302"/>
      <c r="W374" s="302"/>
      <c r="X374" s="302"/>
      <c r="Y374" s="302"/>
      <c r="Z374" s="302"/>
      <c r="AA374" s="302"/>
      <c r="AF374" s="352">
        <f>IF($F374="","",IFERROR(IFERROR(INDEX(Réttabanki!$U:$U,MATCH($F374,Réttabanki!$A:$A,0)),INDEX(Vöruskrá!$R:$R,MATCH($F374,Vöruskrá!$B:$B,0)))*$H374/1000,""))</f>
        <v>32</v>
      </c>
      <c r="AG374" s="352">
        <f>IF($F374="","",IFERROR(IFERROR(INDEX(Réttabanki!$U:$U,MATCH($F374,Réttabanki!$A:$A,0)),INDEX(Vöruskrá!$R:$R,MATCH($F374,Vöruskrá!$B:$B,0)))*IF($I374="",$H374*(1+$AD$2),$I374)/1000,""))</f>
        <v>48</v>
      </c>
      <c r="AH374" s="353">
        <f t="shared" si="26"/>
        <v>4.1739130434782612E-2</v>
      </c>
      <c r="AI374" s="351" t="str">
        <f t="shared" si="27"/>
        <v>OK</v>
      </c>
    </row>
    <row r="375" spans="1:35" ht="60">
      <c r="A375" s="274"/>
      <c r="B375" s="31" t="s">
        <v>2123</v>
      </c>
      <c r="C375" s="31">
        <v>34</v>
      </c>
      <c r="D375" s="32" t="s">
        <v>1987</v>
      </c>
      <c r="E375" s="32" t="s">
        <v>2013</v>
      </c>
      <c r="F375" s="32" t="s">
        <v>260</v>
      </c>
      <c r="G375" s="32" t="s">
        <v>2109</v>
      </c>
      <c r="H375" s="33">
        <v>25</v>
      </c>
      <c r="I375" s="33"/>
      <c r="J375" s="148">
        <f>IF($F375="","",IFERROR(IFERROR(INDEX(Réttabanki!$U:$U,MATCH($F375,Réttabanki!$A:$A,0)),INDEX(Vöruskrá!$R:$R,MATCH($F375,Vöruskrá!$B:$B,0)))*($H375+IF($I375="",$H375*(1+$AD$2),$I375))/2/1000,""))</f>
        <v>18.75</v>
      </c>
      <c r="K375" s="21" t="s">
        <v>261</v>
      </c>
      <c r="L375" s="21" t="s">
        <v>133</v>
      </c>
      <c r="M375" s="21"/>
      <c r="N375" s="22">
        <v>448</v>
      </c>
      <c r="O375" s="22">
        <v>45</v>
      </c>
      <c r="P375" s="22">
        <v>2.9</v>
      </c>
      <c r="Q375" s="22">
        <v>12</v>
      </c>
      <c r="R375" s="22"/>
      <c r="S375" s="22">
        <v>1.4</v>
      </c>
      <c r="T375" s="64"/>
      <c r="U375" s="300"/>
      <c r="V375" s="300"/>
      <c r="W375" s="300"/>
      <c r="X375" s="300"/>
      <c r="Y375" s="300"/>
      <c r="Z375" s="300"/>
      <c r="AA375" s="300"/>
      <c r="AF375" s="352">
        <f>IF($F375="","",IFERROR(IFERROR(INDEX(Réttabanki!$U:$U,MATCH($F375,Réttabanki!$A:$A,0)),INDEX(Vöruskrá!$R:$R,MATCH($F375,Vöruskrá!$B:$B,0)))*$H375/1000,""))</f>
        <v>15</v>
      </c>
      <c r="AG375" s="352">
        <f>IF($F375="","",IFERROR(IFERROR(INDEX(Réttabanki!$U:$U,MATCH($F375,Réttabanki!$A:$A,0)),INDEX(Vöruskrá!$R:$R,MATCH($F375,Vöruskrá!$B:$B,0)))*IF($I375="",$H375*(1+$AD$2),$I375)/1000,""))</f>
        <v>22.5</v>
      </c>
      <c r="AH375" s="353">
        <f t="shared" si="26"/>
        <v>1.9565217391304349E-2</v>
      </c>
      <c r="AI375" s="351" t="str">
        <f t="shared" si="27"/>
        <v>OK</v>
      </c>
    </row>
    <row r="376" spans="1:35" ht="30.75">
      <c r="A376" s="274"/>
      <c r="B376" s="31" t="s">
        <v>2123</v>
      </c>
      <c r="C376" s="31">
        <v>34</v>
      </c>
      <c r="D376" s="32" t="s">
        <v>2005</v>
      </c>
      <c r="E376" s="32" t="s">
        <v>2023</v>
      </c>
      <c r="F376" s="32"/>
      <c r="G376" s="32"/>
      <c r="H376" s="33"/>
      <c r="I376" s="33"/>
      <c r="J376" s="148" t="str">
        <f>IF($F376="","",IFERROR(IFERROR(INDEX(Réttabanki!$U:$U,MATCH($F376,Réttabanki!$A:$A,0)),INDEX(Vöruskrá!$R:$R,MATCH($F376,Vöruskrá!$B:$B,0)))*($H376+IF($I376="",$H376*(1+$AD$2),$I376))/2/1000,""))</f>
        <v/>
      </c>
      <c r="K376" s="21"/>
      <c r="L376" s="21" t="s">
        <v>121</v>
      </c>
      <c r="M376" s="21" t="str">
        <f>IF($F376="","",IFERROR(IFERROR(INDEX(Réttabanki!$F:$F,MATCH($F376,Réttabanki!$A:$A,0)),INDEX(Vöruskrá!$H:$H,MATCH($F376,Vöruskrá!$B:$B,0))),""))</f>
        <v/>
      </c>
      <c r="N376" s="22" t="str">
        <f>IF($F376="","",IFERROR(IFERROR(INDEX(Réttabanki!$G:$G,MATCH($F376,Réttabanki!$A:$A,0)),INDEX(Vöruskrá!$J:$J,MATCH($F376,Vöruskrá!$B:$B,0)))*($H376+IF($I376="",$H376*(1+$AD$2),$I376))/2/100,""))</f>
        <v/>
      </c>
      <c r="O376" s="22" t="str">
        <f>IF($F376="","",IFERROR(IFERROR(INDEX(Réttabanki!$H:$H,MATCH($F376,Réttabanki!$A:$A,0)),INDEX(Vöruskrá!$K:$K,MATCH($F376,Vöruskrá!$B:$B,0)))*($H376+IF($I376="",$H376*(1+$AD$2),$I376))/2/100,""))</f>
        <v/>
      </c>
      <c r="P376" s="22" t="str">
        <f>IF($F376="","",IFERROR(IFERROR(INDEX(Réttabanki!$I:$I,MATCH($F376,Réttabanki!$A:$A,0)),INDEX(Vöruskrá!$L:$L,MATCH($F376,Vöruskrá!$B:$B,0)))*($H376+IF($I376="",$H376*(1+$AD$2),$I376))/2/100,""))</f>
        <v/>
      </c>
      <c r="Q376" s="22" t="str">
        <f>IF($F376="","",IFERROR(IFERROR(INDEX(Réttabanki!$J:$J,MATCH($F376,Réttabanki!$A:$A,0)),INDEX(Vöruskrá!$M:$M,MATCH($F376,Vöruskrá!$B:$B,0)))*($H376+IF($I376="",$H376*(1+$AD$2),$I376))/2/100,""))</f>
        <v/>
      </c>
      <c r="R376" s="22" t="str">
        <f>IF($F376="","",IFERROR(IFERROR(INDEX(Réttabanki!$L:$L,MATCH($F376,Réttabanki!$A:$A,0)),INDEX(Vöruskrá!$O:$O,MATCH($F376,Vöruskrá!$B:$B,0)))*($H376+IF($I376="",$H376*(1+$AD$2),$I376))/2/100,""))</f>
        <v/>
      </c>
      <c r="S376" s="22" t="str">
        <f>IF($F376="","",IFERROR(IFERROR(INDEX(Réttabanki!$M:$M,MATCH($F376,Réttabanki!$A:$A,0)),INDEX(Vöruskrá!$P:$P,MATCH($F376,Vöruskrá!$B:$B,0)))*($H376+IF($I376="",$H376*(1+$AD$2),$I376))/2/100,""))</f>
        <v/>
      </c>
      <c r="T376" s="65" t="str">
        <f>IF(F376="","",IFERROR(INDEX(Réttabanki!Q:Q,MATCH(F376,Réttabanki!A:A,0)),IFERROR(INDEX(Réttabanki!Q:Q,MATCH(F376,Réttabanki!B:B,0)),"")))</f>
        <v/>
      </c>
      <c r="U376" s="302"/>
      <c r="V376" s="302"/>
      <c r="W376" s="302"/>
      <c r="X376" s="302"/>
      <c r="Y376" s="302"/>
      <c r="Z376" s="302"/>
      <c r="AA376" s="302"/>
      <c r="AF376" s="352" t="str">
        <f>IF($F376="","",IFERROR(IFERROR(INDEX(Réttabanki!$U:$U,MATCH($F376,Réttabanki!$A:$A,0)),INDEX(Vöruskrá!$R:$R,MATCH($F376,Vöruskrá!$B:$B,0)))*$H376/1000,""))</f>
        <v/>
      </c>
      <c r="AG376" s="352" t="str">
        <f>IF($F376="","",IFERROR(IFERROR(INDEX(Réttabanki!$U:$U,MATCH($F376,Réttabanki!$A:$A,0)),INDEX(Vöruskrá!$R:$R,MATCH($F376,Vöruskrá!$B:$B,0)))*IF($I376="",$H376*(1+$AD$2),$I376)/1000,""))</f>
        <v/>
      </c>
      <c r="AH376" s="353" t="str">
        <f t="shared" si="26"/>
        <v/>
      </c>
      <c r="AI376" s="351" t="str">
        <f t="shared" si="27"/>
        <v/>
      </c>
    </row>
    <row r="377" spans="1:35">
      <c r="A377" s="274"/>
      <c r="B377" s="31" t="s">
        <v>2123</v>
      </c>
      <c r="C377" s="31">
        <v>34</v>
      </c>
      <c r="D377" s="32" t="s">
        <v>1987</v>
      </c>
      <c r="E377" s="32" t="s">
        <v>2023</v>
      </c>
      <c r="F377" s="32"/>
      <c r="G377" s="32" t="s">
        <v>2184</v>
      </c>
      <c r="H377" s="33"/>
      <c r="I377" s="33"/>
      <c r="J377" s="148"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4" t="str">
        <f>IF(F377="","",IFERROR(INDEX(Réttabanki!Q:Q,MATCH(F377,Réttabanki!A:A,0)),IFERROR(INDEX(Réttabanki!Q:Q,MATCH(F377,Réttabanki!B:B,0)),"")))</f>
        <v/>
      </c>
      <c r="U377" s="300"/>
      <c r="V377" s="300"/>
      <c r="W377" s="300"/>
      <c r="X377" s="300"/>
      <c r="Y377" s="300"/>
      <c r="Z377" s="300"/>
      <c r="AA377" s="300"/>
      <c r="AF377" s="352" t="str">
        <f>IF($F377="","",IFERROR(IFERROR(INDEX(Réttabanki!$U:$U,MATCH($F377,Réttabanki!$A:$A,0)),INDEX(Vöruskrá!$R:$R,MATCH($F377,Vöruskrá!$B:$B,0)))*$H377/1000,""))</f>
        <v/>
      </c>
      <c r="AG377" s="352" t="str">
        <f>IF($F377="","",IFERROR(IFERROR(INDEX(Réttabanki!$U:$U,MATCH($F377,Réttabanki!$A:$A,0)),INDEX(Vöruskrá!$R:$R,MATCH($F377,Vöruskrá!$B:$B,0)))*IF($I377="",$H377*(1+$AD$2),$I377)/1000,""))</f>
        <v/>
      </c>
      <c r="AH377" s="353" t="str">
        <f t="shared" si="26"/>
        <v/>
      </c>
      <c r="AI377" s="351" t="str">
        <f t="shared" si="27"/>
        <v/>
      </c>
    </row>
    <row r="378" spans="1:35">
      <c r="A378" s="274"/>
      <c r="B378" s="31"/>
      <c r="C378" s="31"/>
      <c r="D378" s="32" t="s">
        <v>1987</v>
      </c>
      <c r="E378" s="32"/>
      <c r="F378" s="32"/>
      <c r="G378" s="32"/>
      <c r="H378" s="33"/>
      <c r="I378" s="33"/>
      <c r="J378" s="148" t="str">
        <f>IF($F378="","",IFERROR(IFERROR(INDEX(Réttabanki!$U:$U,MATCH($F378,Réttabanki!$A:$A,0)),INDEX(Vöruskrá!$R:$R,MATCH($F378,Vöruskrá!$B:$B,0)))*($H378+IF($I378="",$H378*(1+$AD$2),$I378))/2/1000,""))</f>
        <v/>
      </c>
      <c r="K378" s="21"/>
      <c r="L378" s="21"/>
      <c r="M378" s="21"/>
      <c r="N378" s="22"/>
      <c r="O378" s="22"/>
      <c r="P378" s="22"/>
      <c r="Q378" s="22"/>
      <c r="R378" s="22"/>
      <c r="S378" s="22"/>
      <c r="T378" s="64"/>
      <c r="U378" s="302"/>
      <c r="V378" s="302"/>
      <c r="W378" s="302"/>
      <c r="X378" s="302"/>
      <c r="Y378" s="302"/>
      <c r="Z378" s="302"/>
      <c r="AA378" s="302"/>
      <c r="AF378" s="352" t="str">
        <f>IF($F378="","",IFERROR(IFERROR(INDEX(Réttabanki!$U:$U,MATCH($F378,Réttabanki!$A:$A,0)),INDEX(Vöruskrá!$R:$R,MATCH($F378,Vöruskrá!$B:$B,0)))*$H378/1000,""))</f>
        <v/>
      </c>
      <c r="AG378" s="352" t="str">
        <f>IF($F378="","",IFERROR(IFERROR(INDEX(Réttabanki!$U:$U,MATCH($F378,Réttabanki!$A:$A,0)),INDEX(Vöruskrá!$R:$R,MATCH($F378,Vöruskrá!$B:$B,0)))*IF($I378="",$H378*(1+$AD$2),$I378)/1000,""))</f>
        <v/>
      </c>
      <c r="AH378" s="353" t="str">
        <f>IF(N($AF378)+N($AG378)=0,"",MAX(N($AF378)/$AE$4,N($AG378)/$AE$5))</f>
        <v/>
      </c>
      <c r="AI378" s="351" t="str">
        <f>IF($AH378="","",IF($AH378&gt;$AE$6,"⚠ Yfir "&amp;TEXT($AE$6,"0%"),"OK"))</f>
        <v/>
      </c>
    </row>
    <row r="379" spans="1:35" ht="24">
      <c r="A379" s="274"/>
      <c r="B379" s="31" t="s">
        <v>2123</v>
      </c>
      <c r="C379" s="31">
        <v>34</v>
      </c>
      <c r="D379" s="32" t="s">
        <v>1987</v>
      </c>
      <c r="E379" s="32" t="s">
        <v>2038</v>
      </c>
      <c r="F379" s="32"/>
      <c r="G379" s="32" t="s">
        <v>2353</v>
      </c>
      <c r="H379" s="33"/>
      <c r="I379" s="33"/>
      <c r="J379" s="148" t="str">
        <f>IF($F379="","",IFERROR(IFERROR(INDEX(Réttabanki!$U:$U,MATCH($F379,Réttabanki!$A:$A,0)),INDEX(Vöruskrá!$R:$R,MATCH($F379,Vöruskrá!$B:$B,0)))*($H379+IF($I379="",$H379*(1+$AD$2),$I379))/2/1000,""))</f>
        <v/>
      </c>
      <c r="K379" s="21" t="s">
        <v>2354</v>
      </c>
      <c r="L379" s="21" t="s">
        <v>30</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5" t="str">
        <f>IF(F379="","",IFERROR(INDEX(Réttabanki!Q:Q,MATCH(F379,Réttabanki!A:A,0)),IFERROR(INDEX(Réttabanki!Q:Q,MATCH(F379,Réttabanki!B:B,0)),"")))</f>
        <v/>
      </c>
      <c r="U379" s="300"/>
      <c r="V379" s="300"/>
      <c r="W379" s="300"/>
      <c r="X379" s="300"/>
      <c r="Y379" s="300"/>
      <c r="Z379" s="300"/>
      <c r="AA379" s="300"/>
      <c r="AF379" s="352" t="str">
        <f>IF($F379="","",IFERROR(IFERROR(INDEX(Réttabanki!$U:$U,MATCH($F379,Réttabanki!$A:$A,0)),INDEX(Vöruskrá!$R:$R,MATCH($F379,Vöruskrá!$B:$B,0)))*$H379/1000,""))</f>
        <v/>
      </c>
      <c r="AG379" s="352" t="str">
        <f>IF($F379="","",IFERROR(IFERROR(INDEX(Réttabanki!$U:$U,MATCH($F379,Réttabanki!$A:$A,0)),INDEX(Vöruskrá!$R:$R,MATCH($F379,Vöruskrá!$B:$B,0)))*IF($I379="",$H379*(1+$AD$2),$I379)/1000,""))</f>
        <v/>
      </c>
      <c r="AH379" s="353" t="str">
        <f t="shared" si="26"/>
        <v/>
      </c>
      <c r="AI379" s="351" t="str">
        <f t="shared" si="27"/>
        <v/>
      </c>
    </row>
    <row r="380" spans="1:35" ht="24">
      <c r="A380" s="274"/>
      <c r="B380" s="31" t="s">
        <v>2123</v>
      </c>
      <c r="C380" s="31">
        <v>34</v>
      </c>
      <c r="D380" s="32" t="s">
        <v>1987</v>
      </c>
      <c r="E380" s="32" t="s">
        <v>2038</v>
      </c>
      <c r="F380" s="32" t="s">
        <v>52</v>
      </c>
      <c r="G380" s="32" t="s">
        <v>2028</v>
      </c>
      <c r="H380" s="33">
        <v>40</v>
      </c>
      <c r="I380" s="33"/>
      <c r="J380" s="148">
        <f>IF($F380="","",IFERROR(IFERROR(INDEX(Réttabanki!$U:$U,MATCH($F380,Réttabanki!$A:$A,0)),INDEX(Vöruskrá!$R:$R,MATCH($F380,Vöruskrá!$B:$B,0)))*($H380+IF($I380="",$H380*(1+$AD$2),$I380))/2/1000,""))</f>
        <v>30</v>
      </c>
      <c r="K380" s="21" t="s">
        <v>53</v>
      </c>
      <c r="L380" s="21" t="s">
        <v>30</v>
      </c>
      <c r="M380" s="21" t="s">
        <v>54</v>
      </c>
      <c r="N380" s="22">
        <v>250</v>
      </c>
      <c r="O380" s="22">
        <v>2.7</v>
      </c>
      <c r="P380" s="22">
        <v>0.4</v>
      </c>
      <c r="Q380" s="22">
        <v>45</v>
      </c>
      <c r="R380" s="22">
        <v>9</v>
      </c>
      <c r="S380" s="22">
        <v>1.4</v>
      </c>
      <c r="T380" s="64" t="str">
        <f>IF(F380="","",IFERROR(INDEX(Réttabanki!Q:Q,MATCH(F380,Réttabanki!A:A,0)),IFERROR(INDEX(Réttabanki!Q:Q,MATCH(F380,Réttabanki!B:B,0)),"")))</f>
        <v/>
      </c>
      <c r="U380" s="302"/>
      <c r="V380" s="302"/>
      <c r="W380" s="302"/>
      <c r="X380" s="302"/>
      <c r="Y380" s="302"/>
      <c r="Z380" s="302"/>
      <c r="AA380" s="302"/>
      <c r="AF380" s="352">
        <f>IF($F380="","",IFERROR(IFERROR(INDEX(Réttabanki!$U:$U,MATCH($F380,Réttabanki!$A:$A,0)),INDEX(Vöruskrá!$R:$R,MATCH($F380,Vöruskrá!$B:$B,0)))*$H380/1000,""))</f>
        <v>24</v>
      </c>
      <c r="AG380" s="352">
        <f>IF($F380="","",IFERROR(IFERROR(INDEX(Réttabanki!$U:$U,MATCH($F380,Réttabanki!$A:$A,0)),INDEX(Vöruskrá!$R:$R,MATCH($F380,Vöruskrá!$B:$B,0)))*IF($I380="",$H380*(1+$AD$2),$I380)/1000,""))</f>
        <v>36</v>
      </c>
      <c r="AH380" s="353">
        <f t="shared" si="26"/>
        <v>3.1304347826086959E-2</v>
      </c>
      <c r="AI380" s="351" t="str">
        <f t="shared" si="27"/>
        <v>OK</v>
      </c>
    </row>
    <row r="381" spans="1:35">
      <c r="A381" s="274"/>
      <c r="B381" s="31" t="s">
        <v>2123</v>
      </c>
      <c r="C381" s="31">
        <v>34</v>
      </c>
      <c r="D381" s="32" t="s">
        <v>1987</v>
      </c>
      <c r="E381" s="32" t="s">
        <v>2038</v>
      </c>
      <c r="F381" s="32" t="s">
        <v>160</v>
      </c>
      <c r="G381" s="32" t="s">
        <v>2258</v>
      </c>
      <c r="H381" s="33">
        <v>20</v>
      </c>
      <c r="I381" s="33"/>
      <c r="J381" s="148">
        <f>IF($F381="","",IFERROR(IFERROR(INDEX(Réttabanki!$U:$U,MATCH($F381,Réttabanki!$A:$A,0)),INDEX(Vöruskrá!$R:$R,MATCH($F381,Vöruskrá!$B:$B,0)))*($H381+IF($I381="",$H381*(1+$AD$2),$I381))/2/1000,""))</f>
        <v>45</v>
      </c>
      <c r="K381" s="21" t="s">
        <v>162</v>
      </c>
      <c r="L381" s="21"/>
      <c r="M381" s="21"/>
      <c r="N381" s="22">
        <v>264</v>
      </c>
      <c r="O381" s="22">
        <v>24</v>
      </c>
      <c r="P381" s="22">
        <v>12</v>
      </c>
      <c r="Q381" s="22">
        <v>1</v>
      </c>
      <c r="R381" s="22">
        <v>11</v>
      </c>
      <c r="S381" s="22">
        <v>2.1</v>
      </c>
      <c r="T381" s="65" t="str">
        <f>IF(F381="","",IFERROR(INDEX(Réttabanki!Q:Q,MATCH(F381,Réttabanki!A:A,0)),IFERROR(INDEX(Réttabanki!Q:Q,MATCH(F381,Réttabanki!B:B,0)),"")))</f>
        <v/>
      </c>
      <c r="U381" s="300"/>
      <c r="V381" s="300"/>
      <c r="W381" s="300"/>
      <c r="X381" s="300"/>
      <c r="Y381" s="300"/>
      <c r="Z381" s="300"/>
      <c r="AA381" s="300"/>
      <c r="AF381" s="352">
        <f>IF($F381="","",IFERROR(IFERROR(INDEX(Réttabanki!$U:$U,MATCH($F381,Réttabanki!$A:$A,0)),INDEX(Vöruskrá!$R:$R,MATCH($F381,Vöruskrá!$B:$B,0)))*$H381/1000,""))</f>
        <v>36</v>
      </c>
      <c r="AG381" s="352">
        <f>IF($F381="","",IFERROR(IFERROR(INDEX(Réttabanki!$U:$U,MATCH($F381,Réttabanki!$A:$A,0)),INDEX(Vöruskrá!$R:$R,MATCH($F381,Vöruskrá!$B:$B,0)))*IF($I381="",$H381*(1+$AD$2),$I381)/1000,""))</f>
        <v>54</v>
      </c>
      <c r="AH381" s="353">
        <f t="shared" si="26"/>
        <v>4.6956521739130432E-2</v>
      </c>
      <c r="AI381" s="351" t="str">
        <f t="shared" si="27"/>
        <v>OK</v>
      </c>
    </row>
    <row r="382" spans="1:35" ht="24">
      <c r="A382" s="274"/>
      <c r="B382" s="31" t="s">
        <v>2123</v>
      </c>
      <c r="C382" s="31">
        <v>34</v>
      </c>
      <c r="D382" s="32" t="s">
        <v>1987</v>
      </c>
      <c r="E382" s="32" t="s">
        <v>960</v>
      </c>
      <c r="F382" s="32"/>
      <c r="G382" s="32" t="s">
        <v>2355</v>
      </c>
      <c r="H382" s="33"/>
      <c r="I382" s="33"/>
      <c r="J382" s="148" t="str">
        <f>IF($F382="","",IFERROR(IFERROR(INDEX(Réttabanki!$U:$U,MATCH($F382,Réttabanki!$A:$A,0)),INDEX(Vöruskrá!$R:$R,MATCH($F382,Vöruskrá!$B:$B,0)))*($H382+IF($I382="",$H382*(1+$AD$2),$I382))/2/1000,""))</f>
        <v/>
      </c>
      <c r="K382" s="21" t="s">
        <v>53</v>
      </c>
      <c r="L382" s="21" t="s">
        <v>30</v>
      </c>
      <c r="M382" s="21" t="str">
        <f>IF($F382="","",IFERROR(IFERROR(INDEX(Réttabanki!$F:$F,MATCH($F382,Réttabanki!$A:$A,0)),INDEX(Vöruskrá!$H:$H,MATCH($F382,Vöruskrá!$B:$B,0))),""))</f>
        <v/>
      </c>
      <c r="N382" s="22" t="str">
        <f>IF($F382="","",IFERROR(IFERROR(INDEX(Réttabanki!$G:$G,MATCH($F382,Réttabanki!$A:$A,0)),INDEX(Vöruskrá!$J:$J,MATCH($F382,Vöruskrá!$B:$B,0)))*($H382+IF($I382="",$H382*(1+$AD$2),$I382))/2/100,""))</f>
        <v/>
      </c>
      <c r="O382" s="22" t="str">
        <f>IF($F382="","",IFERROR(IFERROR(INDEX(Réttabanki!$H:$H,MATCH($F382,Réttabanki!$A:$A,0)),INDEX(Vöruskrá!$K:$K,MATCH($F382,Vöruskrá!$B:$B,0)))*($H382+IF($I382="",$H382*(1+$AD$2),$I382))/2/100,""))</f>
        <v/>
      </c>
      <c r="P382" s="22" t="str">
        <f>IF($F382="","",IFERROR(IFERROR(INDEX(Réttabanki!$I:$I,MATCH($F382,Réttabanki!$A:$A,0)),INDEX(Vöruskrá!$L:$L,MATCH($F382,Vöruskrá!$B:$B,0)))*($H382+IF($I382="",$H382*(1+$AD$2),$I382))/2/100,""))</f>
        <v/>
      </c>
      <c r="Q382" s="22" t="str">
        <f>IF($F382="","",IFERROR(IFERROR(INDEX(Réttabanki!$J:$J,MATCH($F382,Réttabanki!$A:$A,0)),INDEX(Vöruskrá!$M:$M,MATCH($F382,Vöruskrá!$B:$B,0)))*($H382+IF($I382="",$H382*(1+$AD$2),$I382))/2/100,""))</f>
        <v/>
      </c>
      <c r="R382" s="22" t="str">
        <f>IF($F382="","",IFERROR(IFERROR(INDEX(Réttabanki!$L:$L,MATCH($F382,Réttabanki!$A:$A,0)),INDEX(Vöruskrá!$O:$O,MATCH($F382,Vöruskrá!$B:$B,0)))*($H382+IF($I382="",$H382*(1+$AD$2),$I382))/2/100,""))</f>
        <v/>
      </c>
      <c r="S382" s="22" t="str">
        <f>IF($F382="","",IFERROR(IFERROR(INDEX(Réttabanki!$M:$M,MATCH($F382,Réttabanki!$A:$A,0)),INDEX(Vöruskrá!$P:$P,MATCH($F382,Vöruskrá!$B:$B,0)))*($H382+IF($I382="",$H382*(1+$AD$2),$I382))/2/100,""))</f>
        <v/>
      </c>
      <c r="T382" s="65" t="str">
        <f>IF(F382="","",IFERROR(INDEX(Réttabanki!Q:Q,MATCH(F382,Réttabanki!A:A,0)),IFERROR(INDEX(Réttabanki!Q:Q,MATCH(F382,Réttabanki!B:B,0)),"")))</f>
        <v/>
      </c>
      <c r="U382" s="302"/>
      <c r="V382" s="302"/>
      <c r="W382" s="302"/>
      <c r="X382" s="302"/>
      <c r="Y382" s="302"/>
      <c r="Z382" s="302"/>
      <c r="AA382" s="302"/>
      <c r="AF382" s="352" t="str">
        <f>IF($F382="","",IFERROR(IFERROR(INDEX(Réttabanki!$U:$U,MATCH($F382,Réttabanki!$A:$A,0)),INDEX(Vöruskrá!$R:$R,MATCH($F382,Vöruskrá!$B:$B,0)))*$H382/1000,""))</f>
        <v/>
      </c>
      <c r="AG382" s="352" t="str">
        <f>IF($F382="","",IFERROR(IFERROR(INDEX(Réttabanki!$U:$U,MATCH($F382,Réttabanki!$A:$A,0)),INDEX(Vöruskrá!$R:$R,MATCH($F382,Vöruskrá!$B:$B,0)))*IF($I382="",$H382*(1+$AD$2),$I382)/1000,""))</f>
        <v/>
      </c>
      <c r="AH382" s="353" t="str">
        <f t="shared" si="26"/>
        <v/>
      </c>
      <c r="AI382" s="351" t="str">
        <f t="shared" si="27"/>
        <v/>
      </c>
    </row>
    <row r="383" spans="1:35" ht="24">
      <c r="A383" s="274"/>
      <c r="B383" s="31" t="s">
        <v>2123</v>
      </c>
      <c r="C383" s="31">
        <v>34</v>
      </c>
      <c r="D383" s="32" t="s">
        <v>1987</v>
      </c>
      <c r="E383" s="32" t="s">
        <v>960</v>
      </c>
      <c r="F383" s="32" t="s">
        <v>52</v>
      </c>
      <c r="G383" s="32" t="s">
        <v>2028</v>
      </c>
      <c r="H383" s="33">
        <v>40</v>
      </c>
      <c r="I383" s="33"/>
      <c r="J383" s="148">
        <f>IF($F383="","",IFERROR(IFERROR(INDEX(Réttabanki!$U:$U,MATCH($F383,Réttabanki!$A:$A,0)),INDEX(Vöruskrá!$R:$R,MATCH($F383,Vöruskrá!$B:$B,0)))*($H383+IF($I383="",$H383*(1+$AD$2),$I383))/2/1000,""))</f>
        <v>30</v>
      </c>
      <c r="K383" s="21" t="s">
        <v>53</v>
      </c>
      <c r="L383" s="21" t="s">
        <v>30</v>
      </c>
      <c r="M383" s="21" t="s">
        <v>54</v>
      </c>
      <c r="N383" s="22">
        <v>250</v>
      </c>
      <c r="O383" s="22">
        <v>2.7</v>
      </c>
      <c r="P383" s="22">
        <v>0.4</v>
      </c>
      <c r="Q383" s="22">
        <v>45</v>
      </c>
      <c r="R383" s="22">
        <v>9</v>
      </c>
      <c r="S383" s="22">
        <v>1.4</v>
      </c>
      <c r="T383" s="64" t="str">
        <f>IF(F383="","",IFERROR(INDEX(Réttabanki!Q:Q,MATCH(F383,Réttabanki!A:A,0)),IFERROR(INDEX(Réttabanki!Q:Q,MATCH(F383,Réttabanki!B:B,0)),"")))</f>
        <v/>
      </c>
      <c r="U383" s="300"/>
      <c r="V383" s="300"/>
      <c r="W383" s="300"/>
      <c r="X383" s="300"/>
      <c r="Y383" s="300"/>
      <c r="Z383" s="300"/>
      <c r="AA383" s="300"/>
      <c r="AF383" s="352">
        <f>IF($F383="","",IFERROR(IFERROR(INDEX(Réttabanki!$U:$U,MATCH($F383,Réttabanki!$A:$A,0)),INDEX(Vöruskrá!$R:$R,MATCH($F383,Vöruskrá!$B:$B,0)))*$H383/1000,""))</f>
        <v>24</v>
      </c>
      <c r="AG383" s="352">
        <f>IF($F383="","",IFERROR(IFERROR(INDEX(Réttabanki!$U:$U,MATCH($F383,Réttabanki!$A:$A,0)),INDEX(Vöruskrá!$R:$R,MATCH($F383,Vöruskrá!$B:$B,0)))*IF($I383="",$H383*(1+$AD$2),$I383)/1000,""))</f>
        <v>36</v>
      </c>
      <c r="AH383" s="353">
        <f t="shared" si="26"/>
        <v>3.1304347826086959E-2</v>
      </c>
      <c r="AI383" s="351" t="str">
        <f t="shared" si="27"/>
        <v>OK</v>
      </c>
    </row>
    <row r="384" spans="1:35" ht="48">
      <c r="A384" s="274"/>
      <c r="B384" s="31" t="s">
        <v>2123</v>
      </c>
      <c r="C384" s="31">
        <v>34</v>
      </c>
      <c r="D384" s="32" t="s">
        <v>1987</v>
      </c>
      <c r="E384" s="32" t="s">
        <v>960</v>
      </c>
      <c r="F384" s="32"/>
      <c r="G384" s="32" t="s">
        <v>2356</v>
      </c>
      <c r="H384" s="33"/>
      <c r="I384" s="33"/>
      <c r="J384" s="148" t="str">
        <f>IF($F384="","",IFERROR(IFERROR(INDEX(Réttabanki!$U:$U,MATCH($F384,Réttabanki!$A:$A,0)),INDEX(Vöruskrá!$R:$R,MATCH($F384,Vöruskrá!$B:$B,0)))*($H384+IF($I384="",$H384*(1+$AD$2),$I384))/2/1000,""))</f>
        <v/>
      </c>
      <c r="K384" s="21" t="s">
        <v>2260</v>
      </c>
      <c r="L384" s="21" t="s">
        <v>121</v>
      </c>
      <c r="M384" s="21"/>
      <c r="N384" s="22"/>
      <c r="O384" s="22"/>
      <c r="P384" s="22"/>
      <c r="Q384" s="22"/>
      <c r="R384" s="22"/>
      <c r="S384" s="22"/>
      <c r="T384" s="65"/>
      <c r="U384" s="302"/>
      <c r="V384" s="302"/>
      <c r="W384" s="302"/>
      <c r="X384" s="302"/>
      <c r="Y384" s="302"/>
      <c r="Z384" s="302"/>
      <c r="AA384" s="302"/>
      <c r="AF384" s="352" t="str">
        <f>IF($F384="","",IFERROR(IFERROR(INDEX(Réttabanki!$U:$U,MATCH($F384,Réttabanki!$A:$A,0)),INDEX(Vöruskrá!$R:$R,MATCH($F384,Vöruskrá!$B:$B,0)))*$H384/1000,""))</f>
        <v/>
      </c>
      <c r="AG384" s="352" t="str">
        <f>IF($F384="","",IFERROR(IFERROR(INDEX(Réttabanki!$U:$U,MATCH($F384,Réttabanki!$A:$A,0)),INDEX(Vöruskrá!$R:$R,MATCH($F384,Vöruskrá!$B:$B,0)))*IF($I384="",$H384*(1+$AD$2),$I384)/1000,""))</f>
        <v/>
      </c>
      <c r="AH384" s="353" t="str">
        <f t="shared" si="26"/>
        <v/>
      </c>
      <c r="AI384" s="351" t="str">
        <f t="shared" si="27"/>
        <v/>
      </c>
    </row>
    <row r="385" spans="1:35" ht="48">
      <c r="A385" s="274"/>
      <c r="B385" s="31" t="s">
        <v>2123</v>
      </c>
      <c r="C385" s="31">
        <v>34</v>
      </c>
      <c r="D385" s="32" t="s">
        <v>1987</v>
      </c>
      <c r="E385" s="32" t="s">
        <v>960</v>
      </c>
      <c r="F385" s="32" t="s">
        <v>1188</v>
      </c>
      <c r="G385" s="32" t="s">
        <v>2036</v>
      </c>
      <c r="H385" s="33">
        <v>40</v>
      </c>
      <c r="I385" s="33"/>
      <c r="J385" s="148">
        <f>IF($F385="","",IFERROR(IFERROR(INDEX(Réttabanki!$U:$U,MATCH($F385,Réttabanki!$A:$A,0)),INDEX(Vöruskrá!$R:$R,MATCH($F385,Vöruskrá!$B:$B,0)))*($H385+IF($I385="",$H385*(1+$AD$2),$I385))/2/1000,""))</f>
        <v>30</v>
      </c>
      <c r="K385" s="21" t="s">
        <v>1189</v>
      </c>
      <c r="L385" s="21"/>
      <c r="M385" s="21"/>
      <c r="N385" s="22">
        <v>225</v>
      </c>
      <c r="O385" s="22">
        <v>3</v>
      </c>
      <c r="P385" s="22">
        <v>0.3</v>
      </c>
      <c r="Q385" s="22">
        <v>41</v>
      </c>
      <c r="R385" s="22">
        <v>2.1</v>
      </c>
      <c r="S385" s="22">
        <v>1</v>
      </c>
      <c r="T385" s="65"/>
      <c r="U385" s="300"/>
      <c r="V385" s="300"/>
      <c r="W385" s="300"/>
      <c r="X385" s="300"/>
      <c r="Y385" s="300"/>
      <c r="Z385" s="300"/>
      <c r="AA385" s="300"/>
      <c r="AF385" s="352">
        <f>IF($F385="","",IFERROR(IFERROR(INDEX(Réttabanki!$U:$U,MATCH($F385,Réttabanki!$A:$A,0)),INDEX(Vöruskrá!$R:$R,MATCH($F385,Vöruskrá!$B:$B,0)))*$H385/1000,""))</f>
        <v>24</v>
      </c>
      <c r="AG385" s="352">
        <f>IF($F385="","",IFERROR(IFERROR(INDEX(Réttabanki!$U:$U,MATCH($F385,Réttabanki!$A:$A,0)),INDEX(Vöruskrá!$R:$R,MATCH($F385,Vöruskrá!$B:$B,0)))*IF($I385="",$H385*(1+$AD$2),$I385)/1000,""))</f>
        <v>36</v>
      </c>
      <c r="AH385" s="353">
        <f t="shared" si="26"/>
        <v>3.1304347826086959E-2</v>
      </c>
      <c r="AI385" s="351" t="str">
        <f t="shared" si="27"/>
        <v>OK</v>
      </c>
    </row>
    <row r="386" spans="1:35">
      <c r="A386" s="274"/>
      <c r="B386" s="31" t="s">
        <v>2123</v>
      </c>
      <c r="C386" s="31">
        <v>34</v>
      </c>
      <c r="D386" s="32" t="s">
        <v>1987</v>
      </c>
      <c r="E386" s="32" t="s">
        <v>960</v>
      </c>
      <c r="F386" s="32" t="s">
        <v>160</v>
      </c>
      <c r="G386" s="32" t="s">
        <v>2258</v>
      </c>
      <c r="H386" s="33">
        <v>20</v>
      </c>
      <c r="I386" s="33"/>
      <c r="J386" s="148">
        <f>IF($F386="","",IFERROR(IFERROR(INDEX(Réttabanki!$U:$U,MATCH($F386,Réttabanki!$A:$A,0)),INDEX(Vöruskrá!$R:$R,MATCH($F386,Vöruskrá!$B:$B,0)))*($H386+IF($I386="",$H386*(1+$AD$2),$I386))/2/1000,""))</f>
        <v>45</v>
      </c>
      <c r="K386" s="21" t="s">
        <v>162</v>
      </c>
      <c r="L386" s="21"/>
      <c r="M386" s="21"/>
      <c r="N386" s="22">
        <v>264</v>
      </c>
      <c r="O386" s="22">
        <v>24</v>
      </c>
      <c r="P386" s="22">
        <v>12</v>
      </c>
      <c r="Q386" s="22">
        <v>1</v>
      </c>
      <c r="R386" s="22">
        <v>11</v>
      </c>
      <c r="S386" s="22">
        <v>2.1</v>
      </c>
      <c r="T386" s="65"/>
      <c r="U386" s="302"/>
      <c r="V386" s="302"/>
      <c r="W386" s="302"/>
      <c r="X386" s="302"/>
      <c r="Y386" s="302"/>
      <c r="Z386" s="302"/>
      <c r="AA386" s="302"/>
      <c r="AF386" s="352">
        <f>IF($F386="","",IFERROR(IFERROR(INDEX(Réttabanki!$U:$U,MATCH($F386,Réttabanki!$A:$A,0)),INDEX(Vöruskrá!$R:$R,MATCH($F386,Vöruskrá!$B:$B,0)))*$H386/1000,""))</f>
        <v>36</v>
      </c>
      <c r="AG386" s="352">
        <f>IF($F386="","",IFERROR(IFERROR(INDEX(Réttabanki!$U:$U,MATCH($F386,Réttabanki!$A:$A,0)),INDEX(Vöruskrá!$R:$R,MATCH($F386,Vöruskrá!$B:$B,0)))*IF($I386="",$H386*(1+$AD$2),$I386)/1000,""))</f>
        <v>54</v>
      </c>
      <c r="AH386" s="353">
        <f t="shared" si="26"/>
        <v>4.6956521739130432E-2</v>
      </c>
      <c r="AI386" s="351" t="str">
        <f t="shared" si="27"/>
        <v>OK</v>
      </c>
    </row>
    <row r="387" spans="1:35">
      <c r="A387" s="275"/>
      <c r="B387" s="154" t="s">
        <v>2123</v>
      </c>
      <c r="C387" s="154">
        <v>34</v>
      </c>
      <c r="D387" s="155"/>
      <c r="E387" s="155"/>
      <c r="F387" s="155" t="s">
        <v>2050</v>
      </c>
      <c r="G387" s="155"/>
      <c r="H387" s="156"/>
      <c r="I387" s="156"/>
      <c r="J387" s="407">
        <f>SUM(AF367:AF386)</f>
        <v>1069</v>
      </c>
      <c r="K387" s="21" t="s">
        <v>2033</v>
      </c>
      <c r="L387" s="21"/>
      <c r="M387" s="21"/>
      <c r="N387" s="22"/>
      <c r="O387" s="22"/>
      <c r="P387" s="22"/>
      <c r="Q387" s="22"/>
      <c r="R387" s="22"/>
      <c r="S387" s="22"/>
      <c r="T387" s="65"/>
      <c r="U387" s="300"/>
      <c r="V387" s="300"/>
      <c r="W387" s="300"/>
      <c r="X387" s="300"/>
      <c r="Y387" s="300"/>
      <c r="Z387" s="300"/>
      <c r="AA387" s="300"/>
      <c r="AF387" s="352" t="str">
        <f>IF($F387="","",IFERROR(IFERROR(INDEX(Réttabanki!$U:$U,MATCH($F387,Réttabanki!$A:$A,0)),INDEX(Vöruskrá!$R:$R,MATCH($F387,Vöruskrá!$B:$B,0)))*$H387/1000,""))</f>
        <v/>
      </c>
      <c r="AG387" s="352" t="str">
        <f>IF($F387="","",IFERROR(IFERROR(INDEX(Réttabanki!$U:$U,MATCH($F387,Réttabanki!$A:$A,0)),INDEX(Vöruskrá!$R:$R,MATCH($F387,Vöruskrá!$B:$B,0)))*IF($I387="",$H387*(1+$AD$2),$I387)/1000,""))</f>
        <v/>
      </c>
      <c r="AH387" s="353" t="str">
        <f>IF(N($AF387)+N($AG387)=0,"",MAX(N($AF387)/$AE$4,N($AG387)/$AE$5))</f>
        <v/>
      </c>
      <c r="AI387" s="351" t="str">
        <f>IF($AH387="","",IF($AH387&gt;$AE$6,"⚠ Yfir "&amp;TEXT($AE$6,"0%"),"OK"))</f>
        <v/>
      </c>
    </row>
    <row r="388" spans="1:35">
      <c r="A388" s="275"/>
      <c r="B388" s="154" t="s">
        <v>2123</v>
      </c>
      <c r="C388" s="154">
        <v>34</v>
      </c>
      <c r="D388" s="155"/>
      <c r="E388" s="155"/>
      <c r="F388" s="155" t="s">
        <v>2051</v>
      </c>
      <c r="G388" s="155"/>
      <c r="H388" s="156"/>
      <c r="I388" s="156"/>
      <c r="J388" s="407">
        <f>SUM(AG367:AG386)</f>
        <v>1603.5</v>
      </c>
      <c r="K388" s="21" t="s">
        <v>2033</v>
      </c>
      <c r="L388" s="21"/>
      <c r="M388" s="21"/>
      <c r="N388" s="22"/>
      <c r="O388" s="22"/>
      <c r="P388" s="22"/>
      <c r="Q388" s="22"/>
      <c r="R388" s="22"/>
      <c r="S388" s="22"/>
      <c r="T388" s="65"/>
      <c r="U388" s="302"/>
      <c r="V388" s="302"/>
      <c r="W388" s="302"/>
      <c r="X388" s="302"/>
      <c r="Y388" s="302"/>
      <c r="Z388" s="302"/>
      <c r="AA388" s="302"/>
      <c r="AF388" s="352" t="str">
        <f>IF($F388="","",IFERROR(IFERROR(INDEX(Réttabanki!$U:$U,MATCH($F388,Réttabanki!$A:$A,0)),INDEX(Vöruskrá!$R:$R,MATCH($F388,Vöruskrá!$B:$B,0)))*$H388/1000,""))</f>
        <v/>
      </c>
      <c r="AG388" s="352" t="str">
        <f>IF($F388="","",IFERROR(IFERROR(INDEX(Réttabanki!$U:$U,MATCH($F388,Réttabanki!$A:$A,0)),INDEX(Vöruskrá!$R:$R,MATCH($F388,Vöruskrá!$B:$B,0)))*IF($I388="",$H388*(1+$AD$2),$I388)/1000,""))</f>
        <v/>
      </c>
      <c r="AH388" s="353" t="str">
        <f>IF(N($AF388)+N($AG388)=0,"",MAX(N($AF388)/$AE$4,N($AG388)/$AE$5))</f>
        <v/>
      </c>
      <c r="AI388" s="351" t="str">
        <f>IF($AH388="","",IF($AH388&gt;$AE$6,"⚠ Yfir "&amp;TEXT($AE$6,"0%"),"OK"))</f>
        <v/>
      </c>
    </row>
    <row r="389" spans="1:35" ht="84">
      <c r="A389" s="274">
        <v>46258</v>
      </c>
      <c r="B389" s="31" t="s">
        <v>2149</v>
      </c>
      <c r="C389" s="31">
        <v>35</v>
      </c>
      <c r="D389" s="32" t="s">
        <v>2005</v>
      </c>
      <c r="E389" s="32" t="s">
        <v>1993</v>
      </c>
      <c r="F389" s="32"/>
      <c r="G389" s="32" t="s">
        <v>2357</v>
      </c>
      <c r="H389" s="33"/>
      <c r="I389" s="33"/>
      <c r="J389" s="148" t="str">
        <f>IF($F389="","",IFERROR(IFERROR(INDEX(Réttabanki!$U:$U,MATCH($F389,Réttabanki!$A:$A,0)),INDEX(Vöruskrá!$R:$R,MATCH($F389,Vöruskrá!$B:$B,0)))*($H389+IF($I389="",$H389*(1+$AD$2),$I389))/2/1000,""))</f>
        <v/>
      </c>
      <c r="K389" s="21" t="s">
        <v>2358</v>
      </c>
      <c r="L389" s="21" t="s">
        <v>2359</v>
      </c>
      <c r="M389" s="21" t="str">
        <f>IF($F389="","",IFERROR(IFERROR(INDEX(Réttabanki!$F:$F,MATCH($F389,Réttabanki!$A:$A,0)),INDEX(Vöruskrá!$H:$H,MATCH($F389,Vöruskrá!$B:$B,0))),""))</f>
        <v/>
      </c>
      <c r="N389" s="22" t="str">
        <f>IF($F389="","",IFERROR(IFERROR(INDEX(Réttabanki!$G:$G,MATCH($F389,Réttabanki!$A:$A,0)),INDEX(Vöruskrá!$J:$J,MATCH($F389,Vöruskrá!$B:$B,0)))*($H389+IF($I389="",$H389*(1+$AD$2),$I389))/2/100,""))</f>
        <v/>
      </c>
      <c r="O389" s="22" t="str">
        <f>IF($F389="","",IFERROR(IFERROR(INDEX(Réttabanki!$H:$H,MATCH($F389,Réttabanki!$A:$A,0)),INDEX(Vöruskrá!$K:$K,MATCH($F389,Vöruskrá!$B:$B,0)))*($H389+IF($I389="",$H389*(1+$AD$2),$I389))/2/100,""))</f>
        <v/>
      </c>
      <c r="P389" s="22" t="str">
        <f>IF($F389="","",IFERROR(IFERROR(INDEX(Réttabanki!$I:$I,MATCH($F389,Réttabanki!$A:$A,0)),INDEX(Vöruskrá!$L:$L,MATCH($F389,Vöruskrá!$B:$B,0)))*($H389+IF($I389="",$H389*(1+$AD$2),$I389))/2/100,""))</f>
        <v/>
      </c>
      <c r="Q389" s="22" t="str">
        <f>IF($F389="","",IFERROR(IFERROR(INDEX(Réttabanki!$J:$J,MATCH($F389,Réttabanki!$A:$A,0)),INDEX(Vöruskrá!$M:$M,MATCH($F389,Vöruskrá!$B:$B,0)))*($H389+IF($I389="",$H389*(1+$AD$2),$I389))/2/100,""))</f>
        <v/>
      </c>
      <c r="R389" s="22" t="str">
        <f>IF($F389="","",IFERROR(IFERROR(INDEX(Réttabanki!$L:$L,MATCH($F389,Réttabanki!$A:$A,0)),INDEX(Vöruskrá!$O:$O,MATCH($F389,Vöruskrá!$B:$B,0)))*($H389+IF($I389="",$H389*(1+$AD$2),$I389))/2/100,""))</f>
        <v/>
      </c>
      <c r="S389" s="22" t="str">
        <f>IF($F389="","",IFERROR(IFERROR(INDEX(Réttabanki!$M:$M,MATCH($F389,Réttabanki!$A:$A,0)),INDEX(Vöruskrá!$P:$P,MATCH($F389,Vöruskrá!$B:$B,0)))*($H389+IF($I389="",$H389*(1+$AD$2),$I389))/2/100,""))</f>
        <v/>
      </c>
      <c r="T389" s="64" t="str">
        <f>IF(F389="","",IFERROR(INDEX(Réttabanki!Q:Q,MATCH(F389,Réttabanki!A:A,0)),IFERROR(INDEX(Réttabanki!Q:Q,MATCH(F389,Réttabanki!B:B,0)),"")))</f>
        <v/>
      </c>
      <c r="U389" s="300"/>
      <c r="V389" s="300"/>
      <c r="W389" s="300"/>
      <c r="X389" s="300"/>
      <c r="Y389" s="300"/>
      <c r="Z389" s="300"/>
      <c r="AA389" s="300"/>
      <c r="AF389" s="352" t="str">
        <f>IF($F389="","",IFERROR(IFERROR(INDEX(Réttabanki!$U:$U,MATCH($F389,Réttabanki!$A:$A,0)),INDEX(Vöruskrá!$R:$R,MATCH($F389,Vöruskrá!$B:$B,0)))*$H389/1000,""))</f>
        <v/>
      </c>
      <c r="AG389" s="352" t="str">
        <f>IF($F389="","",IFERROR(IFERROR(INDEX(Réttabanki!$U:$U,MATCH($F389,Réttabanki!$A:$A,0)),INDEX(Vöruskrá!$R:$R,MATCH($F389,Vöruskrá!$B:$B,0)))*IF($I389="",$H389*(1+$AD$2),$I389)/1000,""))</f>
        <v/>
      </c>
      <c r="AH389" s="353" t="str">
        <f t="shared" ref="AH389:AH408" si="28">IF(N($AF389)+N($AG389)=0,"",MAX(N($AF389)/$AE$4,N($AG389)/$AE$5))</f>
        <v/>
      </c>
      <c r="AI389" s="351" t="str">
        <f t="shared" ref="AI389:AI408" si="29">IF($AH389="","",IF($AH389&gt;$AE$6,"⚠ Yfir "&amp;TEXT($AE$6,"0%"),"OK"))</f>
        <v/>
      </c>
    </row>
    <row r="390" spans="1:35" ht="72">
      <c r="A390" s="274"/>
      <c r="B390" s="31" t="s">
        <v>2149</v>
      </c>
      <c r="C390" s="31">
        <v>35</v>
      </c>
      <c r="D390" s="32" t="s">
        <v>2005</v>
      </c>
      <c r="E390" s="32" t="s">
        <v>1993</v>
      </c>
      <c r="F390" s="32" t="s">
        <v>1603</v>
      </c>
      <c r="G390" s="32" t="s">
        <v>1657</v>
      </c>
      <c r="H390" s="33"/>
      <c r="I390" s="33">
        <v>200</v>
      </c>
      <c r="J390" s="148">
        <f>IF($F390="","",IFERROR(IFERROR(INDEX(Réttabanki!$U:$U,MATCH($F390,Réttabanki!$A:$A,0)),INDEX(Vöruskrá!$R:$R,MATCH($F390,Vöruskrá!$B:$B,0)))*($H390+IF($I390="",$H390*(1+$AD$2),$I390))/2/1000,""))</f>
        <v>131.74409000000003</v>
      </c>
      <c r="K390" s="21" t="s">
        <v>1604</v>
      </c>
      <c r="L390" s="21" t="s">
        <v>1605</v>
      </c>
      <c r="M390" s="21"/>
      <c r="N390" s="22">
        <v>38.6</v>
      </c>
      <c r="O390" s="22">
        <v>1.99</v>
      </c>
      <c r="P390" s="22">
        <v>0.14000000000000001</v>
      </c>
      <c r="Q390" s="22">
        <v>5.53</v>
      </c>
      <c r="R390" s="22">
        <v>0.9</v>
      </c>
      <c r="S390" s="22">
        <v>1.29</v>
      </c>
      <c r="T390" s="65"/>
      <c r="U390" s="302"/>
      <c r="V390" s="302"/>
      <c r="W390" s="302"/>
      <c r="X390" s="302"/>
      <c r="Y390" s="302"/>
      <c r="Z390" s="302"/>
      <c r="AA390" s="302"/>
      <c r="AF390" s="352">
        <f>IF($F390="","",IFERROR(IFERROR(INDEX(Réttabanki!$U:$U,MATCH($F390,Réttabanki!$A:$A,0)),INDEX(Vöruskrá!$R:$R,MATCH($F390,Vöruskrá!$B:$B,0)))*$H390/1000,""))</f>
        <v>0</v>
      </c>
      <c r="AG390" s="352">
        <f>IF($F390="","",IFERROR(IFERROR(INDEX(Réttabanki!$U:$U,MATCH($F390,Réttabanki!$A:$A,0)),INDEX(Vöruskrá!$R:$R,MATCH($F390,Vöruskrá!$B:$B,0)))*IF($I390="",$H390*(1+$AD$2),$I390)/1000,""))</f>
        <v>263.48818000000006</v>
      </c>
      <c r="AH390" s="353">
        <f t="shared" si="28"/>
        <v>0.22912015652173917</v>
      </c>
      <c r="AI390" s="351" t="str">
        <f t="shared" si="29"/>
        <v>OK</v>
      </c>
    </row>
    <row r="391" spans="1:35" ht="30.75">
      <c r="A391" s="274"/>
      <c r="B391" s="31" t="s">
        <v>2149</v>
      </c>
      <c r="C391" s="31">
        <v>35</v>
      </c>
      <c r="D391" s="32" t="s">
        <v>2005</v>
      </c>
      <c r="E391" s="32" t="s">
        <v>1993</v>
      </c>
      <c r="F391" s="32" t="s">
        <v>1111</v>
      </c>
      <c r="G391" s="32" t="s">
        <v>2060</v>
      </c>
      <c r="H391" s="33"/>
      <c r="I391" s="33">
        <v>100</v>
      </c>
      <c r="J391" s="148">
        <f>IF($F391="","",IFERROR(IFERROR(INDEX(Réttabanki!$U:$U,MATCH($F391,Réttabanki!$A:$A,0)),INDEX(Vöruskrá!$R:$R,MATCH($F391,Vöruskrá!$B:$B,0)))*($H391+IF($I391="",$H391*(1+$AD$2),$I391))/2/1000,""))</f>
        <v>25</v>
      </c>
      <c r="K391" s="21" t="s">
        <v>1113</v>
      </c>
      <c r="L391" s="21" t="s">
        <v>108</v>
      </c>
      <c r="M391" s="21" t="s">
        <v>1114</v>
      </c>
      <c r="N391" s="22">
        <v>103</v>
      </c>
      <c r="O391" s="22">
        <v>3</v>
      </c>
      <c r="P391" s="22">
        <v>2.1</v>
      </c>
      <c r="Q391" s="22">
        <v>16</v>
      </c>
      <c r="R391" s="22">
        <v>2.2000000000000002</v>
      </c>
      <c r="S391" s="22">
        <v>0.7</v>
      </c>
      <c r="T391" s="64" t="str">
        <f>IF(F391="","",IFERROR(INDEX(Réttabanki!Q:Q,MATCH(F391,Réttabanki!A:A,0)),IFERROR(INDEX(Réttabanki!Q:Q,MATCH(F391,Réttabanki!B:B,0)),"")))</f>
        <v/>
      </c>
      <c r="U391" s="300"/>
      <c r="V391" s="300"/>
      <c r="W391" s="300"/>
      <c r="X391" s="300"/>
      <c r="Y391" s="300"/>
      <c r="Z391" s="300"/>
      <c r="AA391" s="300"/>
      <c r="AF391" s="352">
        <f>IF($F391="","",IFERROR(IFERROR(INDEX(Réttabanki!$U:$U,MATCH($F391,Réttabanki!$A:$A,0)),INDEX(Vöruskrá!$R:$R,MATCH($F391,Vöruskrá!$B:$B,0)))*$H391/1000,""))</f>
        <v>0</v>
      </c>
      <c r="AG391" s="352">
        <f>IF($F391="","",IFERROR(IFERROR(INDEX(Réttabanki!$U:$U,MATCH($F391,Réttabanki!$A:$A,0)),INDEX(Vöruskrá!$R:$R,MATCH($F391,Vöruskrá!$B:$B,0)))*IF($I391="",$H391*(1+$AD$2),$I391)/1000,""))</f>
        <v>50</v>
      </c>
      <c r="AH391" s="353">
        <f t="shared" si="28"/>
        <v>4.3478260869565216E-2</v>
      </c>
      <c r="AI391" s="351" t="str">
        <f t="shared" si="29"/>
        <v>OK</v>
      </c>
    </row>
    <row r="392" spans="1:35" ht="107.25">
      <c r="A392" s="274"/>
      <c r="B392" s="31" t="s">
        <v>2149</v>
      </c>
      <c r="C392" s="31">
        <v>35</v>
      </c>
      <c r="D392" s="32" t="s">
        <v>1987</v>
      </c>
      <c r="E392" s="32" t="s">
        <v>1993</v>
      </c>
      <c r="F392" s="32"/>
      <c r="G392" s="32" t="s">
        <v>2360</v>
      </c>
      <c r="H392" s="33"/>
      <c r="I392" s="33"/>
      <c r="J392" s="148" t="str">
        <f>IF($F392="","",IFERROR(IFERROR(INDEX(Réttabanki!$U:$U,MATCH($F392,Réttabanki!$A:$A,0)),INDEX(Vöruskrá!$R:$R,MATCH($F392,Vöruskrá!$B:$B,0)))*($H392+IF($I392="",$H392*(1+$AD$2),$I392))/2/1000,""))</f>
        <v/>
      </c>
      <c r="K392" s="21" t="s">
        <v>2361</v>
      </c>
      <c r="L392" s="21" t="s">
        <v>2362</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2"/>
      <c r="V392" s="302"/>
      <c r="W392" s="302"/>
      <c r="X392" s="302"/>
      <c r="Y392" s="302"/>
      <c r="Z392" s="302"/>
      <c r="AA392" s="302"/>
      <c r="AF392" s="352" t="str">
        <f>IF($F392="","",IFERROR(IFERROR(INDEX(Réttabanki!$U:$U,MATCH($F392,Réttabanki!$A:$A,0)),INDEX(Vöruskrá!$R:$R,MATCH($F392,Vöruskrá!$B:$B,0)))*$H392/1000,""))</f>
        <v/>
      </c>
      <c r="AG392" s="352" t="str">
        <f>IF($F392="","",IFERROR(IFERROR(INDEX(Réttabanki!$U:$U,MATCH($F392,Réttabanki!$A:$A,0)),INDEX(Vöruskrá!$R:$R,MATCH($F392,Vöruskrá!$B:$B,0)))*IF($I392="",$H392*(1+$AD$2),$I392)/1000,""))</f>
        <v/>
      </c>
      <c r="AH392" s="353" t="str">
        <f t="shared" si="28"/>
        <v/>
      </c>
      <c r="AI392" s="351" t="str">
        <f t="shared" si="29"/>
        <v/>
      </c>
    </row>
    <row r="393" spans="1:35" ht="96">
      <c r="A393" s="274"/>
      <c r="B393" s="31" t="s">
        <v>2149</v>
      </c>
      <c r="C393" s="31">
        <v>35</v>
      </c>
      <c r="D393" s="32" t="s">
        <v>1987</v>
      </c>
      <c r="E393" s="32" t="s">
        <v>1993</v>
      </c>
      <c r="F393" s="32" t="s">
        <v>1657</v>
      </c>
      <c r="G393" s="32" t="s">
        <v>1657</v>
      </c>
      <c r="H393" s="33">
        <v>180</v>
      </c>
      <c r="I393" s="33"/>
      <c r="J393" s="148">
        <f>IF($F393="","",IFERROR(IFERROR(INDEX(Réttabanki!$U:$U,MATCH($F393,Réttabanki!$A:$A,0)),INDEX(Vöruskrá!$R:$R,MATCH($F393,Vöruskrá!$B:$B,0)))*($H393+IF($I393="",$H393*(1+$AD$2),$I393))/2/1000,""))</f>
        <v>209.22029017874331</v>
      </c>
      <c r="K393" s="21" t="s">
        <v>1658</v>
      </c>
      <c r="L393" s="21" t="s">
        <v>1659</v>
      </c>
      <c r="M393" s="21"/>
      <c r="N393" s="22">
        <v>56.88</v>
      </c>
      <c r="O393" s="22">
        <v>2.2999999999999998</v>
      </c>
      <c r="P393" s="22">
        <v>0.71</v>
      </c>
      <c r="Q393" s="22">
        <v>5.37</v>
      </c>
      <c r="R393" s="22">
        <v>3.32</v>
      </c>
      <c r="S393" s="22">
        <v>1.65</v>
      </c>
      <c r="T393" s="64"/>
      <c r="U393" s="300"/>
      <c r="V393" s="300"/>
      <c r="W393" s="300"/>
      <c r="X393" s="300"/>
      <c r="Y393" s="300"/>
      <c r="Z393" s="300"/>
      <c r="AA393" s="300"/>
      <c r="AF393" s="352">
        <f>IF($F393="","",IFERROR(IFERROR(INDEX(Réttabanki!$U:$U,MATCH($F393,Réttabanki!$A:$A,0)),INDEX(Vöruskrá!$R:$R,MATCH($F393,Vöruskrá!$B:$B,0)))*$H393/1000,""))</f>
        <v>167.37623214299464</v>
      </c>
      <c r="AG393" s="352">
        <f>IF($F393="","",IFERROR(IFERROR(INDEX(Réttabanki!$U:$U,MATCH($F393,Réttabanki!$A:$A,0)),INDEX(Vöruskrá!$R:$R,MATCH($F393,Vöruskrá!$B:$B,0)))*IF($I393="",$H393*(1+$AD$2),$I393)/1000,""))</f>
        <v>251.06434821449199</v>
      </c>
      <c r="AH393" s="353">
        <f t="shared" si="28"/>
        <v>0.21831682453434087</v>
      </c>
      <c r="AI393" s="351" t="str">
        <f t="shared" si="29"/>
        <v>OK</v>
      </c>
    </row>
    <row r="394" spans="1:35">
      <c r="A394" s="274"/>
      <c r="B394" s="31" t="s">
        <v>2149</v>
      </c>
      <c r="C394" s="31">
        <v>35</v>
      </c>
      <c r="D394" s="32" t="s">
        <v>1987</v>
      </c>
      <c r="E394" s="32" t="s">
        <v>1993</v>
      </c>
      <c r="F394" s="32" t="s">
        <v>1111</v>
      </c>
      <c r="G394" s="32" t="s">
        <v>2060</v>
      </c>
      <c r="H394" s="33">
        <v>80</v>
      </c>
      <c r="I394" s="33"/>
      <c r="J394" s="148">
        <f>IF($F394="","",IFERROR(IFERROR(INDEX(Réttabanki!$U:$U,MATCH($F394,Réttabanki!$A:$A,0)),INDEX(Vöruskrá!$R:$R,MATCH($F394,Vöruskrá!$B:$B,0)))*($H394+IF($I394="",$H394*(1+$AD$2),$I394))/2/1000,""))</f>
        <v>50</v>
      </c>
      <c r="K394" s="21" t="s">
        <v>1113</v>
      </c>
      <c r="L394" s="21" t="s">
        <v>108</v>
      </c>
      <c r="M394" s="21" t="s">
        <v>1114</v>
      </c>
      <c r="N394" s="22">
        <v>103</v>
      </c>
      <c r="O394" s="22">
        <v>3</v>
      </c>
      <c r="P394" s="22">
        <v>2.1</v>
      </c>
      <c r="Q394" s="22">
        <v>16</v>
      </c>
      <c r="R394" s="22">
        <v>2.2000000000000002</v>
      </c>
      <c r="S394" s="22">
        <v>0.7</v>
      </c>
      <c r="T394" s="65" t="str">
        <f>IF(F394="","",IFERROR(INDEX(Réttabanki!Q:Q,MATCH(F394,Réttabanki!A:A,0)),IFERROR(INDEX(Réttabanki!Q:Q,MATCH(F394,Réttabanki!B:B,0)),"")))</f>
        <v/>
      </c>
      <c r="U394" s="302"/>
      <c r="V394" s="302"/>
      <c r="W394" s="302"/>
      <c r="X394" s="302"/>
      <c r="Y394" s="302"/>
      <c r="Z394" s="302"/>
      <c r="AA394" s="302"/>
      <c r="AF394" s="352">
        <f>IF($F394="","",IFERROR(IFERROR(INDEX(Réttabanki!$U:$U,MATCH($F394,Réttabanki!$A:$A,0)),INDEX(Vöruskrá!$R:$R,MATCH($F394,Vöruskrá!$B:$B,0)))*$H394/1000,""))</f>
        <v>40</v>
      </c>
      <c r="AG394" s="352">
        <f>IF($F394="","",IFERROR(IFERROR(INDEX(Réttabanki!$U:$U,MATCH($F394,Réttabanki!$A:$A,0)),INDEX(Vöruskrá!$R:$R,MATCH($F394,Vöruskrá!$B:$B,0)))*IF($I394="",$H394*(1+$AD$2),$I394)/1000,""))</f>
        <v>60</v>
      </c>
      <c r="AH394" s="353">
        <f t="shared" si="28"/>
        <v>5.2173913043478258E-2</v>
      </c>
      <c r="AI394" s="351" t="str">
        <f t="shared" si="29"/>
        <v>OK</v>
      </c>
    </row>
    <row r="395" spans="1:35">
      <c r="A395" s="274"/>
      <c r="B395" s="31" t="s">
        <v>2149</v>
      </c>
      <c r="C395" s="31">
        <v>35</v>
      </c>
      <c r="D395" s="32" t="s">
        <v>1987</v>
      </c>
      <c r="E395" s="32" t="s">
        <v>960</v>
      </c>
      <c r="F395" s="32" t="s">
        <v>560</v>
      </c>
      <c r="G395" s="32" t="s">
        <v>2363</v>
      </c>
      <c r="H395" s="33">
        <v>80</v>
      </c>
      <c r="I395" s="33"/>
      <c r="J395" s="148">
        <f>IF($F395="","",IFERROR(IFERROR(INDEX(Réttabanki!$U:$U,MATCH($F395,Réttabanki!$A:$A,0)),INDEX(Vöruskrá!$R:$R,MATCH($F395,Vöruskrá!$B:$B,0)))*($H395+IF($I395="",$H395*(1+$AD$2),$I395))/2/1000,""))</f>
        <v>40</v>
      </c>
      <c r="K395" s="21" t="s">
        <v>562</v>
      </c>
      <c r="L395" s="21" t="s">
        <v>121</v>
      </c>
      <c r="M395" s="21"/>
      <c r="N395" s="22">
        <v>77</v>
      </c>
      <c r="O395" s="22">
        <v>0.1</v>
      </c>
      <c r="P395" s="22">
        <v>0</v>
      </c>
      <c r="Q395" s="22">
        <v>20</v>
      </c>
      <c r="R395" s="22">
        <v>1.7</v>
      </c>
      <c r="S395" s="22">
        <v>0</v>
      </c>
      <c r="T395" s="65"/>
      <c r="U395" s="300"/>
      <c r="V395" s="300"/>
      <c r="W395" s="300"/>
      <c r="X395" s="300"/>
      <c r="Y395" s="300"/>
      <c r="Z395" s="300"/>
      <c r="AA395" s="300"/>
      <c r="AF395" s="352">
        <f>IF($F395="","",IFERROR(IFERROR(INDEX(Réttabanki!$U:$U,MATCH($F395,Réttabanki!$A:$A,0)),INDEX(Vöruskrá!$R:$R,MATCH($F395,Vöruskrá!$B:$B,0)))*$H395/1000,""))</f>
        <v>32</v>
      </c>
      <c r="AG395" s="352">
        <f>IF($F395="","",IFERROR(IFERROR(INDEX(Réttabanki!$U:$U,MATCH($F395,Réttabanki!$A:$A,0)),INDEX(Vöruskrá!$R:$R,MATCH($F395,Vöruskrá!$B:$B,0)))*IF($I395="",$H395*(1+$AD$2),$I395)/1000,""))</f>
        <v>48</v>
      </c>
      <c r="AH395" s="353">
        <f t="shared" si="28"/>
        <v>4.1739130434782612E-2</v>
      </c>
      <c r="AI395" s="351" t="str">
        <f t="shared" si="29"/>
        <v>OK</v>
      </c>
    </row>
    <row r="396" spans="1:35" ht="84">
      <c r="A396" s="274"/>
      <c r="B396" s="31" t="s">
        <v>2149</v>
      </c>
      <c r="C396" s="31">
        <v>35</v>
      </c>
      <c r="D396" s="32" t="s">
        <v>1987</v>
      </c>
      <c r="E396" s="32" t="s">
        <v>2013</v>
      </c>
      <c r="F396" s="32"/>
      <c r="G396" s="32" t="s">
        <v>2364</v>
      </c>
      <c r="H396" s="33"/>
      <c r="I396" s="33"/>
      <c r="J396" s="148" t="str">
        <f>IF($F396="","",IFERROR(IFERROR(INDEX(Réttabanki!$U:$U,MATCH($F396,Réttabanki!$A:$A,0)),INDEX(Vöruskrá!$R:$R,MATCH($F396,Vöruskrá!$B:$B,0)))*($H396+IF($I396="",$H396*(1+$AD$2),$I396))/2/1000,""))</f>
        <v/>
      </c>
      <c r="K396" s="21" t="s">
        <v>2365</v>
      </c>
      <c r="L396" s="21" t="s">
        <v>2366</v>
      </c>
      <c r="M396" s="21"/>
      <c r="N396" s="22"/>
      <c r="O396" s="22"/>
      <c r="P396" s="22"/>
      <c r="Q396" s="22"/>
      <c r="R396" s="22"/>
      <c r="S396" s="22"/>
      <c r="T396" s="65"/>
      <c r="U396" s="302"/>
      <c r="V396" s="302"/>
      <c r="W396" s="302"/>
      <c r="X396" s="302"/>
      <c r="Y396" s="302"/>
      <c r="Z396" s="302"/>
      <c r="AA396" s="302"/>
      <c r="AF396" s="352" t="str">
        <f>IF($F396="","",IFERROR(IFERROR(INDEX(Réttabanki!$U:$U,MATCH($F396,Réttabanki!$A:$A,0)),INDEX(Vöruskrá!$R:$R,MATCH($F396,Vöruskrá!$B:$B,0)))*$H396/1000,""))</f>
        <v/>
      </c>
      <c r="AG396" s="352" t="str">
        <f>IF($F396="","",IFERROR(IFERROR(INDEX(Réttabanki!$U:$U,MATCH($F396,Réttabanki!$A:$A,0)),INDEX(Vöruskrá!$R:$R,MATCH($F396,Vöruskrá!$B:$B,0)))*IF($I396="",$H396*(1+$AD$2),$I396)/1000,""))</f>
        <v/>
      </c>
      <c r="AH396" s="353" t="str">
        <f t="shared" si="28"/>
        <v/>
      </c>
      <c r="AI396" s="351" t="str">
        <f t="shared" si="29"/>
        <v/>
      </c>
    </row>
    <row r="397" spans="1:35" ht="72">
      <c r="A397" s="274"/>
      <c r="B397" s="31" t="s">
        <v>2149</v>
      </c>
      <c r="C397" s="31">
        <v>35</v>
      </c>
      <c r="D397" s="32" t="s">
        <v>1987</v>
      </c>
      <c r="E397" s="32" t="s">
        <v>2013</v>
      </c>
      <c r="F397" s="32" t="s">
        <v>212</v>
      </c>
      <c r="G397" s="32" t="s">
        <v>212</v>
      </c>
      <c r="H397" s="33">
        <v>180</v>
      </c>
      <c r="I397" s="33"/>
      <c r="J397" s="148">
        <f>IF($F397="","",IFERROR(IFERROR(INDEX(Réttabanki!$U:$U,MATCH($F397,Réttabanki!$A:$A,0)),INDEX(Vöruskrá!$R:$R,MATCH($F397,Vöruskrá!$B:$B,0)))*($H397+IF($I397="",$H397*(1+$AD$2),$I397))/2/1000,""))</f>
        <v>405</v>
      </c>
      <c r="K397" s="21" t="s">
        <v>214</v>
      </c>
      <c r="L397" s="21" t="s">
        <v>215</v>
      </c>
      <c r="M397" s="21" t="s">
        <v>216</v>
      </c>
      <c r="N397" s="22">
        <v>118</v>
      </c>
      <c r="O397" s="22">
        <v>4.5</v>
      </c>
      <c r="P397" s="22">
        <v>0.4</v>
      </c>
      <c r="Q397" s="22">
        <v>13.5</v>
      </c>
      <c r="R397" s="22">
        <v>3.8</v>
      </c>
      <c r="S397" s="22">
        <v>0.9</v>
      </c>
      <c r="T397" s="65"/>
      <c r="U397" s="300"/>
      <c r="V397" s="300"/>
      <c r="W397" s="300"/>
      <c r="X397" s="300"/>
      <c r="Y397" s="300"/>
      <c r="Z397" s="300"/>
      <c r="AA397" s="300"/>
      <c r="AF397" s="352">
        <f>IF($F397="","",IFERROR(IFERROR(INDEX(Réttabanki!$U:$U,MATCH($F397,Réttabanki!$A:$A,0)),INDEX(Vöruskrá!$R:$R,MATCH($F397,Vöruskrá!$B:$B,0)))*$H397/1000,""))</f>
        <v>324</v>
      </c>
      <c r="AG397" s="352">
        <f>IF($F397="","",IFERROR(IFERROR(INDEX(Réttabanki!$U:$U,MATCH($F397,Réttabanki!$A:$A,0)),INDEX(Vöruskrá!$R:$R,MATCH($F397,Vöruskrá!$B:$B,0)))*IF($I397="",$H397*(1+$AD$2),$I397)/1000,""))</f>
        <v>486</v>
      </c>
      <c r="AH397" s="353">
        <f t="shared" si="28"/>
        <v>0.4226086956521739</v>
      </c>
      <c r="AI397" s="351" t="str">
        <f t="shared" si="29"/>
        <v>⚠ Yfir 30%</v>
      </c>
    </row>
    <row r="398" spans="1:35">
      <c r="A398" s="274"/>
      <c r="B398" s="31" t="s">
        <v>2149</v>
      </c>
      <c r="C398" s="31">
        <v>35</v>
      </c>
      <c r="D398" s="32" t="s">
        <v>1987</v>
      </c>
      <c r="E398" s="32" t="s">
        <v>2013</v>
      </c>
      <c r="F398" s="32" t="s">
        <v>1111</v>
      </c>
      <c r="G398" s="32" t="s">
        <v>2060</v>
      </c>
      <c r="H398" s="33">
        <v>80</v>
      </c>
      <c r="I398" s="33"/>
      <c r="J398" s="148">
        <f>IF($F398="","",IFERROR(IFERROR(INDEX(Réttabanki!$U:$U,MATCH($F398,Réttabanki!$A:$A,0)),INDEX(Vöruskrá!$R:$R,MATCH($F398,Vöruskrá!$B:$B,0)))*($H398+IF($I398="",$H398*(1+$AD$2),$I398))/2/1000,""))</f>
        <v>50</v>
      </c>
      <c r="K398" s="21" t="s">
        <v>1113</v>
      </c>
      <c r="L398" s="21" t="s">
        <v>108</v>
      </c>
      <c r="M398" s="21" t="s">
        <v>1114</v>
      </c>
      <c r="N398" s="22">
        <v>103</v>
      </c>
      <c r="O398" s="22">
        <v>3</v>
      </c>
      <c r="P398" s="22">
        <v>2.1</v>
      </c>
      <c r="Q398" s="22">
        <v>16</v>
      </c>
      <c r="R398" s="22">
        <v>2.2000000000000002</v>
      </c>
      <c r="S398" s="22">
        <v>0.7</v>
      </c>
      <c r="T398" s="65"/>
      <c r="U398" s="302"/>
      <c r="V398" s="302"/>
      <c r="W398" s="302"/>
      <c r="X398" s="302"/>
      <c r="Y398" s="302"/>
      <c r="Z398" s="302"/>
      <c r="AA398" s="302"/>
      <c r="AF398" s="352">
        <f>IF($F398="","",IFERROR(IFERROR(INDEX(Réttabanki!$U:$U,MATCH($F398,Réttabanki!$A:$A,0)),INDEX(Vöruskrá!$R:$R,MATCH($F398,Vöruskrá!$B:$B,0)))*$H398/1000,""))</f>
        <v>40</v>
      </c>
      <c r="AG398" s="352">
        <f>IF($F398="","",IFERROR(IFERROR(INDEX(Réttabanki!$U:$U,MATCH($F398,Réttabanki!$A:$A,0)),INDEX(Vöruskrá!$R:$R,MATCH($F398,Vöruskrá!$B:$B,0)))*IF($I398="",$H398*(1+$AD$2),$I398)/1000,""))</f>
        <v>60</v>
      </c>
      <c r="AH398" s="353">
        <f t="shared" si="28"/>
        <v>5.2173913043478258E-2</v>
      </c>
      <c r="AI398" s="351" t="str">
        <f t="shared" si="29"/>
        <v>OK</v>
      </c>
    </row>
    <row r="399" spans="1:35" ht="30.75">
      <c r="A399" s="274"/>
      <c r="B399" s="31" t="s">
        <v>2149</v>
      </c>
      <c r="C399" s="31">
        <v>35</v>
      </c>
      <c r="D399" s="32" t="s">
        <v>2005</v>
      </c>
      <c r="E399" s="32" t="s">
        <v>2023</v>
      </c>
      <c r="F399" s="32"/>
      <c r="G399" s="32"/>
      <c r="H399" s="33"/>
      <c r="I399" s="33"/>
      <c r="J399" s="148" t="str">
        <f>IF($F399="","",IFERROR(IFERROR(INDEX(Réttabanki!$U:$U,MATCH($F399,Réttabanki!$A:$A,0)),INDEX(Vöruskrá!$R:$R,MATCH($F399,Vöruskrá!$B:$B,0)))*($H399+IF($I399="",$H399*(1+$AD$2),$I399))/2/1000,""))</f>
        <v/>
      </c>
      <c r="K399" s="21"/>
      <c r="L399" s="21" t="s">
        <v>121</v>
      </c>
      <c r="M399" s="21" t="str">
        <f>IF($F399="","",IFERROR(IFERROR(INDEX(Réttabanki!$F:$F,MATCH($F399,Réttabanki!$A:$A,0)),INDEX(Vöruskrá!$H:$H,MATCH($F399,Vöruskrá!$B:$B,0))),""))</f>
        <v/>
      </c>
      <c r="N399" s="22" t="str">
        <f>IF($F399="","",IFERROR(IFERROR(INDEX(Réttabanki!$G:$G,MATCH($F399,Réttabanki!$A:$A,0)),INDEX(Vöruskrá!$J:$J,MATCH($F399,Vöruskrá!$B:$B,0)))*($H399+IF($I399="",$H399*(1+$AD$2),$I399))/2/100,""))</f>
        <v/>
      </c>
      <c r="O399" s="22" t="str">
        <f>IF($F399="","",IFERROR(IFERROR(INDEX(Réttabanki!$H:$H,MATCH($F399,Réttabanki!$A:$A,0)),INDEX(Vöruskrá!$K:$K,MATCH($F399,Vöruskrá!$B:$B,0)))*($H399+IF($I399="",$H399*(1+$AD$2),$I399))/2/100,""))</f>
        <v/>
      </c>
      <c r="P399" s="22" t="str">
        <f>IF($F399="","",IFERROR(IFERROR(INDEX(Réttabanki!$I:$I,MATCH($F399,Réttabanki!$A:$A,0)),INDEX(Vöruskrá!$L:$L,MATCH($F399,Vöruskrá!$B:$B,0)))*($H399+IF($I399="",$H399*(1+$AD$2),$I399))/2/100,""))</f>
        <v/>
      </c>
      <c r="Q399" s="22" t="str">
        <f>IF($F399="","",IFERROR(IFERROR(INDEX(Réttabanki!$J:$J,MATCH($F399,Réttabanki!$A:$A,0)),INDEX(Vöruskrá!$M:$M,MATCH($F399,Vöruskrá!$B:$B,0)))*($H399+IF($I399="",$H399*(1+$AD$2),$I399))/2/100,""))</f>
        <v/>
      </c>
      <c r="R399" s="22" t="str">
        <f>IF($F399="","",IFERROR(IFERROR(INDEX(Réttabanki!$L:$L,MATCH($F399,Réttabanki!$A:$A,0)),INDEX(Vöruskrá!$O:$O,MATCH($F399,Vöruskrá!$B:$B,0)))*($H399+IF($I399="",$H399*(1+$AD$2),$I399))/2/100,""))</f>
        <v/>
      </c>
      <c r="S399" s="22" t="str">
        <f>IF($F399="","",IFERROR(IFERROR(INDEX(Réttabanki!$M:$M,MATCH($F399,Réttabanki!$A:$A,0)),INDEX(Vöruskrá!$P:$P,MATCH($F399,Vöruskrá!$B:$B,0)))*($H399+IF($I399="",$H399*(1+$AD$2),$I399))/2/100,""))</f>
        <v/>
      </c>
      <c r="T399" s="64" t="str">
        <f>IF(F399="","",IFERROR(INDEX(Réttabanki!Q:Q,MATCH(F399,Réttabanki!A:A,0)),IFERROR(INDEX(Réttabanki!Q:Q,MATCH(F399,Réttabanki!B:B,0)),"")))</f>
        <v/>
      </c>
      <c r="U399" s="300"/>
      <c r="V399" s="300"/>
      <c r="W399" s="300"/>
      <c r="X399" s="300"/>
      <c r="Y399" s="300"/>
      <c r="Z399" s="300"/>
      <c r="AA399" s="300"/>
      <c r="AF399" s="352" t="str">
        <f>IF($F399="","",IFERROR(IFERROR(INDEX(Réttabanki!$U:$U,MATCH($F399,Réttabanki!$A:$A,0)),INDEX(Vöruskrá!$R:$R,MATCH($F399,Vöruskrá!$B:$B,0)))*$H399/1000,""))</f>
        <v/>
      </c>
      <c r="AG399" s="352" t="str">
        <f>IF($F399="","",IFERROR(IFERROR(INDEX(Réttabanki!$U:$U,MATCH($F399,Réttabanki!$A:$A,0)),INDEX(Vöruskrá!$R:$R,MATCH($F399,Vöruskrá!$B:$B,0)))*IF($I399="",$H399*(1+$AD$2),$I399)/1000,""))</f>
        <v/>
      </c>
      <c r="AH399" s="353" t="str">
        <f t="shared" si="28"/>
        <v/>
      </c>
      <c r="AI399" s="351" t="str">
        <f t="shared" si="29"/>
        <v/>
      </c>
    </row>
    <row r="400" spans="1:35">
      <c r="A400" s="274"/>
      <c r="B400" s="31" t="s">
        <v>2149</v>
      </c>
      <c r="C400" s="31">
        <v>35</v>
      </c>
      <c r="D400" s="32" t="s">
        <v>1987</v>
      </c>
      <c r="E400" s="32" t="s">
        <v>2023</v>
      </c>
      <c r="F400" s="32"/>
      <c r="G400" s="32"/>
      <c r="H400" s="33"/>
      <c r="I400" s="33"/>
      <c r="J400" s="148"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5" t="str">
        <f>IF(F400="","",IFERROR(INDEX(Réttabanki!Q:Q,MATCH(F400,Réttabanki!A:A,0)),IFERROR(INDEX(Réttabanki!Q:Q,MATCH(F400,Réttabanki!B:B,0)),"")))</f>
        <v/>
      </c>
      <c r="U400" s="302"/>
      <c r="V400" s="302"/>
      <c r="W400" s="302"/>
      <c r="X400" s="302"/>
      <c r="Y400" s="302"/>
      <c r="Z400" s="302"/>
      <c r="AA400" s="302"/>
      <c r="AF400" s="352" t="str">
        <f>IF($F400="","",IFERROR(IFERROR(INDEX(Réttabanki!$U:$U,MATCH($F400,Réttabanki!$A:$A,0)),INDEX(Vöruskrá!$R:$R,MATCH($F400,Vöruskrá!$B:$B,0)))*$H400/1000,""))</f>
        <v/>
      </c>
      <c r="AG400" s="352" t="str">
        <f>IF($F400="","",IFERROR(IFERROR(INDEX(Réttabanki!$U:$U,MATCH($F400,Réttabanki!$A:$A,0)),INDEX(Vöruskrá!$R:$R,MATCH($F400,Vöruskrá!$B:$B,0)))*IF($I400="",$H400*(1+$AD$2),$I400)/1000,""))</f>
        <v/>
      </c>
      <c r="AH400" s="353" t="str">
        <f t="shared" si="28"/>
        <v/>
      </c>
      <c r="AI400" s="351" t="str">
        <f t="shared" si="29"/>
        <v/>
      </c>
    </row>
    <row r="401" spans="1:35" ht="48">
      <c r="A401" s="274"/>
      <c r="B401" s="31" t="s">
        <v>2149</v>
      </c>
      <c r="C401" s="31">
        <v>35</v>
      </c>
      <c r="D401" s="32" t="s">
        <v>1987</v>
      </c>
      <c r="E401" s="32" t="s">
        <v>2038</v>
      </c>
      <c r="F401" s="32"/>
      <c r="G401" s="32" t="s">
        <v>2161</v>
      </c>
      <c r="H401" s="33"/>
      <c r="I401" s="33"/>
      <c r="J401" s="148" t="str">
        <f>IF($F401="","",IFERROR(IFERROR(INDEX(Réttabanki!$U:$U,MATCH($F401,Réttabanki!$A:$A,0)),INDEX(Vöruskrá!$R:$R,MATCH($F401,Vöruskrá!$B:$B,0)))*($H401+IF($I401="",$H401*(1+$AD$2),$I401))/2/1000,""))</f>
        <v/>
      </c>
      <c r="K401" s="21" t="s">
        <v>2162</v>
      </c>
      <c r="L401" s="21" t="s">
        <v>2163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4" t="str">
        <f>IF(F401="","",IFERROR(INDEX(Réttabanki!Q:Q,MATCH(F401,Réttabanki!A:A,0)),IFERROR(INDEX(Réttabanki!Q:Q,MATCH(F401,Réttabanki!B:B,0)),"")))</f>
        <v/>
      </c>
      <c r="U401" s="300"/>
      <c r="V401" s="300"/>
      <c r="W401" s="300"/>
      <c r="X401" s="300"/>
      <c r="Y401" s="300"/>
      <c r="Z401" s="300"/>
      <c r="AA401" s="300"/>
      <c r="AF401" s="352" t="str">
        <f>IF($F401="","",IFERROR(IFERROR(INDEX(Réttabanki!$U:$U,MATCH($F401,Réttabanki!$A:$A,0)),INDEX(Vöruskrá!$R:$R,MATCH($F401,Vöruskrá!$B:$B,0)))*$H401/1000,""))</f>
        <v/>
      </c>
      <c r="AG401" s="352" t="str">
        <f>IF($F401="","",IFERROR(IFERROR(INDEX(Réttabanki!$U:$U,MATCH($F401,Réttabanki!$A:$A,0)),INDEX(Vöruskrá!$R:$R,MATCH($F401,Vöruskrá!$B:$B,0)))*IF($I401="",$H401*(1+$AD$2),$I401)/1000,""))</f>
        <v/>
      </c>
      <c r="AH401" s="353" t="str">
        <f t="shared" si="28"/>
        <v/>
      </c>
      <c r="AI401" s="351" t="str">
        <f t="shared" si="29"/>
        <v/>
      </c>
    </row>
    <row r="402" spans="1:35" ht="36">
      <c r="A402" s="274"/>
      <c r="B402" s="31" t="s">
        <v>2149</v>
      </c>
      <c r="C402" s="31">
        <v>35</v>
      </c>
      <c r="D402" s="32" t="s">
        <v>1987</v>
      </c>
      <c r="E402" s="32" t="s">
        <v>2038</v>
      </c>
      <c r="F402" s="32" t="s">
        <v>57</v>
      </c>
      <c r="G402" s="32" t="s">
        <v>2164</v>
      </c>
      <c r="H402" s="33">
        <v>40</v>
      </c>
      <c r="I402" s="33"/>
      <c r="J402" s="148">
        <f>IF($F402="","",IFERROR(IFERROR(INDEX(Réttabanki!$U:$U,MATCH($F402,Réttabanki!$A:$A,0)),INDEX(Vöruskrá!$R:$R,MATCH($F402,Vöruskrá!$B:$B,0)))*($H402+IF($I402="",$H402*(1+$AD$2),$I402))/2/1000,""))</f>
        <v>30</v>
      </c>
      <c r="K402" s="21" t="s">
        <v>58</v>
      </c>
      <c r="L402" s="21" t="s">
        <v>59</v>
      </c>
      <c r="M402" s="21" t="s">
        <v>49</v>
      </c>
      <c r="N402" s="22">
        <v>241</v>
      </c>
      <c r="O402" s="22">
        <v>4.3</v>
      </c>
      <c r="P402" s="22">
        <v>0.8</v>
      </c>
      <c r="Q402" s="22">
        <v>33</v>
      </c>
      <c r="R402" s="22">
        <v>14</v>
      </c>
      <c r="S402" s="22">
        <v>0.9</v>
      </c>
      <c r="T402" s="65" t="str">
        <f>IF(F402="","",IFERROR(INDEX(Réttabanki!Q:Q,MATCH(F402,Réttabanki!A:A,0)),IFERROR(INDEX(Réttabanki!Q:Q,MATCH(F402,Réttabanki!B:B,0)),"")))</f>
        <v/>
      </c>
      <c r="U402" s="302"/>
      <c r="V402" s="302"/>
      <c r="W402" s="302"/>
      <c r="X402" s="302"/>
      <c r="Y402" s="302"/>
      <c r="Z402" s="302"/>
      <c r="AA402" s="302"/>
      <c r="AF402" s="352">
        <f>IF($F402="","",IFERROR(IFERROR(INDEX(Réttabanki!$U:$U,MATCH($F402,Réttabanki!$A:$A,0)),INDEX(Vöruskrá!$R:$R,MATCH($F402,Vöruskrá!$B:$B,0)))*$H402/1000,""))</f>
        <v>24</v>
      </c>
      <c r="AG402" s="352">
        <f>IF($F402="","",IFERROR(IFERROR(INDEX(Réttabanki!$U:$U,MATCH($F402,Réttabanki!$A:$A,0)),INDEX(Vöruskrá!$R:$R,MATCH($F402,Vöruskrá!$B:$B,0)))*IF($I402="",$H402*(1+$AD$2),$I402)/1000,""))</f>
        <v>36</v>
      </c>
      <c r="AH402" s="353">
        <f t="shared" si="28"/>
        <v>3.1304347826086959E-2</v>
      </c>
      <c r="AI402" s="351" t="str">
        <f t="shared" si="29"/>
        <v>OK</v>
      </c>
    </row>
    <row r="403" spans="1:35">
      <c r="A403" s="274"/>
      <c r="B403" s="31" t="s">
        <v>2149</v>
      </c>
      <c r="C403" s="31">
        <v>35</v>
      </c>
      <c r="D403" s="32" t="s">
        <v>1987</v>
      </c>
      <c r="E403" s="32" t="s">
        <v>2038</v>
      </c>
      <c r="F403" s="32" t="s">
        <v>565</v>
      </c>
      <c r="G403" s="32" t="s">
        <v>2030</v>
      </c>
      <c r="H403" s="33">
        <v>20</v>
      </c>
      <c r="I403" s="33"/>
      <c r="J403" s="148">
        <f>IF($F403="","",IFERROR(IFERROR(INDEX(Réttabanki!$U:$U,MATCH($F403,Réttabanki!$A:$A,0)),INDEX(Vöruskrá!$R:$R,MATCH($F403,Vöruskrá!$B:$B,0)))*($H403+IF($I403="",$H403*(1+$AD$2),$I403))/2/1000,""))</f>
        <v>70</v>
      </c>
      <c r="K403" s="21" t="s">
        <v>567</v>
      </c>
      <c r="L403" s="21" t="s">
        <v>108</v>
      </c>
      <c r="M403" s="21"/>
      <c r="N403" s="22">
        <v>330</v>
      </c>
      <c r="O403" s="22">
        <v>26</v>
      </c>
      <c r="P403" s="22">
        <v>14</v>
      </c>
      <c r="Q403" s="22">
        <v>0</v>
      </c>
      <c r="R403" s="22">
        <v>25</v>
      </c>
      <c r="S403" s="22">
        <v>1.5</v>
      </c>
      <c r="T403" s="64" t="str">
        <f>IF(F403="","",IFERROR(INDEX(Réttabanki!Q:Q,MATCH(F403,Réttabanki!A:A,0)),IFERROR(INDEX(Réttabanki!Q:Q,MATCH(F403,Réttabanki!B:B,0)),"")))</f>
        <v/>
      </c>
      <c r="U403" s="300"/>
      <c r="V403" s="300"/>
      <c r="W403" s="300"/>
      <c r="X403" s="300"/>
      <c r="Y403" s="300"/>
      <c r="Z403" s="300"/>
      <c r="AA403" s="300"/>
      <c r="AF403" s="352">
        <f>IF($F403="","",IFERROR(IFERROR(INDEX(Réttabanki!$U:$U,MATCH($F403,Réttabanki!$A:$A,0)),INDEX(Vöruskrá!$R:$R,MATCH($F403,Vöruskrá!$B:$B,0)))*$H403/1000,""))</f>
        <v>56</v>
      </c>
      <c r="AG403" s="352">
        <f>IF($F403="","",IFERROR(IFERROR(INDEX(Réttabanki!$U:$U,MATCH($F403,Réttabanki!$A:$A,0)),INDEX(Vöruskrá!$R:$R,MATCH($F403,Vöruskrá!$B:$B,0)))*IF($I403="",$H403*(1+$AD$2),$I403)/1000,""))</f>
        <v>84</v>
      </c>
      <c r="AH403" s="353">
        <f t="shared" si="28"/>
        <v>7.3043478260869571E-2</v>
      </c>
      <c r="AI403" s="351" t="str">
        <f t="shared" si="29"/>
        <v>OK</v>
      </c>
    </row>
    <row r="404" spans="1:35" ht="36">
      <c r="A404" s="274"/>
      <c r="B404" s="31" t="s">
        <v>2149</v>
      </c>
      <c r="C404" s="31">
        <v>35</v>
      </c>
      <c r="D404" s="32" t="s">
        <v>1987</v>
      </c>
      <c r="E404" s="32" t="s">
        <v>960</v>
      </c>
      <c r="F404" s="32"/>
      <c r="G404" s="32" t="s">
        <v>2165</v>
      </c>
      <c r="H404" s="33"/>
      <c r="I404" s="33"/>
      <c r="J404" s="148" t="str">
        <f>IF($F404="","",IFERROR(IFERROR(INDEX(Réttabanki!$U:$U,MATCH($F404,Réttabanki!$A:$A,0)),INDEX(Vöruskrá!$R:$R,MATCH($F404,Vöruskrá!$B:$B,0)))*($H404+IF($I404="",$H404*(1+$AD$2),$I404))/2/1000,""))</f>
        <v/>
      </c>
      <c r="K404" s="21" t="s">
        <v>58</v>
      </c>
      <c r="L404" s="21" t="s">
        <v>59</v>
      </c>
      <c r="M404" s="21" t="str">
        <f>IF($F404="","",IFERROR(IFERROR(INDEX(Réttabanki!$F:$F,MATCH($F404,Réttabanki!$A:$A,0)),INDEX(Vöruskrá!$H:$H,MATCH($F404,Vöruskrá!$B:$B,0))),""))</f>
        <v/>
      </c>
      <c r="N404" s="22" t="str">
        <f>IF($F404="","",IFERROR(IFERROR(INDEX(Réttabanki!$G:$G,MATCH($F404,Réttabanki!$A:$A,0)),INDEX(Vöruskrá!$J:$J,MATCH($F404,Vöruskrá!$B:$B,0)))*($H404+IF($I404="",$H404*(1+$AD$2),$I404))/2/100,""))</f>
        <v/>
      </c>
      <c r="O404" s="22" t="str">
        <f>IF($F404="","",IFERROR(IFERROR(INDEX(Réttabanki!$H:$H,MATCH($F404,Réttabanki!$A:$A,0)),INDEX(Vöruskrá!$K:$K,MATCH($F404,Vöruskrá!$B:$B,0)))*($H404+IF($I404="",$H404*(1+$AD$2),$I404))/2/100,""))</f>
        <v/>
      </c>
      <c r="P404" s="22" t="str">
        <f>IF($F404="","",IFERROR(IFERROR(INDEX(Réttabanki!$I:$I,MATCH($F404,Réttabanki!$A:$A,0)),INDEX(Vöruskrá!$L:$L,MATCH($F404,Vöruskrá!$B:$B,0)))*($H404+IF($I404="",$H404*(1+$AD$2),$I404))/2/100,""))</f>
        <v/>
      </c>
      <c r="Q404" s="22" t="str">
        <f>IF($F404="","",IFERROR(IFERROR(INDEX(Réttabanki!$J:$J,MATCH($F404,Réttabanki!$A:$A,0)),INDEX(Vöruskrá!$M:$M,MATCH($F404,Vöruskrá!$B:$B,0)))*($H404+IF($I404="",$H404*(1+$AD$2),$I404))/2/100,""))</f>
        <v/>
      </c>
      <c r="R404" s="22" t="str">
        <f>IF($F404="","",IFERROR(IFERROR(INDEX(Réttabanki!$L:$L,MATCH($F404,Réttabanki!$A:$A,0)),INDEX(Vöruskrá!$O:$O,MATCH($F404,Vöruskrá!$B:$B,0)))*($H404+IF($I404="",$H404*(1+$AD$2),$I404))/2/100,""))</f>
        <v/>
      </c>
      <c r="S404" s="22" t="str">
        <f>IF($F404="","",IFERROR(IFERROR(INDEX(Réttabanki!$M:$M,MATCH($F404,Réttabanki!$A:$A,0)),INDEX(Vöruskrá!$P:$P,MATCH($F404,Vöruskrá!$B:$B,0)))*($H404+IF($I404="",$H404*(1+$AD$2),$I404))/2/100,""))</f>
        <v/>
      </c>
      <c r="T404" s="64" t="str">
        <f>IF(F404="","",IFERROR(INDEX(Réttabanki!Q:Q,MATCH(F404,Réttabanki!A:A,0)),IFERROR(INDEX(Réttabanki!Q:Q,MATCH(F404,Réttabanki!B:B,0)),"")))</f>
        <v/>
      </c>
      <c r="U404" s="302"/>
      <c r="V404" s="302"/>
      <c r="W404" s="302"/>
      <c r="X404" s="302"/>
      <c r="Y404" s="302"/>
      <c r="Z404" s="302"/>
      <c r="AA404" s="302"/>
      <c r="AF404" s="352" t="str">
        <f>IF($F404="","",IFERROR(IFERROR(INDEX(Réttabanki!$U:$U,MATCH($F404,Réttabanki!$A:$A,0)),INDEX(Vöruskrá!$R:$R,MATCH($F404,Vöruskrá!$B:$B,0)))*$H404/1000,""))</f>
        <v/>
      </c>
      <c r="AG404" s="352" t="str">
        <f>IF($F404="","",IFERROR(IFERROR(INDEX(Réttabanki!$U:$U,MATCH($F404,Réttabanki!$A:$A,0)),INDEX(Vöruskrá!$R:$R,MATCH($F404,Vöruskrá!$B:$B,0)))*IF($I404="",$H404*(1+$AD$2),$I404)/1000,""))</f>
        <v/>
      </c>
      <c r="AH404" s="353" t="str">
        <f t="shared" si="28"/>
        <v/>
      </c>
      <c r="AI404" s="351" t="str">
        <f t="shared" si="29"/>
        <v/>
      </c>
    </row>
    <row r="405" spans="1:35" ht="36">
      <c r="A405" s="274"/>
      <c r="B405" s="31" t="s">
        <v>2149</v>
      </c>
      <c r="C405" s="31">
        <v>35</v>
      </c>
      <c r="D405" s="32" t="s">
        <v>1987</v>
      </c>
      <c r="E405" s="32" t="s">
        <v>960</v>
      </c>
      <c r="F405" s="32" t="s">
        <v>57</v>
      </c>
      <c r="G405" s="32" t="s">
        <v>2164</v>
      </c>
      <c r="H405" s="33">
        <v>40</v>
      </c>
      <c r="I405" s="33"/>
      <c r="J405" s="148">
        <f>IF($F405="","",IFERROR(IFERROR(INDEX(Réttabanki!$U:$U,MATCH($F405,Réttabanki!$A:$A,0)),INDEX(Vöruskrá!$R:$R,MATCH($F405,Vöruskrá!$B:$B,0)))*($H405+IF($I405="",$H405*(1+$AD$2),$I405))/2/1000,""))</f>
        <v>30</v>
      </c>
      <c r="K405" s="21" t="s">
        <v>58</v>
      </c>
      <c r="L405" s="21" t="s">
        <v>59</v>
      </c>
      <c r="M405" s="21" t="s">
        <v>49</v>
      </c>
      <c r="N405" s="22">
        <v>241</v>
      </c>
      <c r="O405" s="22">
        <v>4.3</v>
      </c>
      <c r="P405" s="22">
        <v>0.8</v>
      </c>
      <c r="Q405" s="22">
        <v>33</v>
      </c>
      <c r="R405" s="22">
        <v>14</v>
      </c>
      <c r="S405" s="22">
        <v>0.9</v>
      </c>
      <c r="T405" s="65" t="str">
        <f>IF(F405="","",IFERROR(INDEX(Réttabanki!Q:Q,MATCH(F405,Réttabanki!A:A,0)),IFERROR(INDEX(Réttabanki!Q:Q,MATCH(F405,Réttabanki!B:B,0)),"")))</f>
        <v/>
      </c>
      <c r="U405" s="300"/>
      <c r="V405" s="300"/>
      <c r="W405" s="300"/>
      <c r="X405" s="300"/>
      <c r="Y405" s="300"/>
      <c r="Z405" s="300"/>
      <c r="AA405" s="300"/>
      <c r="AF405" s="352">
        <f>IF($F405="","",IFERROR(IFERROR(INDEX(Réttabanki!$U:$U,MATCH($F405,Réttabanki!$A:$A,0)),INDEX(Vöruskrá!$R:$R,MATCH($F405,Vöruskrá!$B:$B,0)))*$H405/1000,""))</f>
        <v>24</v>
      </c>
      <c r="AG405" s="352">
        <f>IF($F405="","",IFERROR(IFERROR(INDEX(Réttabanki!$U:$U,MATCH($F405,Réttabanki!$A:$A,0)),INDEX(Vöruskrá!$R:$R,MATCH($F405,Vöruskrá!$B:$B,0)))*IF($I405="",$H405*(1+$AD$2),$I405)/1000,""))</f>
        <v>36</v>
      </c>
      <c r="AH405" s="353">
        <f t="shared" si="28"/>
        <v>3.1304347826086959E-2</v>
      </c>
      <c r="AI405" s="351" t="str">
        <f t="shared" si="29"/>
        <v>OK</v>
      </c>
    </row>
    <row r="406" spans="1:35" ht="48">
      <c r="A406" s="274"/>
      <c r="B406" s="31" t="s">
        <v>2149</v>
      </c>
      <c r="C406" s="31">
        <v>35</v>
      </c>
      <c r="D406" s="32" t="s">
        <v>1987</v>
      </c>
      <c r="E406" s="32" t="s">
        <v>960</v>
      </c>
      <c r="F406" s="32"/>
      <c r="G406" s="32" t="s">
        <v>2367</v>
      </c>
      <c r="H406" s="33"/>
      <c r="I406" s="33"/>
      <c r="J406" s="148" t="str">
        <f>IF($F406="","",IFERROR(IFERROR(INDEX(Réttabanki!$U:$U,MATCH($F406,Réttabanki!$A:$A,0)),INDEX(Vöruskrá!$R:$R,MATCH($F406,Vöruskrá!$B:$B,0)))*($H406+IF($I406="",$H406*(1+$AD$2),$I406))/2/1000,""))</f>
        <v/>
      </c>
      <c r="K406" s="21" t="s">
        <v>2368</v>
      </c>
      <c r="L406" s="21" t="s">
        <v>108</v>
      </c>
      <c r="M406" s="21"/>
      <c r="N406" s="22"/>
      <c r="O406" s="22"/>
      <c r="P406" s="22"/>
      <c r="Q406" s="22"/>
      <c r="R406" s="22"/>
      <c r="S406" s="22"/>
      <c r="T406" s="64"/>
      <c r="U406" s="302"/>
      <c r="V406" s="302"/>
      <c r="W406" s="302"/>
      <c r="X406" s="302"/>
      <c r="Y406" s="302"/>
      <c r="Z406" s="302"/>
      <c r="AA406" s="302"/>
      <c r="AF406" s="352" t="str">
        <f>IF($F406="","",IFERROR(IFERROR(INDEX(Réttabanki!$U:$U,MATCH($F406,Réttabanki!$A:$A,0)),INDEX(Vöruskrá!$R:$R,MATCH($F406,Vöruskrá!$B:$B,0)))*$H406/1000,""))</f>
        <v/>
      </c>
      <c r="AG406" s="352" t="str">
        <f>IF($F406="","",IFERROR(IFERROR(INDEX(Réttabanki!$U:$U,MATCH($F406,Réttabanki!$A:$A,0)),INDEX(Vöruskrá!$R:$R,MATCH($F406,Vöruskrá!$B:$B,0)))*IF($I406="",$H406*(1+$AD$2),$I406)/1000,""))</f>
        <v/>
      </c>
      <c r="AH406" s="353" t="str">
        <f t="shared" si="28"/>
        <v/>
      </c>
      <c r="AI406" s="351" t="str">
        <f t="shared" si="29"/>
        <v/>
      </c>
    </row>
    <row r="407" spans="1:35" ht="48">
      <c r="A407" s="274"/>
      <c r="B407" s="31" t="s">
        <v>2149</v>
      </c>
      <c r="C407" s="31">
        <v>35</v>
      </c>
      <c r="D407" s="32" t="s">
        <v>1987</v>
      </c>
      <c r="E407" s="32" t="s">
        <v>960</v>
      </c>
      <c r="F407" s="32" t="s">
        <v>1188</v>
      </c>
      <c r="G407" s="32" t="s">
        <v>2036</v>
      </c>
      <c r="H407" s="33">
        <v>40</v>
      </c>
      <c r="I407" s="33"/>
      <c r="J407" s="148">
        <f>IF($F407="","",IFERROR(IFERROR(INDEX(Réttabanki!$U:$U,MATCH($F407,Réttabanki!$A:$A,0)),INDEX(Vöruskrá!$R:$R,MATCH($F407,Vöruskrá!$B:$B,0)))*($H407+IF($I407="",$H407*(1+$AD$2),$I407))/2/1000,""))</f>
        <v>30</v>
      </c>
      <c r="K407" s="21" t="s">
        <v>1189</v>
      </c>
      <c r="L407" s="21"/>
      <c r="M407" s="21"/>
      <c r="N407" s="22">
        <v>225</v>
      </c>
      <c r="O407" s="22">
        <v>3</v>
      </c>
      <c r="P407" s="22">
        <v>0.3</v>
      </c>
      <c r="Q407" s="22">
        <v>41</v>
      </c>
      <c r="R407" s="22">
        <v>2.1</v>
      </c>
      <c r="S407" s="22">
        <v>1</v>
      </c>
      <c r="T407" s="64"/>
      <c r="U407" s="300"/>
      <c r="V407" s="300"/>
      <c r="W407" s="300"/>
      <c r="X407" s="300"/>
      <c r="Y407" s="300"/>
      <c r="Z407" s="300"/>
      <c r="AA407" s="300"/>
      <c r="AF407" s="352">
        <f>IF($F407="","",IFERROR(IFERROR(INDEX(Réttabanki!$U:$U,MATCH($F407,Réttabanki!$A:$A,0)),INDEX(Vöruskrá!$R:$R,MATCH($F407,Vöruskrá!$B:$B,0)))*$H407/1000,""))</f>
        <v>24</v>
      </c>
      <c r="AG407" s="352">
        <f>IF($F407="","",IFERROR(IFERROR(INDEX(Réttabanki!$U:$U,MATCH($F407,Réttabanki!$A:$A,0)),INDEX(Vöruskrá!$R:$R,MATCH($F407,Vöruskrá!$B:$B,0)))*IF($I407="",$H407*(1+$AD$2),$I407)/1000,""))</f>
        <v>36</v>
      </c>
      <c r="AH407" s="353">
        <f t="shared" si="28"/>
        <v>3.1304347826086959E-2</v>
      </c>
      <c r="AI407" s="351" t="str">
        <f t="shared" si="29"/>
        <v>OK</v>
      </c>
    </row>
    <row r="408" spans="1:35">
      <c r="A408" s="274"/>
      <c r="B408" s="31" t="s">
        <v>2149</v>
      </c>
      <c r="C408" s="31">
        <v>35</v>
      </c>
      <c r="D408" s="32" t="s">
        <v>1987</v>
      </c>
      <c r="E408" s="32" t="s">
        <v>960</v>
      </c>
      <c r="F408" s="32" t="s">
        <v>565</v>
      </c>
      <c r="G408" s="32" t="s">
        <v>2030</v>
      </c>
      <c r="H408" s="33">
        <v>20</v>
      </c>
      <c r="I408" s="33"/>
      <c r="J408" s="148">
        <f>IF($F408="","",IFERROR(IFERROR(INDEX(Réttabanki!$U:$U,MATCH($F408,Réttabanki!$A:$A,0)),INDEX(Vöruskrá!$R:$R,MATCH($F408,Vöruskrá!$B:$B,0)))*($H408+IF($I408="",$H408*(1+$AD$2),$I408))/2/1000,""))</f>
        <v>70</v>
      </c>
      <c r="K408" s="21" t="s">
        <v>567</v>
      </c>
      <c r="L408" s="21" t="s">
        <v>108</v>
      </c>
      <c r="M408" s="21"/>
      <c r="N408" s="22">
        <v>330</v>
      </c>
      <c r="O408" s="22">
        <v>26</v>
      </c>
      <c r="P408" s="22">
        <v>14</v>
      </c>
      <c r="Q408" s="22">
        <v>0</v>
      </c>
      <c r="R408" s="22">
        <v>25</v>
      </c>
      <c r="S408" s="22">
        <v>1.5</v>
      </c>
      <c r="T408" s="64"/>
      <c r="U408" s="302"/>
      <c r="V408" s="302"/>
      <c r="W408" s="302"/>
      <c r="X408" s="302"/>
      <c r="Y408" s="302"/>
      <c r="Z408" s="302"/>
      <c r="AA408" s="302"/>
      <c r="AF408" s="352">
        <f>IF($F408="","",IFERROR(IFERROR(INDEX(Réttabanki!$U:$U,MATCH($F408,Réttabanki!$A:$A,0)),INDEX(Vöruskrá!$R:$R,MATCH($F408,Vöruskrá!$B:$B,0)))*$H408/1000,""))</f>
        <v>56</v>
      </c>
      <c r="AG408" s="352">
        <f>IF($F408="","",IFERROR(IFERROR(INDEX(Réttabanki!$U:$U,MATCH($F408,Réttabanki!$A:$A,0)),INDEX(Vöruskrá!$R:$R,MATCH($F408,Vöruskrá!$B:$B,0)))*IF($I408="",$H408*(1+$AD$2),$I408)/1000,""))</f>
        <v>84</v>
      </c>
      <c r="AH408" s="353">
        <f t="shared" si="28"/>
        <v>7.3043478260869571E-2</v>
      </c>
      <c r="AI408" s="351" t="str">
        <f t="shared" si="29"/>
        <v>OK</v>
      </c>
    </row>
    <row r="409" spans="1:35">
      <c r="A409" s="275"/>
      <c r="B409" s="154" t="s">
        <v>2149</v>
      </c>
      <c r="C409" s="154">
        <v>35</v>
      </c>
      <c r="D409" s="155"/>
      <c r="E409" s="155"/>
      <c r="F409" s="155" t="s">
        <v>2050</v>
      </c>
      <c r="G409" s="155"/>
      <c r="H409" s="156"/>
      <c r="I409" s="156"/>
      <c r="J409" s="407">
        <f>SUM(AF389:AF408)</f>
        <v>787.3762321429947</v>
      </c>
      <c r="K409" s="21" t="s">
        <v>2033</v>
      </c>
      <c r="L409" s="21"/>
      <c r="M409" s="21"/>
      <c r="N409" s="22"/>
      <c r="O409" s="22"/>
      <c r="P409" s="22"/>
      <c r="Q409" s="22"/>
      <c r="R409" s="22"/>
      <c r="S409" s="22"/>
      <c r="T409" s="64"/>
      <c r="U409" s="300"/>
      <c r="V409" s="300"/>
      <c r="W409" s="300"/>
      <c r="X409" s="300"/>
      <c r="Y409" s="300"/>
      <c r="Z409" s="300"/>
      <c r="AA409" s="300"/>
      <c r="AF409" s="352" t="str">
        <f>IF($F409="","",IFERROR(IFERROR(INDEX(Réttabanki!$U:$U,MATCH($F409,Réttabanki!$A:$A,0)),INDEX(Vöruskrá!$R:$R,MATCH($F409,Vöruskrá!$B:$B,0)))*$H409/1000,""))</f>
        <v/>
      </c>
      <c r="AG409" s="352" t="str">
        <f>IF($F409="","",IFERROR(IFERROR(INDEX(Réttabanki!$U:$U,MATCH($F409,Réttabanki!$A:$A,0)),INDEX(Vöruskrá!$R:$R,MATCH($F409,Vöruskrá!$B:$B,0)))*IF($I409="",$H409*(1+$AD$2),$I409)/1000,""))</f>
        <v/>
      </c>
      <c r="AH409" s="353" t="str">
        <f>IF(N($AF409)+N($AG409)=0,"",MAX(N($AF409)/$AE$4,N($AG409)/$AE$5))</f>
        <v/>
      </c>
      <c r="AI409" s="351" t="str">
        <f>IF($AH409="","",IF($AH409&gt;$AE$6,"⚠ Yfir "&amp;TEXT($AE$6,"0%"),"OK"))</f>
        <v/>
      </c>
    </row>
    <row r="410" spans="1:35">
      <c r="A410" s="275"/>
      <c r="B410" s="154" t="s">
        <v>2149</v>
      </c>
      <c r="C410" s="154">
        <v>35</v>
      </c>
      <c r="D410" s="155"/>
      <c r="E410" s="155"/>
      <c r="F410" s="155" t="s">
        <v>2051</v>
      </c>
      <c r="G410" s="155"/>
      <c r="H410" s="156"/>
      <c r="I410" s="156"/>
      <c r="J410" s="407">
        <f>SUM(AG389:AG408)</f>
        <v>1494.552528214492</v>
      </c>
      <c r="K410" s="21" t="s">
        <v>2033</v>
      </c>
      <c r="L410" s="21"/>
      <c r="M410" s="21"/>
      <c r="N410" s="22"/>
      <c r="O410" s="22"/>
      <c r="P410" s="22"/>
      <c r="Q410" s="22"/>
      <c r="R410" s="22"/>
      <c r="S410" s="22"/>
      <c r="T410" s="64"/>
      <c r="U410" s="302"/>
      <c r="V410" s="302"/>
      <c r="W410" s="302"/>
      <c r="X410" s="302"/>
      <c r="Y410" s="302"/>
      <c r="Z410" s="302"/>
      <c r="AA410" s="302"/>
      <c r="AF410" s="352" t="str">
        <f>IF($F410="","",IFERROR(IFERROR(INDEX(Réttabanki!$U:$U,MATCH($F410,Réttabanki!$A:$A,0)),INDEX(Vöruskrá!$R:$R,MATCH($F410,Vöruskrá!$B:$B,0)))*$H410/1000,""))</f>
        <v/>
      </c>
      <c r="AG410" s="352" t="str">
        <f>IF($F410="","",IFERROR(IFERROR(INDEX(Réttabanki!$U:$U,MATCH($F410,Réttabanki!$A:$A,0)),INDEX(Vöruskrá!$R:$R,MATCH($F410,Vöruskrá!$B:$B,0)))*IF($I410="",$H410*(1+$AD$2),$I410)/1000,""))</f>
        <v/>
      </c>
      <c r="AH410" s="353" t="str">
        <f>IF(N($AF410)+N($AG410)=0,"",MAX(N($AF410)/$AE$4,N($AG410)/$AE$5))</f>
        <v/>
      </c>
      <c r="AI410" s="351" t="str">
        <f>IF($AH410="","",IF($AH410&gt;$AE$6,"⚠ Yfir "&amp;TEXT($AE$6,"0%"),"OK"))</f>
        <v/>
      </c>
    </row>
    <row r="411" spans="1:35" ht="60">
      <c r="A411" s="274">
        <v>46259</v>
      </c>
      <c r="B411" s="31" t="s">
        <v>1992</v>
      </c>
      <c r="C411" s="31">
        <v>35</v>
      </c>
      <c r="D411" s="32" t="s">
        <v>1961</v>
      </c>
      <c r="E411" s="32" t="s">
        <v>1993</v>
      </c>
      <c r="F411" s="32"/>
      <c r="G411" s="32" t="s">
        <v>2219</v>
      </c>
      <c r="H411" s="33"/>
      <c r="I411" s="33"/>
      <c r="J411" s="148" t="str">
        <f>IF($F411="","",IFERROR(IFERROR(INDEX(Réttabanki!$U:$U,MATCH($F411,Réttabanki!$A:$A,0)),INDEX(Vöruskrá!$R:$R,MATCH($F411,Vöruskrá!$B:$B,0)))*($H411+IF($I411="",$H411*(1+$AD$2),$I411))/2/1000,""))</f>
        <v/>
      </c>
      <c r="K411" s="21" t="s">
        <v>2369</v>
      </c>
      <c r="L411" s="21" t="s">
        <v>2086</v>
      </c>
      <c r="M411" s="21" t="str">
        <f>IF($F411="","",IFERROR(IFERROR(INDEX(Réttabanki!$F:$F,MATCH($F411,Réttabanki!$A:$A,0)),INDEX(Vöruskrá!$H:$H,MATCH($F411,Vöruskrá!$B:$B,0))),""))</f>
        <v/>
      </c>
      <c r="N411" s="22" t="str">
        <f>IF($F411="","",IFERROR(IFERROR(INDEX(Réttabanki!$G:$G,MATCH($F411,Réttabanki!$A:$A,0)),INDEX(Vöruskrá!$J:$J,MATCH($F411,Vöruskrá!$B:$B,0)))*($H411+IF($I411="",$H411*(1+$AD$2),$I411))/2/100,""))</f>
        <v/>
      </c>
      <c r="O411" s="22" t="str">
        <f>IF($F411="","",IFERROR(IFERROR(INDEX(Réttabanki!$H:$H,MATCH($F411,Réttabanki!$A:$A,0)),INDEX(Vöruskrá!$K:$K,MATCH($F411,Vöruskrá!$B:$B,0)))*($H411+IF($I411="",$H411*(1+$AD$2),$I411))/2/100,""))</f>
        <v/>
      </c>
      <c r="P411" s="22" t="str">
        <f>IF($F411="","",IFERROR(IFERROR(INDEX(Réttabanki!$I:$I,MATCH($F411,Réttabanki!$A:$A,0)),INDEX(Vöruskrá!$L:$L,MATCH($F411,Vöruskrá!$B:$B,0)))*($H411+IF($I411="",$H411*(1+$AD$2),$I411))/2/100,""))</f>
        <v/>
      </c>
      <c r="Q411" s="22" t="str">
        <f>IF($F411="","",IFERROR(IFERROR(INDEX(Réttabanki!$J:$J,MATCH($F411,Réttabanki!$A:$A,0)),INDEX(Vöruskrá!$M:$M,MATCH($F411,Vöruskrá!$B:$B,0)))*($H411+IF($I411="",$H411*(1+$AD$2),$I411))/2/100,""))</f>
        <v/>
      </c>
      <c r="R411" s="22" t="str">
        <f>IF($F411="","",IFERROR(IFERROR(INDEX(Réttabanki!$L:$L,MATCH($F411,Réttabanki!$A:$A,0)),INDEX(Vöruskrá!$O:$O,MATCH($F411,Vöruskrá!$B:$B,0)))*($H411+IF($I411="",$H411*(1+$AD$2),$I411))/2/100,""))</f>
        <v/>
      </c>
      <c r="S411" s="22" t="str">
        <f>IF($F411="","",IFERROR(IFERROR(INDEX(Réttabanki!$M:$M,MATCH($F411,Réttabanki!$A:$A,0)),INDEX(Vöruskrá!$P:$P,MATCH($F411,Vöruskrá!$B:$B,0)))*($H411+IF($I411="",$H411*(1+$AD$2),$I411))/2/100,""))</f>
        <v/>
      </c>
      <c r="T411" s="65" t="str">
        <f>IF(F411="","",IFERROR(INDEX(Réttabanki!Q:Q,MATCH(F411,Réttabanki!A:A,0)),IFERROR(INDEX(Réttabanki!Q:Q,MATCH(F411,Réttabanki!B:B,0)),"")))</f>
        <v/>
      </c>
      <c r="U411" s="300"/>
      <c r="V411" s="300"/>
      <c r="W411" s="300"/>
      <c r="X411" s="300"/>
      <c r="Y411" s="300"/>
      <c r="Z411" s="300"/>
      <c r="AA411" s="300"/>
      <c r="AF411" s="352" t="str">
        <f>IF($F411="","",IFERROR(IFERROR(INDEX(Réttabanki!$U:$U,MATCH($F411,Réttabanki!$A:$A,0)),INDEX(Vöruskrá!$R:$R,MATCH($F411,Vöruskrá!$B:$B,0)))*$H411/1000,""))</f>
        <v/>
      </c>
      <c r="AG411" s="352" t="str">
        <f>IF($F411="","",IFERROR(IFERROR(INDEX(Réttabanki!$U:$U,MATCH($F411,Réttabanki!$A:$A,0)),INDEX(Vöruskrá!$R:$R,MATCH($F411,Vöruskrá!$B:$B,0)))*IF($I411="",$H411*(1+$AD$2),$I411)/1000,""))</f>
        <v/>
      </c>
      <c r="AH411" s="353" t="str">
        <f t="shared" ref="AH411:AH429" si="30">IF(N($AF411)+N($AG411)=0,"",MAX(N($AF411)/$AE$4,N($AG411)/$AE$5))</f>
        <v/>
      </c>
      <c r="AI411" s="351" t="str">
        <f t="shared" ref="AI411:AI429" si="31">IF($AH411="","",IF($AH411&gt;$AE$6,"⚠ Yfir "&amp;TEXT($AE$6,"0%"),"OK"))</f>
        <v/>
      </c>
    </row>
    <row r="412" spans="1:35" ht="30.75">
      <c r="A412" s="274"/>
      <c r="B412" s="31" t="s">
        <v>1992</v>
      </c>
      <c r="C412" s="31">
        <v>35</v>
      </c>
      <c r="D412" s="32" t="s">
        <v>2005</v>
      </c>
      <c r="E412" s="32" t="s">
        <v>1993</v>
      </c>
      <c r="F412" s="32" t="s">
        <v>1609</v>
      </c>
      <c r="G412" s="32" t="s">
        <v>1139</v>
      </c>
      <c r="H412" s="33"/>
      <c r="I412" s="33">
        <v>250</v>
      </c>
      <c r="J412" s="148">
        <f>IF($F412="","",IFERROR(IFERROR(INDEX(Réttabanki!$U:$U,MATCH($F412,Réttabanki!$A:$A,0)),INDEX(Vöruskrá!$R:$R,MATCH($F412,Vöruskrá!$B:$B,0)))*($H412+IF($I412="",$H412*(1+$AD$2),$I412))/2/1000,""))</f>
        <v>127.28325000000001</v>
      </c>
      <c r="K412" s="21" t="s">
        <v>1610</v>
      </c>
      <c r="L412" s="21" t="s">
        <v>1611</v>
      </c>
      <c r="M412" s="21"/>
      <c r="N412" s="22">
        <v>92.61</v>
      </c>
      <c r="O412" s="22">
        <v>3.7</v>
      </c>
      <c r="P412" s="22">
        <v>1.92</v>
      </c>
      <c r="Q412" s="22">
        <v>8.0399999999999991</v>
      </c>
      <c r="R412" s="22">
        <v>7.26</v>
      </c>
      <c r="S412" s="22">
        <v>1.79</v>
      </c>
      <c r="T412" s="64"/>
      <c r="U412" s="302"/>
      <c r="V412" s="302"/>
      <c r="W412" s="302"/>
      <c r="X412" s="302"/>
      <c r="Y412" s="302"/>
      <c r="Z412" s="302"/>
      <c r="AA412" s="302"/>
      <c r="AF412" s="352">
        <f>IF($F412="","",IFERROR(IFERROR(INDEX(Réttabanki!$U:$U,MATCH($F412,Réttabanki!$A:$A,0)),INDEX(Vöruskrá!$R:$R,MATCH($F412,Vöruskrá!$B:$B,0)))*$H412/1000,""))</f>
        <v>0</v>
      </c>
      <c r="AG412" s="352">
        <f>IF($F412="","",IFERROR(IFERROR(INDEX(Réttabanki!$U:$U,MATCH($F412,Réttabanki!$A:$A,0)),INDEX(Vöruskrá!$R:$R,MATCH($F412,Vöruskrá!$B:$B,0)))*IF($I412="",$H412*(1+$AD$2),$I412)/1000,""))</f>
        <v>254.56650000000002</v>
      </c>
      <c r="AH412" s="353">
        <f t="shared" si="30"/>
        <v>0.2213621739130435</v>
      </c>
      <c r="AI412" s="351" t="str">
        <f t="shared" si="31"/>
        <v>OK</v>
      </c>
    </row>
    <row r="413" spans="1:35" ht="36">
      <c r="A413" s="274"/>
      <c r="B413" s="31" t="s">
        <v>1992</v>
      </c>
      <c r="C413" s="31">
        <v>35</v>
      </c>
      <c r="D413" s="32" t="s">
        <v>2005</v>
      </c>
      <c r="E413" s="32" t="s">
        <v>1993</v>
      </c>
      <c r="F413" s="32" t="s">
        <v>327</v>
      </c>
      <c r="G413" s="32" t="s">
        <v>2092</v>
      </c>
      <c r="H413" s="33">
        <v>25</v>
      </c>
      <c r="I413" s="33">
        <v>25</v>
      </c>
      <c r="J413" s="148">
        <f>IF($F413="","",IFERROR(IFERROR(INDEX(Réttabanki!$U:$U,MATCH($F413,Réttabanki!$A:$A,0)),INDEX(Vöruskrá!$R:$R,MATCH($F413,Vöruskrá!$B:$B,0)))*($H413+IF($I413="",$H413*(1+$AD$2),$I413))/2/1000,""))</f>
        <v>15</v>
      </c>
      <c r="K413" s="21" t="s">
        <v>328</v>
      </c>
      <c r="L413" s="21" t="s">
        <v>329</v>
      </c>
      <c r="M413" s="21" t="s">
        <v>330</v>
      </c>
      <c r="N413" s="22">
        <v>252</v>
      </c>
      <c r="O413" s="22">
        <v>1.1000000000000001</v>
      </c>
      <c r="P413" s="22">
        <v>0.2</v>
      </c>
      <c r="Q413" s="22">
        <v>50</v>
      </c>
      <c r="R413" s="22">
        <v>4.8</v>
      </c>
      <c r="S413" s="22">
        <v>0.6</v>
      </c>
      <c r="T413" s="65" t="str">
        <f>IF(F413="","",IFERROR(INDEX(Réttabanki!Q:Q,MATCH(F413,Réttabanki!A:A,0)),IFERROR(INDEX(Réttabanki!Q:Q,MATCH(F413,Réttabanki!B:B,0)),"")))</f>
        <v/>
      </c>
      <c r="U413" s="300"/>
      <c r="V413" s="300"/>
      <c r="W413" s="300"/>
      <c r="X413" s="300"/>
      <c r="Y413" s="300"/>
      <c r="Z413" s="300"/>
      <c r="AA413" s="300"/>
      <c r="AF413" s="352">
        <f>IF($F413="","",IFERROR(IFERROR(INDEX(Réttabanki!$U:$U,MATCH($F413,Réttabanki!$A:$A,0)),INDEX(Vöruskrá!$R:$R,MATCH($F413,Vöruskrá!$B:$B,0)))*$H413/1000,""))</f>
        <v>15</v>
      </c>
      <c r="AG413" s="352">
        <f>IF($F413="","",IFERROR(IFERROR(INDEX(Réttabanki!$U:$U,MATCH($F413,Réttabanki!$A:$A,0)),INDEX(Vöruskrá!$R:$R,MATCH($F413,Vöruskrá!$B:$B,0)))*IF($I413="",$H413*(1+$AD$2),$I413)/1000,""))</f>
        <v>15</v>
      </c>
      <c r="AH413" s="353">
        <f t="shared" si="30"/>
        <v>1.3043478260869565E-2</v>
      </c>
      <c r="AI413" s="351" t="str">
        <f t="shared" si="31"/>
        <v>OK</v>
      </c>
    </row>
    <row r="414" spans="1:35" ht="30.75">
      <c r="A414" s="274"/>
      <c r="B414" s="31" t="s">
        <v>1992</v>
      </c>
      <c r="C414" s="31">
        <v>35</v>
      </c>
      <c r="D414" s="32" t="s">
        <v>2005</v>
      </c>
      <c r="E414" s="32" t="s">
        <v>1993</v>
      </c>
      <c r="F414" s="32" t="s">
        <v>392</v>
      </c>
      <c r="G414" s="32" t="s">
        <v>2080</v>
      </c>
      <c r="H414" s="33">
        <v>10</v>
      </c>
      <c r="I414" s="33">
        <v>10</v>
      </c>
      <c r="J414" s="148">
        <f>IF($F414="","",IFERROR(IFERROR(INDEX(Réttabanki!$U:$U,MATCH($F414,Réttabanki!$A:$A,0)),INDEX(Vöruskrá!$R:$R,MATCH($F414,Vöruskrá!$B:$B,0)))*($H414+IF($I414="",$H414*(1+$AD$2),$I414))/2/1000,""))</f>
        <v>23</v>
      </c>
      <c r="K414" s="21" t="s">
        <v>394</v>
      </c>
      <c r="L414" s="21" t="s">
        <v>108</v>
      </c>
      <c r="M414" s="21"/>
      <c r="N414" s="22">
        <v>738</v>
      </c>
      <c r="O414" s="22">
        <v>82</v>
      </c>
      <c r="P414" s="22">
        <v>49</v>
      </c>
      <c r="Q414" s="22">
        <v>0.4</v>
      </c>
      <c r="R414" s="22">
        <v>0.6</v>
      </c>
      <c r="S414" s="22">
        <v>1.2</v>
      </c>
      <c r="T414" s="64">
        <f>IF(F414="","",IFERROR(INDEX(Réttabanki!Q:Q,MATCH(F414,Réttabanki!A:A,0)),IFERROR(INDEX(Réttabanki!Q:Q,MATCH(F414,Réttabanki!B:B,0)),"")))</f>
        <v>0</v>
      </c>
      <c r="U414" s="302"/>
      <c r="V414" s="302"/>
      <c r="W414" s="302"/>
      <c r="X414" s="302"/>
      <c r="Y414" s="302"/>
      <c r="Z414" s="302"/>
      <c r="AA414" s="302"/>
      <c r="AF414" s="352">
        <f>IF($F414="","",IFERROR(IFERROR(INDEX(Réttabanki!$U:$U,MATCH($F414,Réttabanki!$A:$A,0)),INDEX(Vöruskrá!$R:$R,MATCH($F414,Vöruskrá!$B:$B,0)))*$H414/1000,""))</f>
        <v>23</v>
      </c>
      <c r="AG414" s="352">
        <f>IF($F414="","",IFERROR(IFERROR(INDEX(Réttabanki!$U:$U,MATCH($F414,Réttabanki!$A:$A,0)),INDEX(Vöruskrá!$R:$R,MATCH($F414,Vöruskrá!$B:$B,0)))*IF($I414="",$H414*(1+$AD$2),$I414)/1000,""))</f>
        <v>23</v>
      </c>
      <c r="AH414" s="353">
        <f t="shared" si="30"/>
        <v>0.02</v>
      </c>
      <c r="AI414" s="351" t="str">
        <f t="shared" si="31"/>
        <v>OK</v>
      </c>
    </row>
    <row r="415" spans="1:35" ht="48">
      <c r="A415" s="274"/>
      <c r="B415" s="31" t="s">
        <v>1992</v>
      </c>
      <c r="C415" s="31">
        <v>35</v>
      </c>
      <c r="D415" s="32"/>
      <c r="E415" s="32" t="s">
        <v>2013</v>
      </c>
      <c r="F415" s="32"/>
      <c r="G415" s="32"/>
      <c r="H415" s="33"/>
      <c r="I415" s="33"/>
      <c r="J415" s="148" t="str">
        <f>IF($F415="","",IFERROR(IFERROR(INDEX(Réttabanki!$U:$U,MATCH($F415,Réttabanki!$A:$A,0)),INDEX(Vöruskrá!$R:$R,MATCH($F415,Vöruskrá!$B:$B,0)))*($H415+IF($I415="",$H415*(1+$AD$2),$I415))/2/1000,""))</f>
        <v/>
      </c>
      <c r="K415" s="21" t="s">
        <v>1413</v>
      </c>
      <c r="L415" s="21" t="s">
        <v>121</v>
      </c>
      <c r="M415" s="21"/>
      <c r="N415" s="22"/>
      <c r="O415" s="22"/>
      <c r="P415" s="22"/>
      <c r="Q415" s="22"/>
      <c r="R415" s="22"/>
      <c r="S415" s="22"/>
      <c r="T415" s="64"/>
      <c r="U415" s="300"/>
      <c r="V415" s="300"/>
      <c r="W415" s="300"/>
      <c r="X415" s="300"/>
      <c r="Y415" s="300"/>
      <c r="Z415" s="300"/>
      <c r="AA415" s="300"/>
      <c r="AF415" s="352" t="str">
        <f>IF($F415="","",IFERROR(IFERROR(INDEX(Réttabanki!$U:$U,MATCH($F415,Réttabanki!$A:$A,0)),INDEX(Vöruskrá!$R:$R,MATCH($F415,Vöruskrá!$B:$B,0)))*$H415/1000,""))</f>
        <v/>
      </c>
      <c r="AG415" s="352" t="str">
        <f>IF($F415="","",IFERROR(IFERROR(INDEX(Réttabanki!$U:$U,MATCH($F415,Réttabanki!$A:$A,0)),INDEX(Vöruskrá!$R:$R,MATCH($F415,Vöruskrá!$B:$B,0)))*IF($I415="",$H415*(1+$AD$2),$I415)/1000,""))</f>
        <v/>
      </c>
      <c r="AH415" s="353" t="str">
        <f t="shared" si="30"/>
        <v/>
      </c>
      <c r="AI415" s="351" t="str">
        <f t="shared" si="31"/>
        <v/>
      </c>
    </row>
    <row r="416" spans="1:35" ht="48">
      <c r="A416" s="274"/>
      <c r="B416" s="31" t="s">
        <v>1992</v>
      </c>
      <c r="C416" s="31">
        <v>35</v>
      </c>
      <c r="D416" s="32"/>
      <c r="E416" s="32" t="s">
        <v>2013</v>
      </c>
      <c r="F416" s="32" t="s">
        <v>1411</v>
      </c>
      <c r="G416" s="32" t="s">
        <v>2370</v>
      </c>
      <c r="H416" s="33"/>
      <c r="I416" s="33">
        <v>250</v>
      </c>
      <c r="J416" s="148">
        <f>IF($F416="","",IFERROR(IFERROR(INDEX(Réttabanki!$U:$U,MATCH($F416,Réttabanki!$A:$A,0)),INDEX(Vöruskrá!$R:$R,MATCH($F416,Vöruskrá!$B:$B,0)))*($H416+IF($I416="",$H416*(1+$AD$2),$I416))/2/1000,""))</f>
        <v>150</v>
      </c>
      <c r="K416" s="21" t="s">
        <v>1413</v>
      </c>
      <c r="L416" s="21"/>
      <c r="M416" s="21" t="s">
        <v>504</v>
      </c>
      <c r="N416" s="22">
        <v>151</v>
      </c>
      <c r="O416" s="22">
        <v>7</v>
      </c>
      <c r="P416" s="22"/>
      <c r="Q416" s="22"/>
      <c r="R416" s="22"/>
      <c r="S416" s="22"/>
      <c r="T416" s="64"/>
      <c r="U416" s="302"/>
      <c r="V416" s="302"/>
      <c r="W416" s="302"/>
      <c r="X416" s="302"/>
      <c r="Y416" s="302"/>
      <c r="Z416" s="302"/>
      <c r="AA416" s="302"/>
      <c r="AF416" s="352">
        <f>IF($F416="","",IFERROR(IFERROR(INDEX(Réttabanki!$U:$U,MATCH($F416,Réttabanki!$A:$A,0)),INDEX(Vöruskrá!$R:$R,MATCH($F416,Vöruskrá!$B:$B,0)))*$H416/1000,""))</f>
        <v>0</v>
      </c>
      <c r="AG416" s="352">
        <f>IF($F416="","",IFERROR(IFERROR(INDEX(Réttabanki!$U:$U,MATCH($F416,Réttabanki!$A:$A,0)),INDEX(Vöruskrá!$R:$R,MATCH($F416,Vöruskrá!$B:$B,0)))*IF($I416="",$H416*(1+$AD$2),$I416)/1000,""))</f>
        <v>300</v>
      </c>
      <c r="AH416" s="353">
        <f t="shared" si="30"/>
        <v>0.2608695652173913</v>
      </c>
      <c r="AI416" s="351" t="str">
        <f t="shared" si="31"/>
        <v>OK</v>
      </c>
    </row>
    <row r="417" spans="1:35" ht="178.5">
      <c r="A417" s="274"/>
      <c r="B417" s="31" t="s">
        <v>1992</v>
      </c>
      <c r="C417" s="31">
        <v>35</v>
      </c>
      <c r="D417" s="32" t="s">
        <v>1987</v>
      </c>
      <c r="E417" s="32" t="s">
        <v>1993</v>
      </c>
      <c r="F417" s="32"/>
      <c r="G417" s="32" t="s">
        <v>2219</v>
      </c>
      <c r="H417" s="33"/>
      <c r="I417" s="33"/>
      <c r="J417" s="148" t="str">
        <f>IF($F417="","",IFERROR(IFERROR(INDEX(Réttabanki!$U:$U,MATCH($F417,Réttabanki!$A:$A,0)),INDEX(Vöruskrá!$R:$R,MATCH($F417,Vöruskrá!$B:$B,0)))*($H417+IF($I417="",$H417*(1+$AD$2),$I417))/2/1000,""))</f>
        <v/>
      </c>
      <c r="K417" s="21" t="s">
        <v>2371</v>
      </c>
      <c r="L417" s="21" t="s">
        <v>2372</v>
      </c>
      <c r="M417" s="21"/>
      <c r="N417" s="22"/>
      <c r="O417" s="22"/>
      <c r="P417" s="22"/>
      <c r="Q417" s="22"/>
      <c r="R417" s="22"/>
      <c r="S417" s="22"/>
      <c r="T417" s="64"/>
      <c r="U417" s="300"/>
      <c r="V417" s="300"/>
      <c r="W417" s="300"/>
      <c r="X417" s="300"/>
      <c r="Y417" s="300"/>
      <c r="Z417" s="300"/>
      <c r="AA417" s="300"/>
      <c r="AF417" s="352" t="str">
        <f>IF($F417="","",IFERROR(IFERROR(INDEX(Réttabanki!$U:$U,MATCH($F417,Réttabanki!$A:$A,0)),INDEX(Vöruskrá!$R:$R,MATCH($F417,Vöruskrá!$B:$B,0)))*$H417/1000,""))</f>
        <v/>
      </c>
      <c r="AG417" s="352" t="str">
        <f>IF($F417="","",IFERROR(IFERROR(INDEX(Réttabanki!$U:$U,MATCH($F417,Réttabanki!$A:$A,0)),INDEX(Vöruskrá!$R:$R,MATCH($F417,Vöruskrá!$B:$B,0)))*IF($I417="",$H417*(1+$AD$2),$I417)/1000,""))</f>
        <v/>
      </c>
      <c r="AH417" s="353" t="str">
        <f t="shared" si="30"/>
        <v/>
      </c>
      <c r="AI417" s="351" t="str">
        <f t="shared" si="31"/>
        <v/>
      </c>
    </row>
    <row r="418" spans="1:35" ht="178.5">
      <c r="A418" s="274"/>
      <c r="B418" s="31" t="s">
        <v>1992</v>
      </c>
      <c r="C418" s="31">
        <v>35</v>
      </c>
      <c r="D418" s="32" t="s">
        <v>1987</v>
      </c>
      <c r="E418" s="32" t="s">
        <v>1993</v>
      </c>
      <c r="F418" s="32" t="s">
        <v>1139</v>
      </c>
      <c r="G418" s="32" t="s">
        <v>1139</v>
      </c>
      <c r="H418" s="33">
        <v>200</v>
      </c>
      <c r="I418" s="33"/>
      <c r="J418" s="148">
        <f>IF($F418="","",IFERROR(IFERROR(INDEX(Réttabanki!$U:$U,MATCH($F418,Réttabanki!$A:$A,0)),INDEX(Vöruskrá!$R:$R,MATCH($F418,Vöruskrá!$B:$B,0)))*($H418+IF($I418="",$H418*(1+$AD$2),$I418))/2/1000,""))</f>
        <v>210.69427499999995</v>
      </c>
      <c r="K418" s="21" t="s">
        <v>1642</v>
      </c>
      <c r="L418" s="21" t="s">
        <v>1611</v>
      </c>
      <c r="M418" s="21"/>
      <c r="N418" s="22">
        <v>103.77</v>
      </c>
      <c r="O418" s="22">
        <v>3.81</v>
      </c>
      <c r="P418" s="22">
        <v>2.33</v>
      </c>
      <c r="Q418" s="22">
        <v>8.61</v>
      </c>
      <c r="R418" s="22">
        <v>8.66</v>
      </c>
      <c r="S418" s="22">
        <v>0.67</v>
      </c>
      <c r="T418" s="65" t="str">
        <f>IF(F418="","",IFERROR(INDEX(Réttabanki!Q:Q,MATCH(F418,Réttabanki!A:A,0)),IFERROR(INDEX(Réttabanki!Q:Q,MATCH(F418,Réttabanki!B:B,0)),"")))</f>
        <v>1. Sjóðið ýsu og kartöflur, geymið soð.
2. Mýkið lauk í smjöri; bætið mjólk, rjóma og soði við og þykkið.
3. Blandið fiski og kartöflum saman við og hitið í gegn.
Meðlæti sér: rúgbrauð með smjöri.</v>
      </c>
      <c r="U418" s="302"/>
      <c r="V418" s="302"/>
      <c r="W418" s="302"/>
      <c r="X418" s="302"/>
      <c r="Y418" s="302"/>
      <c r="Z418" s="302"/>
      <c r="AA418" s="302"/>
      <c r="AF418" s="352">
        <f>IF($F418="","",IFERROR(IFERROR(INDEX(Réttabanki!$U:$U,MATCH($F418,Réttabanki!$A:$A,0)),INDEX(Vöruskrá!$R:$R,MATCH($F418,Vöruskrá!$B:$B,0)))*$H418/1000,""))</f>
        <v>168.55541999999994</v>
      </c>
      <c r="AG418" s="352">
        <f>IF($F418="","",IFERROR(IFERROR(INDEX(Réttabanki!$U:$U,MATCH($F418,Réttabanki!$A:$A,0)),INDEX(Vöruskrá!$R:$R,MATCH($F418,Vöruskrá!$B:$B,0)))*IF($I418="",$H418*(1+$AD$2),$I418)/1000,""))</f>
        <v>252.83312999999995</v>
      </c>
      <c r="AH418" s="353">
        <f t="shared" si="30"/>
        <v>0.21985489565217387</v>
      </c>
      <c r="AI418" s="351" t="str">
        <f t="shared" si="31"/>
        <v>OK</v>
      </c>
    </row>
    <row r="419" spans="1:35" ht="36">
      <c r="A419" s="274"/>
      <c r="B419" s="306" t="s">
        <v>1992</v>
      </c>
      <c r="C419" s="306">
        <v>35</v>
      </c>
      <c r="D419" s="32" t="s">
        <v>1987</v>
      </c>
      <c r="E419" s="32" t="s">
        <v>1993</v>
      </c>
      <c r="F419" s="32" t="s">
        <v>327</v>
      </c>
      <c r="G419" s="32" t="s">
        <v>2092</v>
      </c>
      <c r="H419" s="33">
        <v>25</v>
      </c>
      <c r="I419" s="33">
        <v>25</v>
      </c>
      <c r="J419" s="148">
        <f>IF($F419="","",IFERROR(IFERROR(INDEX(Réttabanki!$U:$U,MATCH($F419,Réttabanki!$A:$A,0)),INDEX(Vöruskrá!$R:$R,MATCH($F419,Vöruskrá!$B:$B,0)))*($H419+IF($I419="",$H419*(1+$AD$2),$I419))/2/1000,""))</f>
        <v>15</v>
      </c>
      <c r="K419" s="307" t="s">
        <v>328</v>
      </c>
      <c r="L419" s="307" t="s">
        <v>329</v>
      </c>
      <c r="M419" s="307" t="s">
        <v>330</v>
      </c>
      <c r="N419" s="308">
        <v>252</v>
      </c>
      <c r="O419" s="308">
        <v>1.1000000000000001</v>
      </c>
      <c r="P419" s="308">
        <v>0.2</v>
      </c>
      <c r="Q419" s="308">
        <v>50</v>
      </c>
      <c r="R419" s="308">
        <v>4.8</v>
      </c>
      <c r="S419" s="308">
        <v>0.6</v>
      </c>
      <c r="T419" s="311" t="str">
        <f>IF(F419="","",IFERROR(INDEX(Réttabanki!Q:Q,MATCH(F419,Réttabanki!A:A,0)),IFERROR(INDEX(Réttabanki!Q:Q,MATCH(F419,Réttabanki!B:B,0)),"")))</f>
        <v/>
      </c>
      <c r="U419" s="300"/>
      <c r="V419" s="300"/>
      <c r="W419" s="300"/>
      <c r="X419" s="300"/>
      <c r="Y419" s="300"/>
      <c r="Z419" s="300"/>
      <c r="AA419" s="300"/>
      <c r="AF419" s="352">
        <f>IF($F419="","",IFERROR(IFERROR(INDEX(Réttabanki!$U:$U,MATCH($F419,Réttabanki!$A:$A,0)),INDEX(Vöruskrá!$R:$R,MATCH($F419,Vöruskrá!$B:$B,0)))*$H419/1000,""))</f>
        <v>15</v>
      </c>
      <c r="AG419" s="352">
        <f>IF($F419="","",IFERROR(IFERROR(INDEX(Réttabanki!$U:$U,MATCH($F419,Réttabanki!$A:$A,0)),INDEX(Vöruskrá!$R:$R,MATCH($F419,Vöruskrá!$B:$B,0)))*IF($I419="",$H419*(1+$AD$2),$I419)/1000,""))</f>
        <v>15</v>
      </c>
      <c r="AH419" s="353">
        <f t="shared" si="30"/>
        <v>1.3043478260869565E-2</v>
      </c>
      <c r="AI419" s="351" t="str">
        <f t="shared" si="31"/>
        <v>OK</v>
      </c>
    </row>
    <row r="420" spans="1:35">
      <c r="A420" s="274"/>
      <c r="B420" s="306" t="s">
        <v>1992</v>
      </c>
      <c r="C420" s="306">
        <v>35</v>
      </c>
      <c r="D420" s="32" t="s">
        <v>1987</v>
      </c>
      <c r="E420" s="32" t="s">
        <v>1993</v>
      </c>
      <c r="F420" s="32" t="s">
        <v>392</v>
      </c>
      <c r="G420" s="32" t="s">
        <v>2080</v>
      </c>
      <c r="H420" s="33">
        <v>10</v>
      </c>
      <c r="I420" s="33">
        <v>10</v>
      </c>
      <c r="J420" s="148">
        <f>IF($F420="","",IFERROR(IFERROR(INDEX(Réttabanki!$U:$U,MATCH($F420,Réttabanki!$A:$A,0)),INDEX(Vöruskrá!$R:$R,MATCH($F420,Vöruskrá!$B:$B,0)))*($H420+IF($I420="",$H420*(1+$AD$2),$I420))/2/1000,""))</f>
        <v>23</v>
      </c>
      <c r="K420" s="307" t="s">
        <v>394</v>
      </c>
      <c r="L420" s="307" t="s">
        <v>108</v>
      </c>
      <c r="M420" s="307"/>
      <c r="N420" s="308">
        <v>738</v>
      </c>
      <c r="O420" s="308">
        <v>82</v>
      </c>
      <c r="P420" s="308">
        <v>49</v>
      </c>
      <c r="Q420" s="308">
        <v>0.4</v>
      </c>
      <c r="R420" s="308">
        <v>0.6</v>
      </c>
      <c r="S420" s="308">
        <v>1.2</v>
      </c>
      <c r="T420" s="309">
        <f>IF(F420="","",IFERROR(INDEX(Réttabanki!Q:Q,MATCH(F420,Réttabanki!A:A,0)),IFERROR(INDEX(Réttabanki!Q:Q,MATCH(F420,Réttabanki!B:B,0)),"")))</f>
        <v>0</v>
      </c>
      <c r="U420" s="302"/>
      <c r="V420" s="302"/>
      <c r="W420" s="302"/>
      <c r="X420" s="302"/>
      <c r="Y420" s="302"/>
      <c r="Z420" s="302"/>
      <c r="AA420" s="302"/>
      <c r="AF420" s="352">
        <f>IF($F420="","",IFERROR(IFERROR(INDEX(Réttabanki!$U:$U,MATCH($F420,Réttabanki!$A:$A,0)),INDEX(Vöruskrá!$R:$R,MATCH($F420,Vöruskrá!$B:$B,0)))*$H420/1000,""))</f>
        <v>23</v>
      </c>
      <c r="AG420" s="352">
        <f>IF($F420="","",IFERROR(IFERROR(INDEX(Réttabanki!$U:$U,MATCH($F420,Réttabanki!$A:$A,0)),INDEX(Vöruskrá!$R:$R,MATCH($F420,Vöruskrá!$B:$B,0)))*IF($I420="",$H420*(1+$AD$2),$I420)/1000,""))</f>
        <v>23</v>
      </c>
      <c r="AH420" s="353">
        <f t="shared" si="30"/>
        <v>0.02</v>
      </c>
      <c r="AI420" s="351" t="str">
        <f t="shared" si="31"/>
        <v>OK</v>
      </c>
    </row>
    <row r="421" spans="1:35" ht="72">
      <c r="A421" s="274"/>
      <c r="B421" s="31" t="s">
        <v>1992</v>
      </c>
      <c r="C421" s="31">
        <v>35</v>
      </c>
      <c r="D421" s="32" t="s">
        <v>1987</v>
      </c>
      <c r="E421" s="32" t="s">
        <v>960</v>
      </c>
      <c r="F421" s="32" t="s">
        <v>1547</v>
      </c>
      <c r="G421" s="32" t="s">
        <v>2373</v>
      </c>
      <c r="H421" s="33">
        <v>200</v>
      </c>
      <c r="I421" s="33"/>
      <c r="J421" s="148">
        <f>IF($F421="","",IFERROR(IFERROR(INDEX(Réttabanki!$U:$U,MATCH($F421,Réttabanki!$A:$A,0)),INDEX(Vöruskrá!$R:$R,MATCH($F421,Vöruskrá!$B:$B,0)))*($H421+IF($I421="",$H421*(1+$AD$2),$I421))/2/1000,""))</f>
        <v>264.55195979899497</v>
      </c>
      <c r="K421" s="21" t="s">
        <v>1548</v>
      </c>
      <c r="L421" s="21" t="s">
        <v>1549</v>
      </c>
      <c r="M421" s="21"/>
      <c r="N421" s="22">
        <v>115.06</v>
      </c>
      <c r="O421" s="22">
        <v>4.18</v>
      </c>
      <c r="P421" s="22">
        <v>2.62</v>
      </c>
      <c r="Q421" s="22">
        <v>9.64</v>
      </c>
      <c r="R421" s="22">
        <v>10.050000000000001</v>
      </c>
      <c r="S421" s="22">
        <v>0.68</v>
      </c>
      <c r="T421" s="65"/>
      <c r="U421" s="300"/>
      <c r="V421" s="300"/>
      <c r="W421" s="300"/>
      <c r="X421" s="300"/>
      <c r="Y421" s="300"/>
      <c r="Z421" s="300"/>
      <c r="AA421" s="300"/>
      <c r="AF421" s="352">
        <f>IF($F421="","",IFERROR(IFERROR(INDEX(Réttabanki!$U:$U,MATCH($F421,Réttabanki!$A:$A,0)),INDEX(Vöruskrá!$R:$R,MATCH($F421,Vöruskrá!$B:$B,0)))*$H421/1000,""))</f>
        <v>211.64156783919597</v>
      </c>
      <c r="AG421" s="352">
        <f>IF($F421="","",IFERROR(IFERROR(INDEX(Réttabanki!$U:$U,MATCH($F421,Réttabanki!$A:$A,0)),INDEX(Vöruskrá!$R:$R,MATCH($F421,Vöruskrá!$B:$B,0)))*IF($I421="",$H421*(1+$AD$2),$I421)/1000,""))</f>
        <v>317.462351758794</v>
      </c>
      <c r="AH421" s="353">
        <f t="shared" si="30"/>
        <v>0.27605421892069043</v>
      </c>
      <c r="AI421" s="351" t="str">
        <f t="shared" si="31"/>
        <v>OK</v>
      </c>
    </row>
    <row r="422" spans="1:35" ht="48">
      <c r="A422" s="274"/>
      <c r="B422" s="31" t="s">
        <v>1992</v>
      </c>
      <c r="C422" s="31">
        <v>35</v>
      </c>
      <c r="D422" s="32" t="s">
        <v>1987</v>
      </c>
      <c r="E422" s="32" t="s">
        <v>960</v>
      </c>
      <c r="F422" s="32" t="s">
        <v>1233</v>
      </c>
      <c r="G422" s="32" t="s">
        <v>2226</v>
      </c>
      <c r="H422" s="33">
        <v>200</v>
      </c>
      <c r="I422" s="33"/>
      <c r="J422" s="148">
        <f>IF($F422="","",IFERROR(IFERROR(INDEX(Réttabanki!$U:$U,MATCH($F422,Réttabanki!$A:$A,0)),INDEX(Vöruskrá!$R:$R,MATCH($F422,Vöruskrá!$B:$B,0)))*($H422+IF($I422="",$H422*(1+$AD$2),$I422))/2/1000,""))</f>
        <v>300</v>
      </c>
      <c r="K422" s="21" t="s">
        <v>1234</v>
      </c>
      <c r="L422" s="21"/>
      <c r="M422" s="21"/>
      <c r="N422" s="22">
        <v>105</v>
      </c>
      <c r="O422" s="22">
        <v>5.0999999999999996</v>
      </c>
      <c r="P422" s="22">
        <v>3.3</v>
      </c>
      <c r="Q422" s="22">
        <v>7.8</v>
      </c>
      <c r="R422" s="22">
        <v>6.9</v>
      </c>
      <c r="S422" s="22">
        <v>0.6</v>
      </c>
      <c r="T422" s="65"/>
      <c r="U422" s="302"/>
      <c r="V422" s="302"/>
      <c r="W422" s="302"/>
      <c r="X422" s="302"/>
      <c r="Y422" s="302"/>
      <c r="Z422" s="302"/>
      <c r="AA422" s="302"/>
      <c r="AF422" s="352">
        <f>IF($F422="","",IFERROR(IFERROR(INDEX(Réttabanki!$U:$U,MATCH($F422,Réttabanki!$A:$A,0)),INDEX(Vöruskrá!$R:$R,MATCH($F422,Vöruskrá!$B:$B,0)))*$H422/1000,""))</f>
        <v>240</v>
      </c>
      <c r="AG422" s="352">
        <f>IF($F422="","",IFERROR(IFERROR(INDEX(Réttabanki!$U:$U,MATCH($F422,Réttabanki!$A:$A,0)),INDEX(Vöruskrá!$R:$R,MATCH($F422,Vöruskrá!$B:$B,0)))*IF($I422="",$H422*(1+$AD$2),$I422)/1000,""))</f>
        <v>360</v>
      </c>
      <c r="AH422" s="353">
        <f t="shared" si="30"/>
        <v>0.31304347826086959</v>
      </c>
      <c r="AI422" s="351" t="str">
        <f t="shared" si="31"/>
        <v>⚠ Yfir 30%</v>
      </c>
    </row>
    <row r="423" spans="1:35" ht="30.75">
      <c r="A423" s="274"/>
      <c r="B423" s="31" t="s">
        <v>1992</v>
      </c>
      <c r="C423" s="31">
        <v>35</v>
      </c>
      <c r="D423" s="32" t="s">
        <v>2005</v>
      </c>
      <c r="E423" s="32" t="s">
        <v>2023</v>
      </c>
      <c r="F423" s="32"/>
      <c r="G423" s="32"/>
      <c r="H423" s="33"/>
      <c r="I423" s="33"/>
      <c r="J423" s="148" t="str">
        <f>IF($F423="","",IFERROR(IFERROR(INDEX(Réttabanki!$U:$U,MATCH($F423,Réttabanki!$A:$A,0)),INDEX(Vöruskrá!$R:$R,MATCH($F423,Vöruskrá!$B:$B,0)))*($H423+IF($I423="",$H423*(1+$AD$2),$I423))/2/1000,""))</f>
        <v/>
      </c>
      <c r="K423" s="21"/>
      <c r="L423" s="21" t="s">
        <v>121</v>
      </c>
      <c r="M423" s="21" t="str">
        <f>IF($F423="","",IFERROR(IFERROR(INDEX(Réttabanki!$F:$F,MATCH($F423,Réttabanki!$A:$A,0)),INDEX(Vöruskrá!$H:$H,MATCH($F423,Vöruskrá!$B:$B,0))),""))</f>
        <v/>
      </c>
      <c r="N423" s="22" t="str">
        <f>IF($F423="","",IFERROR(IFERROR(INDEX(Réttabanki!$G:$G,MATCH($F423,Réttabanki!$A:$A,0)),INDEX(Vöruskrá!$J:$J,MATCH($F423,Vöruskrá!$B:$B,0)))*($H423+IF($I423="",$H423*(1+$AD$2),$I423))/2/100,""))</f>
        <v/>
      </c>
      <c r="O423" s="22" t="str">
        <f>IF($F423="","",IFERROR(IFERROR(INDEX(Réttabanki!$H:$H,MATCH($F423,Réttabanki!$A:$A,0)),INDEX(Vöruskrá!$K:$K,MATCH($F423,Vöruskrá!$B:$B,0)))*($H423+IF($I423="",$H423*(1+$AD$2),$I423))/2/100,""))</f>
        <v/>
      </c>
      <c r="P423" s="22" t="str">
        <f>IF($F423="","",IFERROR(IFERROR(INDEX(Réttabanki!$I:$I,MATCH($F423,Réttabanki!$A:$A,0)),INDEX(Vöruskrá!$L:$L,MATCH($F423,Vöruskrá!$B:$B,0)))*($H423+IF($I423="",$H423*(1+$AD$2),$I423))/2/100,""))</f>
        <v/>
      </c>
      <c r="Q423" s="22" t="str">
        <f>IF($F423="","",IFERROR(IFERROR(INDEX(Réttabanki!$J:$J,MATCH($F423,Réttabanki!$A:$A,0)),INDEX(Vöruskrá!$M:$M,MATCH($F423,Vöruskrá!$B:$B,0)))*($H423+IF($I423="",$H423*(1+$AD$2),$I423))/2/100,""))</f>
        <v/>
      </c>
      <c r="R423" s="22" t="str">
        <f>IF($F423="","",IFERROR(IFERROR(INDEX(Réttabanki!$L:$L,MATCH($F423,Réttabanki!$A:$A,0)),INDEX(Vöruskrá!$O:$O,MATCH($F423,Vöruskrá!$B:$B,0)))*($H423+IF($I423="",$H423*(1+$AD$2),$I423))/2/100,""))</f>
        <v/>
      </c>
      <c r="S423" s="22" t="str">
        <f>IF($F423="","",IFERROR(IFERROR(INDEX(Réttabanki!$M:$M,MATCH($F423,Réttabanki!$A:$A,0)),INDEX(Vöruskrá!$P:$P,MATCH($F423,Vöruskrá!$B:$B,0)))*($H423+IF($I423="",$H423*(1+$AD$2),$I423))/2/100,""))</f>
        <v/>
      </c>
      <c r="T423" s="64" t="str">
        <f>IF(F423="","",IFERROR(INDEX(Réttabanki!Q:Q,MATCH(F423,Réttabanki!A:A,0)),IFERROR(INDEX(Réttabanki!Q:Q,MATCH(F423,Réttabanki!B:B,0)),"")))</f>
        <v/>
      </c>
      <c r="U423" s="300"/>
      <c r="V423" s="300"/>
      <c r="W423" s="300"/>
      <c r="X423" s="300"/>
      <c r="Y423" s="300"/>
      <c r="Z423" s="300"/>
      <c r="AA423" s="300"/>
      <c r="AF423" s="352" t="str">
        <f>IF($F423="","",IFERROR(IFERROR(INDEX(Réttabanki!$U:$U,MATCH($F423,Réttabanki!$A:$A,0)),INDEX(Vöruskrá!$R:$R,MATCH($F423,Vöruskrá!$B:$B,0)))*$H423/1000,""))</f>
        <v/>
      </c>
      <c r="AG423" s="352" t="str">
        <f>IF($F423="","",IFERROR(IFERROR(INDEX(Réttabanki!$U:$U,MATCH($F423,Réttabanki!$A:$A,0)),INDEX(Vöruskrá!$R:$R,MATCH($F423,Vöruskrá!$B:$B,0)))*IF($I423="",$H423*(1+$AD$2),$I423)/1000,""))</f>
        <v/>
      </c>
      <c r="AH423" s="353" t="str">
        <f t="shared" si="30"/>
        <v/>
      </c>
      <c r="AI423" s="351" t="str">
        <f t="shared" si="31"/>
        <v/>
      </c>
    </row>
    <row r="424" spans="1:35">
      <c r="A424" s="274"/>
      <c r="B424" s="31" t="s">
        <v>1992</v>
      </c>
      <c r="C424" s="31">
        <v>35</v>
      </c>
      <c r="D424" s="32" t="s">
        <v>1987</v>
      </c>
      <c r="E424" s="32" t="s">
        <v>2023</v>
      </c>
      <c r="F424" s="32"/>
      <c r="G424" s="32"/>
      <c r="H424" s="33"/>
      <c r="I424" s="33"/>
      <c r="J424" s="148" t="str">
        <f>IF($F424="","",IFERROR(IFERROR(INDEX(Réttabanki!$U:$U,MATCH($F424,Réttabanki!$A:$A,0)),INDEX(Vöruskrá!$R:$R,MATCH($F424,Vöruskrá!$B:$B,0)))*($H424+IF($I424="",$H424*(1+$AD$2),$I424))/2/1000,""))</f>
        <v/>
      </c>
      <c r="K424" s="21"/>
      <c r="L424" s="21" t="s">
        <v>121</v>
      </c>
      <c r="M424" s="21" t="str">
        <f>IF($F424="","",IFERROR(IFERROR(INDEX(Réttabanki!$F:$F,MATCH($F424,Réttabanki!$A:$A,0)),INDEX(Vöruskrá!$H:$H,MATCH($F424,Vöruskrá!$B:$B,0))),""))</f>
        <v/>
      </c>
      <c r="N424" s="22" t="str">
        <f>IF($F424="","",IFERROR(IFERROR(INDEX(Réttabanki!$G:$G,MATCH($F424,Réttabanki!$A:$A,0)),INDEX(Vöruskrá!$J:$J,MATCH($F424,Vöruskrá!$B:$B,0)))*($H424+IF($I424="",$H424*(1+$AD$2),$I424))/2/100,""))</f>
        <v/>
      </c>
      <c r="O424" s="22" t="str">
        <f>IF($F424="","",IFERROR(IFERROR(INDEX(Réttabanki!$H:$H,MATCH($F424,Réttabanki!$A:$A,0)),INDEX(Vöruskrá!$K:$K,MATCH($F424,Vöruskrá!$B:$B,0)))*($H424+IF($I424="",$H424*(1+$AD$2),$I424))/2/100,""))</f>
        <v/>
      </c>
      <c r="P424" s="22" t="str">
        <f>IF($F424="","",IFERROR(IFERROR(INDEX(Réttabanki!$I:$I,MATCH($F424,Réttabanki!$A:$A,0)),INDEX(Vöruskrá!$L:$L,MATCH($F424,Vöruskrá!$B:$B,0)))*($H424+IF($I424="",$H424*(1+$AD$2),$I424))/2/100,""))</f>
        <v/>
      </c>
      <c r="Q424" s="22" t="str">
        <f>IF($F424="","",IFERROR(IFERROR(INDEX(Réttabanki!$J:$J,MATCH($F424,Réttabanki!$A:$A,0)),INDEX(Vöruskrá!$M:$M,MATCH($F424,Vöruskrá!$B:$B,0)))*($H424+IF($I424="",$H424*(1+$AD$2),$I424))/2/100,""))</f>
        <v/>
      </c>
      <c r="R424" s="22" t="str">
        <f>IF($F424="","",IFERROR(IFERROR(INDEX(Réttabanki!$L:$L,MATCH($F424,Réttabanki!$A:$A,0)),INDEX(Vöruskrá!$O:$O,MATCH($F424,Vöruskrá!$B:$B,0)))*($H424+IF($I424="",$H424*(1+$AD$2),$I424))/2/100,""))</f>
        <v/>
      </c>
      <c r="S424" s="22" t="str">
        <f>IF($F424="","",IFERROR(IFERROR(INDEX(Réttabanki!$M:$M,MATCH($F424,Réttabanki!$A:$A,0)),INDEX(Vöruskrá!$P:$P,MATCH($F424,Vöruskrá!$B:$B,0)))*($H424+IF($I424="",$H424*(1+$AD$2),$I424))/2/100,""))</f>
        <v/>
      </c>
      <c r="T424" s="65" t="str">
        <f>IF(F424="","",IFERROR(INDEX(Réttabanki!Q:Q,MATCH(F424,Réttabanki!A:A,0)),IFERROR(INDEX(Réttabanki!Q:Q,MATCH(F424,Réttabanki!B:B,0)),"")))</f>
        <v/>
      </c>
      <c r="U424" s="302"/>
      <c r="V424" s="302"/>
      <c r="W424" s="302"/>
      <c r="X424" s="302"/>
      <c r="Y424" s="302"/>
      <c r="Z424" s="302"/>
      <c r="AA424" s="302"/>
      <c r="AF424" s="352" t="str">
        <f>IF($F424="","",IFERROR(IFERROR(INDEX(Réttabanki!$U:$U,MATCH($F424,Réttabanki!$A:$A,0)),INDEX(Vöruskrá!$R:$R,MATCH($F424,Vöruskrá!$B:$B,0)))*$H424/1000,""))</f>
        <v/>
      </c>
      <c r="AG424" s="352" t="str">
        <f>IF($F424="","",IFERROR(IFERROR(INDEX(Réttabanki!$U:$U,MATCH($F424,Réttabanki!$A:$A,0)),INDEX(Vöruskrá!$R:$R,MATCH($F424,Vöruskrá!$B:$B,0)))*IF($I424="",$H424*(1+$AD$2),$I424)/1000,""))</f>
        <v/>
      </c>
      <c r="AH424" s="353" t="str">
        <f t="shared" si="30"/>
        <v/>
      </c>
      <c r="AI424" s="351" t="str">
        <f t="shared" si="31"/>
        <v/>
      </c>
    </row>
    <row r="425" spans="1:35" ht="84">
      <c r="A425" s="274"/>
      <c r="B425" s="31" t="s">
        <v>1992</v>
      </c>
      <c r="C425" s="31">
        <v>35</v>
      </c>
      <c r="D425" s="32" t="s">
        <v>1987</v>
      </c>
      <c r="E425" s="32" t="s">
        <v>2038</v>
      </c>
      <c r="F425" s="32"/>
      <c r="G425" s="32" t="s">
        <v>2374</v>
      </c>
      <c r="H425" s="33"/>
      <c r="I425" s="33"/>
      <c r="J425" s="148" t="str">
        <f>IF($F425="","",IFERROR(IFERROR(INDEX(Réttabanki!$U:$U,MATCH($F425,Réttabanki!$A:$A,0)),INDEX(Vöruskrá!$R:$R,MATCH($F425,Vöruskrá!$B:$B,0)))*($H425+IF($I425="",$H425*(1+$AD$2),$I425))/2/1000,""))</f>
        <v/>
      </c>
      <c r="K425" s="21" t="s">
        <v>2187</v>
      </c>
      <c r="L425" s="21" t="s">
        <v>2188</v>
      </c>
      <c r="M425" s="21" t="str">
        <f>IF($F425="","",IFERROR(IFERROR(INDEX(Réttabanki!$F:$F,MATCH($F425,Réttabanki!$A:$A,0)),INDEX(Vöruskrá!$H:$H,MATCH($F425,Vöruskrá!$B:$B,0))),""))</f>
        <v/>
      </c>
      <c r="N425" s="22" t="str">
        <f>IF($F425="","",IFERROR(IFERROR(INDEX(Réttabanki!$G:$G,MATCH($F425,Réttabanki!$A:$A,0)),INDEX(Vöruskrá!$J:$J,MATCH($F425,Vöruskrá!$B:$B,0)))*($H425+IF($I425="",$H425*(1+$AD$2),$I425))/2/100,""))</f>
        <v/>
      </c>
      <c r="O425" s="22" t="str">
        <f>IF($F425="","",IFERROR(IFERROR(INDEX(Réttabanki!$H:$H,MATCH($F425,Réttabanki!$A:$A,0)),INDEX(Vöruskrá!$K:$K,MATCH($F425,Vöruskrá!$B:$B,0)))*($H425+IF($I425="",$H425*(1+$AD$2),$I425))/2/100,""))</f>
        <v/>
      </c>
      <c r="P425" s="22" t="str">
        <f>IF($F425="","",IFERROR(IFERROR(INDEX(Réttabanki!$I:$I,MATCH($F425,Réttabanki!$A:$A,0)),INDEX(Vöruskrá!$L:$L,MATCH($F425,Vöruskrá!$B:$B,0)))*($H425+IF($I425="",$H425*(1+$AD$2),$I425))/2/100,""))</f>
        <v/>
      </c>
      <c r="Q425" s="22" t="str">
        <f>IF($F425="","",IFERROR(IFERROR(INDEX(Réttabanki!$J:$J,MATCH($F425,Réttabanki!$A:$A,0)),INDEX(Vöruskrá!$M:$M,MATCH($F425,Vöruskrá!$B:$B,0)))*($H425+IF($I425="",$H425*(1+$AD$2),$I425))/2/100,""))</f>
        <v/>
      </c>
      <c r="R425" s="22" t="str">
        <f>IF($F425="","",IFERROR(IFERROR(INDEX(Réttabanki!$L:$L,MATCH($F425,Réttabanki!$A:$A,0)),INDEX(Vöruskrá!$O:$O,MATCH($F425,Vöruskrá!$B:$B,0)))*($H425+IF($I425="",$H425*(1+$AD$2),$I425))/2/100,""))</f>
        <v/>
      </c>
      <c r="S425" s="22" t="str">
        <f>IF($F425="","",IFERROR(IFERROR(INDEX(Réttabanki!$M:$M,MATCH($F425,Réttabanki!$A:$A,0)),INDEX(Vöruskrá!$P:$P,MATCH($F425,Vöruskrá!$B:$B,0)))*($H425+IF($I425="",$H425*(1+$AD$2),$I425))/2/100,""))</f>
        <v/>
      </c>
      <c r="T425" s="64" t="str">
        <f>IF(F425="","",IFERROR(INDEX(Réttabanki!Q:Q,MATCH(F425,Réttabanki!A:A,0)),IFERROR(INDEX(Réttabanki!Q:Q,MATCH(F425,Réttabanki!B:B,0)),"")))</f>
        <v/>
      </c>
      <c r="U425" s="300"/>
      <c r="V425" s="300"/>
      <c r="W425" s="300"/>
      <c r="X425" s="300"/>
      <c r="Y425" s="300"/>
      <c r="Z425" s="300"/>
      <c r="AA425" s="300"/>
      <c r="AF425" s="352" t="str">
        <f>IF($F425="","",IFERROR(IFERROR(INDEX(Réttabanki!$U:$U,MATCH($F425,Réttabanki!$A:$A,0)),INDEX(Vöruskrá!$R:$R,MATCH($F425,Vöruskrá!$B:$B,0)))*$H425/1000,""))</f>
        <v/>
      </c>
      <c r="AG425" s="352" t="str">
        <f>IF($F425="","",IFERROR(IFERROR(INDEX(Réttabanki!$U:$U,MATCH($F425,Réttabanki!$A:$A,0)),INDEX(Vöruskrá!$R:$R,MATCH($F425,Vöruskrá!$B:$B,0)))*IF($I425="",$H425*(1+$AD$2),$I425)/1000,""))</f>
        <v/>
      </c>
      <c r="AH425" s="353" t="str">
        <f t="shared" si="30"/>
        <v/>
      </c>
      <c r="AI425" s="351" t="str">
        <f t="shared" si="31"/>
        <v/>
      </c>
    </row>
    <row r="426" spans="1:35" ht="48">
      <c r="A426" s="274"/>
      <c r="B426" s="31" t="s">
        <v>1992</v>
      </c>
      <c r="C426" s="31">
        <v>35</v>
      </c>
      <c r="D426" s="32" t="s">
        <v>1987</v>
      </c>
      <c r="E426" s="32" t="s">
        <v>2038</v>
      </c>
      <c r="F426" s="32" t="s">
        <v>68</v>
      </c>
      <c r="G426" s="32" t="s">
        <v>2189</v>
      </c>
      <c r="H426" s="33">
        <v>40</v>
      </c>
      <c r="I426" s="33"/>
      <c r="J426" s="148">
        <f>IF($F426="","",IFERROR(IFERROR(INDEX(Réttabanki!$U:$U,MATCH($F426,Réttabanki!$A:$A,0)),INDEX(Vöruskrá!$R:$R,MATCH($F426,Vöruskrá!$B:$B,0)))*($H426+IF($I426="",$H426*(1+$AD$2),$I426))/2/1000,""))</f>
        <v>30</v>
      </c>
      <c r="K426" s="21" t="s">
        <v>70</v>
      </c>
      <c r="L426" s="21" t="s">
        <v>71</v>
      </c>
      <c r="M426" s="21"/>
      <c r="N426" s="22">
        <v>308</v>
      </c>
      <c r="O426" s="22">
        <v>7.8</v>
      </c>
      <c r="P426" s="22">
        <v>0.8</v>
      </c>
      <c r="Q426" s="22">
        <v>48</v>
      </c>
      <c r="R426" s="22">
        <v>10</v>
      </c>
      <c r="S426" s="22">
        <v>1.4</v>
      </c>
      <c r="T426" s="65" t="str">
        <f>IF(F426="","",IFERROR(INDEX(Réttabanki!Q:Q,MATCH(F426,Réttabanki!A:A,0)),IFERROR(INDEX(Réttabanki!Q:Q,MATCH(F426,Réttabanki!B:B,0)),"")))</f>
        <v/>
      </c>
      <c r="U426" s="302"/>
      <c r="V426" s="302"/>
      <c r="W426" s="302"/>
      <c r="X426" s="302"/>
      <c r="Y426" s="302"/>
      <c r="Z426" s="302"/>
      <c r="AA426" s="302"/>
      <c r="AF426" s="352">
        <f>IF($F426="","",IFERROR(IFERROR(INDEX(Réttabanki!$U:$U,MATCH($F426,Réttabanki!$A:$A,0)),INDEX(Vöruskrá!$R:$R,MATCH($F426,Vöruskrá!$B:$B,0)))*$H426/1000,""))</f>
        <v>24</v>
      </c>
      <c r="AG426" s="352">
        <f>IF($F426="","",IFERROR(IFERROR(INDEX(Réttabanki!$U:$U,MATCH($F426,Réttabanki!$A:$A,0)),INDEX(Vöruskrá!$R:$R,MATCH($F426,Vöruskrá!$B:$B,0)))*IF($I426="",$H426*(1+$AD$2),$I426)/1000,""))</f>
        <v>36</v>
      </c>
      <c r="AH426" s="353">
        <f t="shared" si="30"/>
        <v>3.1304347826086959E-2</v>
      </c>
      <c r="AI426" s="351" t="str">
        <f t="shared" si="31"/>
        <v>OK</v>
      </c>
    </row>
    <row r="427" spans="1:35" ht="36">
      <c r="A427" s="274"/>
      <c r="B427" s="31" t="s">
        <v>1992</v>
      </c>
      <c r="C427" s="31">
        <v>35</v>
      </c>
      <c r="D427" s="32" t="s">
        <v>1987</v>
      </c>
      <c r="E427" s="32" t="s">
        <v>2038</v>
      </c>
      <c r="F427" s="32" t="s">
        <v>570</v>
      </c>
      <c r="G427" s="32" t="s">
        <v>2190</v>
      </c>
      <c r="H427" s="33">
        <v>20</v>
      </c>
      <c r="I427" s="33"/>
      <c r="J427" s="148">
        <f>IF($F427="","",IFERROR(IFERROR(INDEX(Réttabanki!$U:$U,MATCH($F427,Réttabanki!$A:$A,0)),INDEX(Vöruskrá!$R:$R,MATCH($F427,Vöruskrá!$B:$B,0)))*($H427+IF($I427="",$H427*(1+$AD$2),$I427))/2/1000,""))</f>
        <v>45</v>
      </c>
      <c r="K427" s="21" t="s">
        <v>571</v>
      </c>
      <c r="L427" s="21" t="s">
        <v>128</v>
      </c>
      <c r="M427" s="21"/>
      <c r="N427" s="22">
        <v>384</v>
      </c>
      <c r="O427" s="22">
        <v>29.3</v>
      </c>
      <c r="P427" s="22">
        <v>14.7</v>
      </c>
      <c r="Q427" s="22">
        <v>2.4</v>
      </c>
      <c r="R427" s="22">
        <v>12.8</v>
      </c>
      <c r="S427" s="22">
        <v>1.7</v>
      </c>
      <c r="T427" s="64" t="str">
        <f>IF(F427="","",IFERROR(INDEX(Réttabanki!Q:Q,MATCH(F427,Réttabanki!A:A,0)),IFERROR(INDEX(Réttabanki!Q:Q,MATCH(F427,Réttabanki!B:B,0)),"")))</f>
        <v/>
      </c>
      <c r="U427" s="300"/>
      <c r="V427" s="300"/>
      <c r="W427" s="300"/>
      <c r="X427" s="300"/>
      <c r="Y427" s="300"/>
      <c r="Z427" s="300"/>
      <c r="AA427" s="300"/>
      <c r="AF427" s="352">
        <f>IF($F427="","",IFERROR(IFERROR(INDEX(Réttabanki!$U:$U,MATCH($F427,Réttabanki!$A:$A,0)),INDEX(Vöruskrá!$R:$R,MATCH($F427,Vöruskrá!$B:$B,0)))*$H427/1000,""))</f>
        <v>36</v>
      </c>
      <c r="AG427" s="352">
        <f>IF($F427="","",IFERROR(IFERROR(INDEX(Réttabanki!$U:$U,MATCH($F427,Réttabanki!$A:$A,0)),INDEX(Vöruskrá!$R:$R,MATCH($F427,Vöruskrá!$B:$B,0)))*IF($I427="",$H427*(1+$AD$2),$I427)/1000,""))</f>
        <v>54</v>
      </c>
      <c r="AH427" s="353">
        <f t="shared" si="30"/>
        <v>4.6956521739130432E-2</v>
      </c>
      <c r="AI427" s="351" t="str">
        <f t="shared" si="31"/>
        <v>OK</v>
      </c>
    </row>
    <row r="428" spans="1:35" ht="48">
      <c r="A428" s="274"/>
      <c r="B428" s="31" t="s">
        <v>1992</v>
      </c>
      <c r="C428" s="31">
        <v>35</v>
      </c>
      <c r="D428" s="32" t="s">
        <v>1987</v>
      </c>
      <c r="E428" s="32" t="s">
        <v>960</v>
      </c>
      <c r="F428" s="32"/>
      <c r="G428" s="32" t="s">
        <v>2375</v>
      </c>
      <c r="H428" s="33"/>
      <c r="I428" s="33"/>
      <c r="J428" s="148" t="str">
        <f>IF($F428="","",IFERROR(IFERROR(INDEX(Réttabanki!$U:$U,MATCH($F428,Réttabanki!$A:$A,0)),INDEX(Vöruskrá!$R:$R,MATCH($F428,Vöruskrá!$B:$B,0)))*($H428+IF($I428="",$H428*(1+$AD$2),$I428))/2/1000,""))</f>
        <v/>
      </c>
      <c r="K428" s="21" t="s">
        <v>70</v>
      </c>
      <c r="L428" s="21" t="s">
        <v>71</v>
      </c>
      <c r="M428" s="21" t="str">
        <f>IF($F428="","",IFERROR(IFERROR(INDEX(Réttabanki!$F:$F,MATCH($F428,Réttabanki!$A:$A,0)),INDEX(Vöruskrá!$H:$H,MATCH($F428,Vöruskrá!$B:$B,0))),""))</f>
        <v/>
      </c>
      <c r="N428" s="22" t="str">
        <f>IF($F428="","",IFERROR(IFERROR(INDEX(Réttabanki!$G:$G,MATCH($F428,Réttabanki!$A:$A,0)),INDEX(Vöruskrá!$J:$J,MATCH($F428,Vöruskrá!$B:$B,0)))*($H428+IF($I428="",$H428*(1+$AD$2),$I428))/2/100,""))</f>
        <v/>
      </c>
      <c r="O428" s="22" t="str">
        <f>IF($F428="","",IFERROR(IFERROR(INDEX(Réttabanki!$H:$H,MATCH($F428,Réttabanki!$A:$A,0)),INDEX(Vöruskrá!$K:$K,MATCH($F428,Vöruskrá!$B:$B,0)))*($H428+IF($I428="",$H428*(1+$AD$2),$I428))/2/100,""))</f>
        <v/>
      </c>
      <c r="P428" s="22" t="str">
        <f>IF($F428="","",IFERROR(IFERROR(INDEX(Réttabanki!$I:$I,MATCH($F428,Réttabanki!$A:$A,0)),INDEX(Vöruskrá!$L:$L,MATCH($F428,Vöruskrá!$B:$B,0)))*($H428+IF($I428="",$H428*(1+$AD$2),$I428))/2/100,""))</f>
        <v/>
      </c>
      <c r="Q428" s="22" t="str">
        <f>IF($F428="","",IFERROR(IFERROR(INDEX(Réttabanki!$J:$J,MATCH($F428,Réttabanki!$A:$A,0)),INDEX(Vöruskrá!$M:$M,MATCH($F428,Vöruskrá!$B:$B,0)))*($H428+IF($I428="",$H428*(1+$AD$2),$I428))/2/100,""))</f>
        <v/>
      </c>
      <c r="R428" s="22" t="str">
        <f>IF($F428="","",IFERROR(IFERROR(INDEX(Réttabanki!$L:$L,MATCH($F428,Réttabanki!$A:$A,0)),INDEX(Vöruskrá!$O:$O,MATCH($F428,Vöruskrá!$B:$B,0)))*($H428+IF($I428="",$H428*(1+$AD$2),$I428))/2/100,""))</f>
        <v/>
      </c>
      <c r="S428" s="22" t="str">
        <f>IF($F428="","",IFERROR(IFERROR(INDEX(Réttabanki!$M:$M,MATCH($F428,Réttabanki!$A:$A,0)),INDEX(Vöruskrá!$P:$P,MATCH($F428,Vöruskrá!$B:$B,0)))*($H428+IF($I428="",$H428*(1+$AD$2),$I428))/2/100,""))</f>
        <v/>
      </c>
      <c r="T428" s="64" t="str">
        <f>IF(F428="","",IFERROR(INDEX(Réttabanki!Q:Q,MATCH(F428,Réttabanki!A:A,0)),IFERROR(INDEX(Réttabanki!Q:Q,MATCH(F428,Réttabanki!B:B,0)),"")))</f>
        <v/>
      </c>
      <c r="U428" s="302"/>
      <c r="V428" s="302"/>
      <c r="W428" s="302"/>
      <c r="X428" s="302"/>
      <c r="Y428" s="302"/>
      <c r="Z428" s="302"/>
      <c r="AA428" s="302"/>
      <c r="AF428" s="352" t="str">
        <f>IF($F428="","",IFERROR(IFERROR(INDEX(Réttabanki!$U:$U,MATCH($F428,Réttabanki!$A:$A,0)),INDEX(Vöruskrá!$R:$R,MATCH($F428,Vöruskrá!$B:$B,0)))*$H428/1000,""))</f>
        <v/>
      </c>
      <c r="AG428" s="352" t="str">
        <f>IF($F428="","",IFERROR(IFERROR(INDEX(Réttabanki!$U:$U,MATCH($F428,Réttabanki!$A:$A,0)),INDEX(Vöruskrá!$R:$R,MATCH($F428,Vöruskrá!$B:$B,0)))*IF($I428="",$H428*(1+$AD$2),$I428)/1000,""))</f>
        <v/>
      </c>
      <c r="AH428" s="353" t="str">
        <f t="shared" si="30"/>
        <v/>
      </c>
      <c r="AI428" s="351" t="str">
        <f t="shared" si="31"/>
        <v/>
      </c>
    </row>
    <row r="429" spans="1:35" ht="48">
      <c r="A429" s="274"/>
      <c r="B429" s="31" t="s">
        <v>1992</v>
      </c>
      <c r="C429" s="31">
        <v>35</v>
      </c>
      <c r="D429" s="32" t="s">
        <v>1987</v>
      </c>
      <c r="E429" s="32" t="s">
        <v>960</v>
      </c>
      <c r="F429" s="32" t="s">
        <v>68</v>
      </c>
      <c r="G429" s="32" t="s">
        <v>2189</v>
      </c>
      <c r="H429" s="33">
        <v>40</v>
      </c>
      <c r="I429" s="33"/>
      <c r="J429" s="148">
        <f>IF($F429="","",IFERROR(IFERROR(INDEX(Réttabanki!$U:$U,MATCH($F429,Réttabanki!$A:$A,0)),INDEX(Vöruskrá!$R:$R,MATCH($F429,Vöruskrá!$B:$B,0)))*($H429+IF($I429="",$H429*(1+$AD$2),$I429))/2/1000,""))</f>
        <v>30</v>
      </c>
      <c r="K429" s="21" t="s">
        <v>70</v>
      </c>
      <c r="L429" s="21" t="s">
        <v>71</v>
      </c>
      <c r="M429" s="21"/>
      <c r="N429" s="22">
        <v>308</v>
      </c>
      <c r="O429" s="22">
        <v>7.8</v>
      </c>
      <c r="P429" s="22">
        <v>0.8</v>
      </c>
      <c r="Q429" s="22">
        <v>48</v>
      </c>
      <c r="R429" s="22">
        <v>10</v>
      </c>
      <c r="S429" s="22">
        <v>1.4</v>
      </c>
      <c r="T429" s="65" t="str">
        <f>IF(F429="","",IFERROR(INDEX(Réttabanki!Q:Q,MATCH(F429,Réttabanki!A:A,0)),IFERROR(INDEX(Réttabanki!Q:Q,MATCH(F429,Réttabanki!B:B,0)),"")))</f>
        <v/>
      </c>
      <c r="U429" s="300"/>
      <c r="V429" s="300"/>
      <c r="W429" s="300"/>
      <c r="X429" s="300"/>
      <c r="Y429" s="300"/>
      <c r="Z429" s="300"/>
      <c r="AA429" s="300"/>
      <c r="AF429" s="352">
        <f>IF($F429="","",IFERROR(IFERROR(INDEX(Réttabanki!$U:$U,MATCH($F429,Réttabanki!$A:$A,0)),INDEX(Vöruskrá!$R:$R,MATCH($F429,Vöruskrá!$B:$B,0)))*$H429/1000,""))</f>
        <v>24</v>
      </c>
      <c r="AG429" s="352">
        <f>IF($F429="","",IFERROR(IFERROR(INDEX(Réttabanki!$U:$U,MATCH($F429,Réttabanki!$A:$A,0)),INDEX(Vöruskrá!$R:$R,MATCH($F429,Vöruskrá!$B:$B,0)))*IF($I429="",$H429*(1+$AD$2),$I429)/1000,""))</f>
        <v>36</v>
      </c>
      <c r="AH429" s="353">
        <f t="shared" si="30"/>
        <v>3.1304347826086959E-2</v>
      </c>
      <c r="AI429" s="351" t="str">
        <f t="shared" si="31"/>
        <v>OK</v>
      </c>
    </row>
    <row r="430" spans="1:35" ht="72">
      <c r="A430" s="274"/>
      <c r="B430" s="31" t="s">
        <v>1992</v>
      </c>
      <c r="C430" s="31">
        <v>35</v>
      </c>
      <c r="D430" s="32" t="s">
        <v>1987</v>
      </c>
      <c r="E430" s="32" t="s">
        <v>960</v>
      </c>
      <c r="F430" s="32"/>
      <c r="G430" s="32" t="s">
        <v>2376</v>
      </c>
      <c r="H430" s="33"/>
      <c r="I430" s="33"/>
      <c r="J430" s="148" t="str">
        <f>IF($F430="","",IFERROR(IFERROR(INDEX(Réttabanki!$U:$U,MATCH($F430,Réttabanki!$A:$A,0)),INDEX(Vöruskrá!$R:$R,MATCH($F430,Vöruskrá!$B:$B,0)))*($H430+IF($I430="",$H430*(1+$AD$2),$I430))/2/1000,""))</f>
        <v/>
      </c>
      <c r="K430" s="21" t="s">
        <v>2377</v>
      </c>
      <c r="L430" s="21" t="s">
        <v>128</v>
      </c>
      <c r="M430" s="21"/>
      <c r="N430" s="22"/>
      <c r="O430" s="22"/>
      <c r="P430" s="22"/>
      <c r="Q430" s="22"/>
      <c r="R430" s="22"/>
      <c r="S430" s="22"/>
      <c r="T430" s="64"/>
      <c r="U430" s="302"/>
      <c r="V430" s="302"/>
      <c r="W430" s="302"/>
      <c r="X430" s="302"/>
      <c r="Y430" s="302"/>
      <c r="Z430" s="302"/>
      <c r="AA430" s="302"/>
      <c r="AF430" s="352" t="str">
        <f>IF($F430="","",IFERROR(IFERROR(INDEX(Réttabanki!$U:$U,MATCH($F430,Réttabanki!$A:$A,0)),INDEX(Vöruskrá!$R:$R,MATCH($F430,Vöruskrá!$B:$B,0)))*$H430/1000,""))</f>
        <v/>
      </c>
      <c r="AG430" s="352" t="str">
        <f>IF($F430="","",IFERROR(IFERROR(INDEX(Réttabanki!$U:$U,MATCH($F430,Réttabanki!$A:$A,0)),INDEX(Vöruskrá!$R:$R,MATCH($F430,Vöruskrá!$B:$B,0)))*IF($I430="",$H430*(1+$AD$2),$I430)/1000,""))</f>
        <v/>
      </c>
      <c r="AH430" s="353" t="str">
        <f>IF(N($AF430)+N($AG430)=0,"",MAX(N($AF430)/$AE$4,N($AG430)/$AE$5))</f>
        <v/>
      </c>
      <c r="AI430" s="351" t="str">
        <f>IF($AH430="","",IF($AH430&gt;$AE$6,"⚠ Yfir "&amp;TEXT($AE$6,"0%"),"OK"))</f>
        <v/>
      </c>
    </row>
    <row r="431" spans="1:35" ht="48">
      <c r="A431" s="274"/>
      <c r="B431" s="31" t="s">
        <v>1992</v>
      </c>
      <c r="C431" s="31">
        <v>35</v>
      </c>
      <c r="D431" s="32" t="s">
        <v>1987</v>
      </c>
      <c r="E431" s="32" t="s">
        <v>960</v>
      </c>
      <c r="F431" s="32" t="s">
        <v>1191</v>
      </c>
      <c r="G431" s="32" t="s">
        <v>2036</v>
      </c>
      <c r="H431" s="33">
        <v>40</v>
      </c>
      <c r="I431" s="33"/>
      <c r="J431" s="148">
        <f>IF($F431="","",IFERROR(IFERROR(INDEX(Réttabanki!$U:$U,MATCH($F431,Réttabanki!$A:$A,0)),INDEX(Vöruskrá!$R:$R,MATCH($F431,Vöruskrá!$B:$B,0)))*($H431+IF($I431="",$H431*(1+$AD$2),$I431))/2/1000,""))</f>
        <v>30</v>
      </c>
      <c r="K431" s="21" t="s">
        <v>1192</v>
      </c>
      <c r="L431" s="21"/>
      <c r="M431" s="21"/>
      <c r="N431" s="22">
        <v>227</v>
      </c>
      <c r="O431" s="22">
        <v>4.2</v>
      </c>
      <c r="P431" s="22">
        <v>0.4</v>
      </c>
      <c r="Q431" s="22">
        <v>39.799999999999997</v>
      </c>
      <c r="R431" s="22">
        <v>2.1</v>
      </c>
      <c r="S431" s="22">
        <v>0.9</v>
      </c>
      <c r="T431" s="64"/>
      <c r="U431" s="300"/>
      <c r="V431" s="300"/>
      <c r="W431" s="300"/>
      <c r="X431" s="300"/>
      <c r="Y431" s="300"/>
      <c r="Z431" s="300"/>
      <c r="AA431" s="300"/>
      <c r="AF431" s="352">
        <f>IF($F431="","",IFERROR(IFERROR(INDEX(Réttabanki!$U:$U,MATCH($F431,Réttabanki!$A:$A,0)),INDEX(Vöruskrá!$R:$R,MATCH($F431,Vöruskrá!$B:$B,0)))*$H431/1000,""))</f>
        <v>24</v>
      </c>
      <c r="AG431" s="352">
        <f>IF($F431="","",IFERROR(IFERROR(INDEX(Réttabanki!$U:$U,MATCH($F431,Réttabanki!$A:$A,0)),INDEX(Vöruskrá!$R:$R,MATCH($F431,Vöruskrá!$B:$B,0)))*IF($I431="",$H431*(1+$AD$2),$I431)/1000,""))</f>
        <v>36</v>
      </c>
      <c r="AH431" s="353">
        <f>IF(N($AF431)+N($AG431)=0,"",MAX(N($AF431)/$AE$4,N($AG431)/$AE$5))</f>
        <v>3.1304347826086959E-2</v>
      </c>
      <c r="AI431" s="351" t="str">
        <f>IF($AH431="","",IF($AH431&gt;$AE$6,"⚠ Yfir "&amp;TEXT($AE$6,"0%"),"OK"))</f>
        <v>OK</v>
      </c>
    </row>
    <row r="432" spans="1:35" ht="36">
      <c r="A432" s="274"/>
      <c r="B432" s="31" t="s">
        <v>1992</v>
      </c>
      <c r="C432" s="31">
        <v>35</v>
      </c>
      <c r="D432" s="32" t="s">
        <v>1987</v>
      </c>
      <c r="E432" s="32" t="s">
        <v>960</v>
      </c>
      <c r="F432" s="32" t="s">
        <v>570</v>
      </c>
      <c r="G432" s="32" t="s">
        <v>2190</v>
      </c>
      <c r="H432" s="33">
        <v>20</v>
      </c>
      <c r="I432" s="33"/>
      <c r="J432" s="148">
        <f>IF($F432="","",IFERROR(IFERROR(INDEX(Réttabanki!$U:$U,MATCH($F432,Réttabanki!$A:$A,0)),INDEX(Vöruskrá!$R:$R,MATCH($F432,Vöruskrá!$B:$B,0)))*($H432+IF($I432="",$H432*(1+$AD$2),$I432))/2/1000,""))</f>
        <v>45</v>
      </c>
      <c r="K432" s="21" t="s">
        <v>571</v>
      </c>
      <c r="L432" s="21" t="s">
        <v>128</v>
      </c>
      <c r="M432" s="21"/>
      <c r="N432" s="22">
        <v>384</v>
      </c>
      <c r="O432" s="22">
        <v>29.3</v>
      </c>
      <c r="P432" s="22">
        <v>14.7</v>
      </c>
      <c r="Q432" s="22">
        <v>2.4</v>
      </c>
      <c r="R432" s="22">
        <v>12.8</v>
      </c>
      <c r="S432" s="22">
        <v>1.7</v>
      </c>
      <c r="T432" s="64"/>
      <c r="U432" s="302"/>
      <c r="V432" s="302"/>
      <c r="W432" s="302"/>
      <c r="X432" s="302"/>
      <c r="Y432" s="302"/>
      <c r="Z432" s="302"/>
      <c r="AA432" s="302"/>
      <c r="AF432" s="352">
        <f>IF($F432="","",IFERROR(IFERROR(INDEX(Réttabanki!$U:$U,MATCH($F432,Réttabanki!$A:$A,0)),INDEX(Vöruskrá!$R:$R,MATCH($F432,Vöruskrá!$B:$B,0)))*$H432/1000,""))</f>
        <v>36</v>
      </c>
      <c r="AG432" s="352">
        <f>IF($F432="","",IFERROR(IFERROR(INDEX(Réttabanki!$U:$U,MATCH($F432,Réttabanki!$A:$A,0)),INDEX(Vöruskrá!$R:$R,MATCH($F432,Vöruskrá!$B:$B,0)))*IF($I432="",$H432*(1+$AD$2),$I432)/1000,""))</f>
        <v>54</v>
      </c>
      <c r="AH432" s="353">
        <f>IF(N($AF432)+N($AG432)=0,"",MAX(N($AF432)/$AE$4,N($AG432)/$AE$5))</f>
        <v>4.6956521739130432E-2</v>
      </c>
      <c r="AI432" s="351" t="str">
        <f>IF($AH432="","",IF($AH432&gt;$AE$6,"⚠ Yfir "&amp;TEXT($AE$6,"0%"),"OK"))</f>
        <v>OK</v>
      </c>
    </row>
    <row r="433" spans="1:35">
      <c r="A433" s="275"/>
      <c r="B433" s="154" t="s">
        <v>1992</v>
      </c>
      <c r="C433" s="154">
        <v>35</v>
      </c>
      <c r="D433" s="155"/>
      <c r="E433" s="155"/>
      <c r="F433" s="155" t="s">
        <v>2050</v>
      </c>
      <c r="G433" s="155"/>
      <c r="H433" s="156"/>
      <c r="I433" s="156"/>
      <c r="J433" s="407">
        <f>SUM(AF411:AF432)</f>
        <v>840.19698783919591</v>
      </c>
      <c r="K433" s="21" t="s">
        <v>2033</v>
      </c>
      <c r="L433" s="21"/>
      <c r="M433" s="21"/>
      <c r="N433" s="22"/>
      <c r="O433" s="22"/>
      <c r="P433" s="22"/>
      <c r="Q433" s="22"/>
      <c r="R433" s="22"/>
      <c r="S433" s="22"/>
      <c r="T433" s="64"/>
      <c r="U433" s="300"/>
      <c r="V433" s="300"/>
      <c r="W433" s="300"/>
      <c r="X433" s="300"/>
      <c r="Y433" s="300"/>
      <c r="Z433" s="300"/>
      <c r="AA433" s="300"/>
      <c r="AF433" s="352" t="str">
        <f>IF($F433="","",IFERROR(IFERROR(INDEX(Réttabanki!$U:$U,MATCH($F433,Réttabanki!$A:$A,0)),INDEX(Vöruskrá!$R:$R,MATCH($F433,Vöruskrá!$B:$B,0)))*$H433/1000,""))</f>
        <v/>
      </c>
      <c r="AG433" s="352" t="str">
        <f>IF($F433="","",IFERROR(IFERROR(INDEX(Réttabanki!$U:$U,MATCH($F433,Réttabanki!$A:$A,0)),INDEX(Vöruskrá!$R:$R,MATCH($F433,Vöruskrá!$B:$B,0)))*IF($I433="",$H433*(1+$AD$2),$I433)/1000,""))</f>
        <v/>
      </c>
      <c r="AH433" s="353" t="str">
        <f>IF(N($AF433)+N($AG433)=0,"",MAX(N($AF433)/$AE$4,N($AG433)/$AE$5))</f>
        <v/>
      </c>
      <c r="AI433" s="351" t="str">
        <f>IF($AH433="","",IF($AH433&gt;$AE$6,"⚠ Yfir "&amp;TEXT($AE$6,"0%"),"OK"))</f>
        <v/>
      </c>
    </row>
    <row r="434" spans="1:35">
      <c r="A434" s="275"/>
      <c r="B434" s="154" t="s">
        <v>1992</v>
      </c>
      <c r="C434" s="154">
        <v>35</v>
      </c>
      <c r="D434" s="155"/>
      <c r="E434" s="155"/>
      <c r="F434" s="155" t="s">
        <v>2051</v>
      </c>
      <c r="G434" s="155"/>
      <c r="H434" s="156"/>
      <c r="I434" s="156"/>
      <c r="J434" s="407">
        <f>SUM(AG411:AG432)</f>
        <v>1776.8619817587939</v>
      </c>
      <c r="K434" s="21" t="s">
        <v>2033</v>
      </c>
      <c r="L434" s="21"/>
      <c r="M434" s="21"/>
      <c r="N434" s="22"/>
      <c r="O434" s="22"/>
      <c r="P434" s="22"/>
      <c r="Q434" s="22"/>
      <c r="R434" s="22"/>
      <c r="S434" s="22"/>
      <c r="T434" s="64"/>
      <c r="U434" s="302"/>
      <c r="V434" s="302"/>
      <c r="W434" s="302"/>
      <c r="X434" s="302"/>
      <c r="Y434" s="302"/>
      <c r="Z434" s="302"/>
      <c r="AA434" s="302"/>
      <c r="AF434" s="352" t="str">
        <f>IF($F434="","",IFERROR(IFERROR(INDEX(Réttabanki!$U:$U,MATCH($F434,Réttabanki!$A:$A,0)),INDEX(Vöruskrá!$R:$R,MATCH($F434,Vöruskrá!$B:$B,0)))*$H434/1000,""))</f>
        <v/>
      </c>
      <c r="AG434" s="352" t="str">
        <f>IF($F434="","",IFERROR(IFERROR(INDEX(Réttabanki!$U:$U,MATCH($F434,Réttabanki!$A:$A,0)),INDEX(Vöruskrá!$R:$R,MATCH($F434,Vöruskrá!$B:$B,0)))*IF($I434="",$H434*(1+$AD$2),$I434)/1000,""))</f>
        <v/>
      </c>
      <c r="AH434" s="353" t="str">
        <f>IF(N($AF434)+N($AG434)=0,"",MAX(N($AF434)/$AE$4,N($AG434)/$AE$5))</f>
        <v/>
      </c>
      <c r="AI434" s="351" t="str">
        <f>IF($AH434="","",IF($AH434&gt;$AE$6,"⚠ Yfir "&amp;TEXT($AE$6,"0%"),"OK"))</f>
        <v/>
      </c>
    </row>
    <row r="435" spans="1:35">
      <c r="A435" s="274">
        <v>46260</v>
      </c>
      <c r="B435" s="31" t="s">
        <v>2052</v>
      </c>
      <c r="C435" s="31">
        <v>35</v>
      </c>
      <c r="D435" s="32"/>
      <c r="E435" s="32"/>
      <c r="F435" s="32"/>
      <c r="G435" s="32" t="s">
        <v>2194</v>
      </c>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5" t="str">
        <f>IF(F435="","",IFERROR(INDEX(Réttabanki!Q:Q,MATCH(F435,Réttabanki!A:A,0)),IFERROR(INDEX(Réttabanki!Q:Q,MATCH(F435,Réttabanki!B:B,0)),"")))</f>
        <v/>
      </c>
      <c r="U435" s="300"/>
      <c r="V435" s="300"/>
      <c r="W435" s="300"/>
      <c r="X435" s="300"/>
      <c r="Y435" s="300"/>
      <c r="Z435" s="300"/>
      <c r="AA435" s="300"/>
      <c r="AF435" s="352" t="str">
        <f>IF($F435="","",IFERROR(IFERROR(INDEX(Réttabanki!$U:$U,MATCH($F435,Réttabanki!$A:$A,0)),INDEX(Vöruskrá!$R:$R,MATCH($F435,Vöruskrá!$B:$B,0)))*$H435/1000,""))</f>
        <v/>
      </c>
      <c r="AG435" s="352" t="str">
        <f>IF($F435="","",IFERROR(IFERROR(INDEX(Réttabanki!$U:$U,MATCH($F435,Réttabanki!$A:$A,0)),INDEX(Vöruskrá!$R:$R,MATCH($F435,Vöruskrá!$B:$B,0)))*IF($I435="",$H435*(1+$AD$2),$I435)/1000,""))</f>
        <v/>
      </c>
      <c r="AH435" s="353" t="str">
        <f t="shared" ref="AH435:AH461" si="32">IF(N($AF435)+N($AG435)=0,"",MAX(N($AF435)/$AE$4,N($AG435)/$AE$5))</f>
        <v/>
      </c>
      <c r="AI435" s="351" t="str">
        <f t="shared" ref="AI435:AI461" si="33">IF($AH435="","",IF($AH435&gt;$AE$6,"⚠ Yfir "&amp;TEXT($AE$6,"0%"),"OK"))</f>
        <v/>
      </c>
    </row>
    <row r="436" spans="1:35" ht="24">
      <c r="A436" s="274"/>
      <c r="B436" s="31" t="s">
        <v>2052</v>
      </c>
      <c r="C436" s="31">
        <v>35</v>
      </c>
      <c r="D436" s="32" t="s">
        <v>1961</v>
      </c>
      <c r="E436" s="32" t="s">
        <v>1993</v>
      </c>
      <c r="F436" s="32" t="s">
        <v>104</v>
      </c>
      <c r="G436" s="32" t="s">
        <v>2197</v>
      </c>
      <c r="H436" s="33">
        <v>250</v>
      </c>
      <c r="I436" s="33">
        <v>250</v>
      </c>
      <c r="J436" s="148">
        <f>IF($F436="","",IFERROR(IFERROR(INDEX(Réttabanki!$U:$U,MATCH($F436,Réttabanki!$A:$A,0)),INDEX(Vöruskrá!$R:$R,MATCH($F436,Vöruskrá!$B:$B,0)))*($H436+IF($I436="",$H436*(1+$AD$2),$I436))/2/1000,""))</f>
        <v>44.703675918979741</v>
      </c>
      <c r="K436" s="21" t="s">
        <v>1885</v>
      </c>
      <c r="L436" s="21" t="s">
        <v>108</v>
      </c>
      <c r="M436" s="21"/>
      <c r="N436" s="22">
        <v>90.11</v>
      </c>
      <c r="O436" s="22">
        <v>1.38</v>
      </c>
      <c r="P436" s="22">
        <v>0.78</v>
      </c>
      <c r="Q436" s="22">
        <v>16.78</v>
      </c>
      <c r="R436" s="22">
        <v>2.23</v>
      </c>
      <c r="S436" s="22">
        <v>0.26</v>
      </c>
      <c r="T436" s="311">
        <v>1</v>
      </c>
      <c r="U436" s="302" t="s">
        <v>1999</v>
      </c>
      <c r="V436" s="302" t="s">
        <v>2056</v>
      </c>
      <c r="W436" s="302" t="s">
        <v>2140</v>
      </c>
      <c r="X436" s="302" t="s">
        <v>2198</v>
      </c>
      <c r="Y436" s="302">
        <v>75</v>
      </c>
      <c r="Z436" s="302" t="s">
        <v>2199</v>
      </c>
      <c r="AA436" s="302"/>
      <c r="AF436" s="352">
        <f>IF($F436="","",IFERROR(IFERROR(INDEX(Réttabanki!$U:$U,MATCH($F436,Réttabanki!$A:$A,0)),INDEX(Vöruskrá!$R:$R,MATCH($F436,Vöruskrá!$B:$B,0)))*$H436/1000,""))</f>
        <v>44.703675918979741</v>
      </c>
      <c r="AG436" s="352">
        <f>IF($F436="","",IFERROR(IFERROR(INDEX(Réttabanki!$U:$U,MATCH($F436,Réttabanki!$A:$A,0)),INDEX(Vöruskrá!$R:$R,MATCH($F436,Vöruskrá!$B:$B,0)))*IF($I436="",$H436*(1+$AD$2),$I436)/1000,""))</f>
        <v>44.703675918979741</v>
      </c>
      <c r="AH436" s="353">
        <f>IF(N($AF436)+N($AG436)=0,"",MAX(N($AF436)/$AE$4,N($AG436)/$AE$5))</f>
        <v>3.8872761668678035E-2</v>
      </c>
      <c r="AI436" s="351" t="str">
        <f>IF($AH436="","",IF($AH436&gt;$AE$6,"⚠ Yfir "&amp;TEXT($AE$6,"0%"),"OK"))</f>
        <v>OK</v>
      </c>
    </row>
    <row r="437" spans="1:35">
      <c r="A437" s="274"/>
      <c r="B437" s="31" t="s">
        <v>2052</v>
      </c>
      <c r="C437" s="31">
        <v>35</v>
      </c>
      <c r="D437" s="32" t="s">
        <v>1961</v>
      </c>
      <c r="E437" s="32" t="s">
        <v>1993</v>
      </c>
      <c r="F437" s="32" t="s">
        <v>165</v>
      </c>
      <c r="G437" s="32" t="s">
        <v>2200</v>
      </c>
      <c r="H437" s="33">
        <v>25</v>
      </c>
      <c r="I437" s="33">
        <v>25</v>
      </c>
      <c r="J437" s="148">
        <f>IF($F437="","",IFERROR(IFERROR(INDEX(Réttabanki!$U:$U,MATCH($F437,Réttabanki!$A:$A,0)),INDEX(Vöruskrá!$R:$R,MATCH($F437,Vöruskrá!$B:$B,0)))*($H437+IF($I437="",$H437*(1+$AD$2),$I437))/2/1000,""))</f>
        <v>45</v>
      </c>
      <c r="K437" s="21" t="s">
        <v>166</v>
      </c>
      <c r="L437" s="21" t="s">
        <v>167</v>
      </c>
      <c r="M437" s="21"/>
      <c r="N437" s="22">
        <v>401</v>
      </c>
      <c r="O437" s="22">
        <v>32.700000000000003</v>
      </c>
      <c r="P437" s="22">
        <v>16.600000000000001</v>
      </c>
      <c r="Q437" s="22">
        <v>15.7</v>
      </c>
      <c r="R437" s="22">
        <v>10.3</v>
      </c>
      <c r="S437" s="22">
        <v>1</v>
      </c>
      <c r="T437" s="309" t="str">
        <f>IF(F437="","",IFERROR(INDEX(Réttabanki!Q:Q,MATCH(F437,Réttabanki!A:A,0)),IFERROR(INDEX(Réttabanki!Q:Q,MATCH(F437,Réttabanki!B:B,0)),"")))</f>
        <v/>
      </c>
      <c r="U437" s="300" t="s">
        <v>1999</v>
      </c>
      <c r="V437" s="300" t="s">
        <v>2000</v>
      </c>
      <c r="W437" s="300"/>
      <c r="X437" s="300"/>
      <c r="Y437" s="300"/>
      <c r="Z437" s="300"/>
      <c r="AA437" s="300"/>
      <c r="AF437" s="352">
        <f>IF($F437="","",IFERROR(IFERROR(INDEX(Réttabanki!$U:$U,MATCH($F437,Réttabanki!$A:$A,0)),INDEX(Vöruskrá!$R:$R,MATCH($F437,Vöruskrá!$B:$B,0)))*$H437/1000,""))</f>
        <v>45</v>
      </c>
      <c r="AG437" s="352">
        <f>IF($F437="","",IFERROR(IFERROR(INDEX(Réttabanki!$U:$U,MATCH($F437,Réttabanki!$A:$A,0)),INDEX(Vöruskrá!$R:$R,MATCH($F437,Vöruskrá!$B:$B,0)))*IF($I437="",$H437*(1+$AD$2),$I437)/1000,""))</f>
        <v>45</v>
      </c>
      <c r="AH437" s="353">
        <f>IF(N($AF437)+N($AG437)=0,"",MAX(N($AF437)/$AE$4,N($AG437)/$AE$5))</f>
        <v>3.9130434782608699E-2</v>
      </c>
      <c r="AI437" s="351" t="str">
        <f>IF($AH437="","",IF($AH437&gt;$AE$6,"⚠ Yfir "&amp;TEXT($AE$6,"0%"),"OK"))</f>
        <v>OK</v>
      </c>
    </row>
    <row r="438" spans="1:35" ht="24">
      <c r="A438" s="274"/>
      <c r="B438" s="31" t="s">
        <v>2052</v>
      </c>
      <c r="C438" s="31">
        <v>35</v>
      </c>
      <c r="D438" s="32" t="s">
        <v>1961</v>
      </c>
      <c r="E438" s="32" t="s">
        <v>1993</v>
      </c>
      <c r="F438" s="32" t="s">
        <v>708</v>
      </c>
      <c r="G438" s="32" t="s">
        <v>2201</v>
      </c>
      <c r="H438" s="33">
        <v>5</v>
      </c>
      <c r="I438" s="33">
        <v>5</v>
      </c>
      <c r="J438" s="148">
        <f>IF($F438="","",IFERROR(IFERROR(INDEX(Réttabanki!$U:$U,MATCH($F438,Réttabanki!$A:$A,0)),INDEX(Vöruskrá!$R:$R,MATCH($F438,Vöruskrá!$B:$B,0)))*($H438+IF($I438="",$H438*(1+$AD$2),$I438))/2/1000,""))</f>
        <v>27.495000000000001</v>
      </c>
      <c r="K438" s="21" t="s">
        <v>709</v>
      </c>
      <c r="L438" s="21"/>
      <c r="M438" s="21" t="s">
        <v>280</v>
      </c>
      <c r="N438" s="22">
        <v>243</v>
      </c>
      <c r="O438" s="22">
        <v>1.2</v>
      </c>
      <c r="P438" s="22">
        <v>0.4</v>
      </c>
      <c r="Q438" s="22">
        <v>81</v>
      </c>
      <c r="R438" s="22">
        <v>4</v>
      </c>
      <c r="S438" s="22">
        <v>0</v>
      </c>
      <c r="T438" s="311" t="str">
        <f>IF(F438="","",IFERROR(INDEX(Réttabanki!Q:Q,MATCH(F438,Réttabanki!A:A,0)),IFERROR(INDEX(Réttabanki!Q:Q,MATCH(F438,Réttabanki!B:B,0)),"")))</f>
        <v/>
      </c>
      <c r="U438" s="302"/>
      <c r="V438" s="302"/>
      <c r="W438" s="302"/>
      <c r="X438" s="302"/>
      <c r="Y438" s="302"/>
      <c r="Z438" s="302"/>
      <c r="AA438" s="302"/>
      <c r="AF438" s="352">
        <f>IF($F438="","",IFERROR(IFERROR(INDEX(Réttabanki!$U:$U,MATCH($F438,Réttabanki!$A:$A,0)),INDEX(Vöruskrá!$R:$R,MATCH($F438,Vöruskrá!$B:$B,0)))*$H438/1000,""))</f>
        <v>27.495000000000001</v>
      </c>
      <c r="AG438" s="352">
        <f>IF($F438="","",IFERROR(IFERROR(INDEX(Réttabanki!$U:$U,MATCH($F438,Réttabanki!$A:$A,0)),INDEX(Vöruskrá!$R:$R,MATCH($F438,Vöruskrá!$B:$B,0)))*IF($I438="",$H438*(1+$AD$2),$I438)/1000,""))</f>
        <v>27.495000000000001</v>
      </c>
      <c r="AH438" s="353">
        <f>IF(N($AF438)+N($AG438)=0,"",MAX(N($AF438)/$AE$4,N($AG438)/$AE$5))</f>
        <v>2.3908695652173913E-2</v>
      </c>
      <c r="AI438" s="351" t="str">
        <f>IF($AH438="","",IF($AH438&gt;$AE$6,"⚠ Yfir "&amp;TEXT($AE$6,"0%"),"OK"))</f>
        <v>OK</v>
      </c>
    </row>
    <row r="439" spans="1:35" ht="60">
      <c r="A439" s="274"/>
      <c r="B439" s="31" t="s">
        <v>2052</v>
      </c>
      <c r="C439" s="31">
        <v>35</v>
      </c>
      <c r="D439" s="32" t="s">
        <v>1961</v>
      </c>
      <c r="E439" s="32" t="s">
        <v>960</v>
      </c>
      <c r="F439" s="32"/>
      <c r="G439" s="32" t="s">
        <v>2202</v>
      </c>
      <c r="H439" s="33"/>
      <c r="I439" s="33"/>
      <c r="J439" s="148" t="str">
        <f>IF($F439="","",IFERROR(IFERROR(INDEX(Réttabanki!$U:$U,MATCH($F439,Réttabanki!$A:$A,0)),INDEX(Vöruskrá!$R:$R,MATCH($F439,Vöruskrá!$B:$B,0)))*($H439+IF($I439="",$H439*(1+$AD$2),$I439))/2/1000,""))</f>
        <v/>
      </c>
      <c r="K439" s="21" t="s">
        <v>2203</v>
      </c>
      <c r="L439" s="21" t="s">
        <v>108</v>
      </c>
      <c r="M439" s="21"/>
      <c r="N439" s="22"/>
      <c r="O439" s="22"/>
      <c r="P439" s="22"/>
      <c r="Q439" s="22"/>
      <c r="R439" s="22"/>
      <c r="S439" s="22"/>
      <c r="T439" s="65"/>
      <c r="U439" s="300"/>
      <c r="V439" s="300"/>
      <c r="W439" s="300"/>
      <c r="X439" s="300"/>
      <c r="Y439" s="300"/>
      <c r="Z439" s="300"/>
      <c r="AA439" s="300"/>
      <c r="AF439" s="352" t="str">
        <f>IF($F439="","",IFERROR(IFERROR(INDEX(Réttabanki!$U:$U,MATCH($F439,Réttabanki!$A:$A,0)),INDEX(Vöruskrá!$R:$R,MATCH($F439,Vöruskrá!$B:$B,0)))*$H439/1000,""))</f>
        <v/>
      </c>
      <c r="AG439" s="352" t="str">
        <f>IF($F439="","",IFERROR(IFERROR(INDEX(Réttabanki!$U:$U,MATCH($F439,Réttabanki!$A:$A,0)),INDEX(Vöruskrá!$R:$R,MATCH($F439,Vöruskrá!$B:$B,0)))*IF($I439="",$H439*(1+$AD$2),$I439)/1000,""))</f>
        <v/>
      </c>
      <c r="AH439" s="353" t="str">
        <f t="shared" si="32"/>
        <v/>
      </c>
      <c r="AI439" s="351" t="str">
        <f t="shared" si="33"/>
        <v/>
      </c>
    </row>
    <row r="440" spans="1:35" ht="24">
      <c r="A440" s="274"/>
      <c r="B440" s="31" t="s">
        <v>2052</v>
      </c>
      <c r="C440" s="31">
        <v>35</v>
      </c>
      <c r="D440" s="32" t="s">
        <v>1961</v>
      </c>
      <c r="E440" s="32" t="s">
        <v>960</v>
      </c>
      <c r="F440" s="32" t="s">
        <v>104</v>
      </c>
      <c r="G440" s="32" t="s">
        <v>2197</v>
      </c>
      <c r="H440" s="33">
        <v>250</v>
      </c>
      <c r="I440" s="33">
        <v>250</v>
      </c>
      <c r="J440" s="148">
        <f>IF($F440="","",IFERROR(IFERROR(INDEX(Réttabanki!$U:$U,MATCH($F440,Réttabanki!$A:$A,0)),INDEX(Vöruskrá!$R:$R,MATCH($F440,Vöruskrá!$B:$B,0)))*($H440+IF($I440="",$H440*(1+$AD$2),$I440))/2/1000,""))</f>
        <v>44.703675918979741</v>
      </c>
      <c r="K440" s="21" t="s">
        <v>1885</v>
      </c>
      <c r="L440" s="21" t="s">
        <v>108</v>
      </c>
      <c r="M440" s="21"/>
      <c r="N440" s="22">
        <v>90.11</v>
      </c>
      <c r="O440" s="22">
        <v>1.38</v>
      </c>
      <c r="P440" s="22">
        <v>0.78</v>
      </c>
      <c r="Q440" s="22">
        <v>16.78</v>
      </c>
      <c r="R440" s="22">
        <v>2.23</v>
      </c>
      <c r="S440" s="22">
        <v>0.26</v>
      </c>
      <c r="T440" s="311"/>
      <c r="U440" s="302"/>
      <c r="V440" s="302"/>
      <c r="W440" s="302"/>
      <c r="X440" s="302"/>
      <c r="Y440" s="302"/>
      <c r="Z440" s="302"/>
      <c r="AA440" s="302"/>
      <c r="AF440" s="352">
        <f>IF($F440="","",IFERROR(IFERROR(INDEX(Réttabanki!$U:$U,MATCH($F440,Réttabanki!$A:$A,0)),INDEX(Vöruskrá!$R:$R,MATCH($F440,Vöruskrá!$B:$B,0)))*$H440/1000,""))</f>
        <v>44.703675918979741</v>
      </c>
      <c r="AG440" s="352">
        <f>IF($F440="","",IFERROR(IFERROR(INDEX(Réttabanki!$U:$U,MATCH($F440,Réttabanki!$A:$A,0)),INDEX(Vöruskrá!$R:$R,MATCH($F440,Vöruskrá!$B:$B,0)))*IF($I440="",$H440*(1+$AD$2),$I440)/1000,""))</f>
        <v>44.703675918979741</v>
      </c>
      <c r="AH440" s="353">
        <f t="shared" si="32"/>
        <v>3.8872761668678035E-2</v>
      </c>
      <c r="AI440" s="351" t="str">
        <f t="shared" si="33"/>
        <v>OK</v>
      </c>
    </row>
    <row r="441" spans="1:35" ht="48">
      <c r="A441" s="274"/>
      <c r="B441" s="31" t="s">
        <v>2052</v>
      </c>
      <c r="C441" s="31">
        <v>35</v>
      </c>
      <c r="D441" s="32" t="s">
        <v>1961</v>
      </c>
      <c r="E441" s="32" t="s">
        <v>960</v>
      </c>
      <c r="F441" s="32" t="s">
        <v>1188</v>
      </c>
      <c r="G441" s="32" t="s">
        <v>2148</v>
      </c>
      <c r="H441" s="33">
        <v>25</v>
      </c>
      <c r="I441" s="33">
        <v>25</v>
      </c>
      <c r="J441" s="148">
        <f>IF($F441="","",IFERROR(IFERROR(INDEX(Réttabanki!$U:$U,MATCH($F441,Réttabanki!$A:$A,0)),INDEX(Vöruskrá!$R:$R,MATCH($F441,Vöruskrá!$B:$B,0)))*($H441+IF($I441="",$H441*(1+$AD$2),$I441))/2/1000,""))</f>
        <v>15</v>
      </c>
      <c r="K441" s="21" t="s">
        <v>1189</v>
      </c>
      <c r="L441" s="21"/>
      <c r="M441" s="21"/>
      <c r="N441" s="22">
        <v>225</v>
      </c>
      <c r="O441" s="22">
        <v>3</v>
      </c>
      <c r="P441" s="22">
        <v>0.3</v>
      </c>
      <c r="Q441" s="22">
        <v>41</v>
      </c>
      <c r="R441" s="22">
        <v>2.1</v>
      </c>
      <c r="S441" s="22">
        <v>1</v>
      </c>
      <c r="T441" s="65"/>
      <c r="U441" s="300"/>
      <c r="V441" s="300"/>
      <c r="W441" s="300"/>
      <c r="X441" s="300"/>
      <c r="Y441" s="300"/>
      <c r="Z441" s="300"/>
      <c r="AA441" s="300"/>
      <c r="AF441" s="352">
        <f>IF($F441="","",IFERROR(IFERROR(INDEX(Réttabanki!$U:$U,MATCH($F441,Réttabanki!$A:$A,0)),INDEX(Vöruskrá!$R:$R,MATCH($F441,Vöruskrá!$B:$B,0)))*$H441/1000,""))</f>
        <v>15</v>
      </c>
      <c r="AG441" s="352">
        <f>IF($F441="","",IFERROR(IFERROR(INDEX(Réttabanki!$U:$U,MATCH($F441,Réttabanki!$A:$A,0)),INDEX(Vöruskrá!$R:$R,MATCH($F441,Vöruskrá!$B:$B,0)))*IF($I441="",$H441*(1+$AD$2),$I441)/1000,""))</f>
        <v>15</v>
      </c>
      <c r="AH441" s="353">
        <f t="shared" si="32"/>
        <v>1.3043478260869565E-2</v>
      </c>
      <c r="AI441" s="351" t="str">
        <f t="shared" si="33"/>
        <v>OK</v>
      </c>
    </row>
    <row r="442" spans="1:35" ht="24">
      <c r="A442" s="274"/>
      <c r="B442" s="31" t="s">
        <v>2052</v>
      </c>
      <c r="C442" s="31">
        <v>35</v>
      </c>
      <c r="D442" s="32" t="s">
        <v>1961</v>
      </c>
      <c r="E442" s="32" t="s">
        <v>960</v>
      </c>
      <c r="F442" s="32" t="s">
        <v>708</v>
      </c>
      <c r="G442" s="32" t="s">
        <v>2201</v>
      </c>
      <c r="H442" s="33">
        <v>5</v>
      </c>
      <c r="I442" s="33">
        <v>5</v>
      </c>
      <c r="J442" s="148">
        <f>IF($F442="","",IFERROR(IFERROR(INDEX(Réttabanki!$U:$U,MATCH($F442,Réttabanki!$A:$A,0)),INDEX(Vöruskrá!$R:$R,MATCH($F442,Vöruskrá!$B:$B,0)))*($H442+IF($I442="",$H442*(1+$AD$2),$I442))/2/1000,""))</f>
        <v>27.495000000000001</v>
      </c>
      <c r="K442" s="21" t="s">
        <v>709</v>
      </c>
      <c r="L442" s="21"/>
      <c r="M442" s="21" t="s">
        <v>280</v>
      </c>
      <c r="N442" s="22">
        <v>243</v>
      </c>
      <c r="O442" s="22">
        <v>1.2</v>
      </c>
      <c r="P442" s="22">
        <v>0.4</v>
      </c>
      <c r="Q442" s="22">
        <v>81</v>
      </c>
      <c r="R442" s="22">
        <v>4</v>
      </c>
      <c r="S442" s="22">
        <v>0</v>
      </c>
      <c r="T442" s="311"/>
      <c r="U442" s="302"/>
      <c r="V442" s="302"/>
      <c r="W442" s="302"/>
      <c r="X442" s="302"/>
      <c r="Y442" s="302"/>
      <c r="Z442" s="302"/>
      <c r="AA442" s="302"/>
      <c r="AF442" s="352">
        <f>IF($F442="","",IFERROR(IFERROR(INDEX(Réttabanki!$U:$U,MATCH($F442,Réttabanki!$A:$A,0)),INDEX(Vöruskrá!$R:$R,MATCH($F442,Vöruskrá!$B:$B,0)))*$H442/1000,""))</f>
        <v>27.495000000000001</v>
      </c>
      <c r="AG442" s="352">
        <f>IF($F442="","",IFERROR(IFERROR(INDEX(Réttabanki!$U:$U,MATCH($F442,Réttabanki!$A:$A,0)),INDEX(Vöruskrá!$R:$R,MATCH($F442,Vöruskrá!$B:$B,0)))*IF($I442="",$H442*(1+$AD$2),$I442)/1000,""))</f>
        <v>27.495000000000001</v>
      </c>
      <c r="AH442" s="353">
        <f t="shared" si="32"/>
        <v>2.3908695652173913E-2</v>
      </c>
      <c r="AI442" s="351" t="str">
        <f t="shared" si="33"/>
        <v>OK</v>
      </c>
    </row>
    <row r="443" spans="1:35" ht="24">
      <c r="A443" s="274"/>
      <c r="B443" s="31" t="s">
        <v>2052</v>
      </c>
      <c r="C443" s="31">
        <v>35</v>
      </c>
      <c r="D443" s="32" t="s">
        <v>1961</v>
      </c>
      <c r="E443" s="32" t="s">
        <v>960</v>
      </c>
      <c r="F443" s="32"/>
      <c r="G443" s="32" t="s">
        <v>2204</v>
      </c>
      <c r="H443" s="33"/>
      <c r="I443" s="33"/>
      <c r="J443" s="148" t="str">
        <f>IF($F443="","",IFERROR(IFERROR(INDEX(Réttabanki!$U:$U,MATCH($F443,Réttabanki!$A:$A,0)),INDEX(Vöruskrá!$R:$R,MATCH($F443,Vöruskrá!$B:$B,0)))*($H443+IF($I443="",$H443*(1+$AD$2),$I443))/2/1000,""))</f>
        <v/>
      </c>
      <c r="K443" s="21" t="s">
        <v>1885</v>
      </c>
      <c r="L443" s="21" t="s">
        <v>108</v>
      </c>
      <c r="M443" s="21"/>
      <c r="N443" s="22"/>
      <c r="O443" s="22"/>
      <c r="P443" s="22"/>
      <c r="Q443" s="22"/>
      <c r="R443" s="22"/>
      <c r="S443" s="22"/>
      <c r="T443" s="65"/>
      <c r="U443" s="300"/>
      <c r="V443" s="300"/>
      <c r="W443" s="300"/>
      <c r="X443" s="300"/>
      <c r="Y443" s="300"/>
      <c r="Z443" s="300"/>
      <c r="AA443" s="300"/>
      <c r="AF443" s="352" t="str">
        <f>IF($F443="","",IFERROR(IFERROR(INDEX(Réttabanki!$U:$U,MATCH($F443,Réttabanki!$A:$A,0)),INDEX(Vöruskrá!$R:$R,MATCH($F443,Vöruskrá!$B:$B,0)))*$H443/1000,""))</f>
        <v/>
      </c>
      <c r="AG443" s="352" t="str">
        <f>IF($F443="","",IFERROR(IFERROR(INDEX(Réttabanki!$U:$U,MATCH($F443,Réttabanki!$A:$A,0)),INDEX(Vöruskrá!$R:$R,MATCH($F443,Vöruskrá!$B:$B,0)))*IF($I443="",$H443*(1+$AD$2),$I443)/1000,""))</f>
        <v/>
      </c>
      <c r="AH443" s="353" t="str">
        <f t="shared" si="32"/>
        <v/>
      </c>
      <c r="AI443" s="351" t="str">
        <f t="shared" si="33"/>
        <v/>
      </c>
    </row>
    <row r="444" spans="1:35" ht="24">
      <c r="A444" s="274"/>
      <c r="B444" s="31" t="s">
        <v>2052</v>
      </c>
      <c r="C444" s="31">
        <v>35</v>
      </c>
      <c r="D444" s="32" t="s">
        <v>1961</v>
      </c>
      <c r="E444" s="32" t="s">
        <v>960</v>
      </c>
      <c r="F444" s="32" t="s">
        <v>104</v>
      </c>
      <c r="G444" s="32" t="s">
        <v>2197</v>
      </c>
      <c r="H444" s="33">
        <v>250</v>
      </c>
      <c r="I444" s="33">
        <v>250</v>
      </c>
      <c r="J444" s="148">
        <f>IF($F444="","",IFERROR(IFERROR(INDEX(Réttabanki!$U:$U,MATCH($F444,Réttabanki!$A:$A,0)),INDEX(Vöruskrá!$R:$R,MATCH($F444,Vöruskrá!$B:$B,0)))*($H444+IF($I444="",$H444*(1+$AD$2),$I444))/2/1000,""))</f>
        <v>44.703675918979741</v>
      </c>
      <c r="K444" s="21" t="s">
        <v>1885</v>
      </c>
      <c r="L444" s="21" t="s">
        <v>108</v>
      </c>
      <c r="M444" s="21"/>
      <c r="N444" s="22">
        <v>90.11</v>
      </c>
      <c r="O444" s="22">
        <v>1.38</v>
      </c>
      <c r="P444" s="22">
        <v>0.78</v>
      </c>
      <c r="Q444" s="22">
        <v>16.78</v>
      </c>
      <c r="R444" s="22">
        <v>2.23</v>
      </c>
      <c r="S444" s="22">
        <v>0.26</v>
      </c>
      <c r="T444" s="311"/>
      <c r="U444" s="302"/>
      <c r="V444" s="302"/>
      <c r="W444" s="302"/>
      <c r="X444" s="302"/>
      <c r="Y444" s="302"/>
      <c r="Z444" s="302"/>
      <c r="AA444" s="302"/>
      <c r="AF444" s="352">
        <f>IF($F444="","",IFERROR(IFERROR(INDEX(Réttabanki!$U:$U,MATCH($F444,Réttabanki!$A:$A,0)),INDEX(Vöruskrá!$R:$R,MATCH($F444,Vöruskrá!$B:$B,0)))*$H444/1000,""))</f>
        <v>44.703675918979741</v>
      </c>
      <c r="AG444" s="352">
        <f>IF($F444="","",IFERROR(IFERROR(INDEX(Réttabanki!$U:$U,MATCH($F444,Réttabanki!$A:$A,0)),INDEX(Vöruskrá!$R:$R,MATCH($F444,Vöruskrá!$B:$B,0)))*IF($I444="",$H444*(1+$AD$2),$I444)/1000,""))</f>
        <v>44.703675918979741</v>
      </c>
      <c r="AH444" s="353">
        <f t="shared" si="32"/>
        <v>3.8872761668678035E-2</v>
      </c>
      <c r="AI444" s="351" t="str">
        <f t="shared" si="33"/>
        <v>OK</v>
      </c>
    </row>
    <row r="445" spans="1:35" ht="36">
      <c r="A445" s="274"/>
      <c r="B445" s="31" t="s">
        <v>2052</v>
      </c>
      <c r="C445" s="31">
        <v>35</v>
      </c>
      <c r="D445" s="32" t="s">
        <v>1961</v>
      </c>
      <c r="E445" s="32" t="s">
        <v>960</v>
      </c>
      <c r="F445" s="32"/>
      <c r="G445" s="32" t="s">
        <v>2205</v>
      </c>
      <c r="H445" s="33"/>
      <c r="I445" s="33"/>
      <c r="J445" s="148" t="str">
        <f>IF($F445="","",IFERROR(IFERROR(INDEX(Réttabanki!$U:$U,MATCH($F445,Réttabanki!$A:$A,0)),INDEX(Vöruskrá!$R:$R,MATCH($F445,Vöruskrá!$B:$B,0)))*($H445+IF($I445="",$H445*(1+$AD$2),$I445))/2/1000,""))</f>
        <v/>
      </c>
      <c r="K445" s="21" t="s">
        <v>222</v>
      </c>
      <c r="L445" s="21" t="s">
        <v>121</v>
      </c>
      <c r="M445" s="21"/>
      <c r="N445" s="22"/>
      <c r="O445" s="22"/>
      <c r="P445" s="22"/>
      <c r="Q445" s="22"/>
      <c r="R445" s="22"/>
      <c r="S445" s="22"/>
      <c r="T445" s="309"/>
      <c r="U445" s="300"/>
      <c r="V445" s="300"/>
      <c r="W445" s="300"/>
      <c r="X445" s="300"/>
      <c r="Y445" s="300"/>
      <c r="Z445" s="300"/>
      <c r="AA445" s="300"/>
      <c r="AF445" s="352" t="str">
        <f>IF($F445="","",IFERROR(IFERROR(INDEX(Réttabanki!$U:$U,MATCH($F445,Réttabanki!$A:$A,0)),INDEX(Vöruskrá!$R:$R,MATCH($F445,Vöruskrá!$B:$B,0)))*$H445/1000,""))</f>
        <v/>
      </c>
      <c r="AG445" s="352" t="str">
        <f>IF($F445="","",IFERROR(IFERROR(INDEX(Réttabanki!$U:$U,MATCH($F445,Réttabanki!$A:$A,0)),INDEX(Vöruskrá!$R:$R,MATCH($F445,Vöruskrá!$B:$B,0)))*IF($I445="",$H445*(1+$AD$2),$I445)/1000,""))</f>
        <v/>
      </c>
      <c r="AH445" s="353" t="str">
        <f t="shared" si="32"/>
        <v/>
      </c>
      <c r="AI445" s="351" t="str">
        <f t="shared" si="33"/>
        <v/>
      </c>
    </row>
    <row r="446" spans="1:35" ht="36">
      <c r="A446" s="274"/>
      <c r="B446" s="31" t="s">
        <v>2052</v>
      </c>
      <c r="C446" s="31">
        <v>35</v>
      </c>
      <c r="D446" s="32" t="s">
        <v>1961</v>
      </c>
      <c r="E446" s="32" t="s">
        <v>960</v>
      </c>
      <c r="F446" s="32" t="s">
        <v>219</v>
      </c>
      <c r="G446" s="32" t="s">
        <v>2205</v>
      </c>
      <c r="H446" s="33">
        <v>250</v>
      </c>
      <c r="I446" s="33">
        <v>250</v>
      </c>
      <c r="J446" s="148">
        <f>IF($F446="","",IFERROR(IFERROR(INDEX(Réttabanki!$U:$U,MATCH($F446,Réttabanki!$A:$A,0)),INDEX(Vöruskrá!$R:$R,MATCH($F446,Vöruskrá!$B:$B,0)))*($H446+IF($I446="",$H446*(1+$AD$2),$I446))/2/1000,""))</f>
        <v>25.636409102275568</v>
      </c>
      <c r="K446" s="21" t="s">
        <v>222</v>
      </c>
      <c r="L446" s="21" t="s">
        <v>121</v>
      </c>
      <c r="M446" s="21"/>
      <c r="N446" s="22">
        <v>74</v>
      </c>
      <c r="O446" s="22">
        <v>1.6</v>
      </c>
      <c r="P446" s="22">
        <v>0.3</v>
      </c>
      <c r="Q446" s="22">
        <v>13</v>
      </c>
      <c r="R446" s="22">
        <v>1.8</v>
      </c>
      <c r="S446" s="22">
        <v>0.4</v>
      </c>
      <c r="T446" s="64">
        <v>1</v>
      </c>
      <c r="U446" s="302" t="s">
        <v>1999</v>
      </c>
      <c r="V446" s="302" t="s">
        <v>2056</v>
      </c>
      <c r="W446" s="302" t="s">
        <v>2140</v>
      </c>
      <c r="X446" s="302" t="s">
        <v>2172</v>
      </c>
      <c r="Y446" s="302">
        <v>75</v>
      </c>
      <c r="Z446" s="302" t="s">
        <v>2137</v>
      </c>
      <c r="AA446" s="302"/>
      <c r="AF446" s="352">
        <f>IF($F446="","",IFERROR(IFERROR(INDEX(Réttabanki!$U:$U,MATCH($F446,Réttabanki!$A:$A,0)),INDEX(Vöruskrá!$R:$R,MATCH($F446,Vöruskrá!$B:$B,0)))*$H446/1000,""))</f>
        <v>25.636409102275568</v>
      </c>
      <c r="AG446" s="352">
        <f>IF($F446="","",IFERROR(IFERROR(INDEX(Réttabanki!$U:$U,MATCH($F446,Réttabanki!$A:$A,0)),INDEX(Vöruskrá!$R:$R,MATCH($F446,Vöruskrá!$B:$B,0)))*IF($I446="",$H446*(1+$AD$2),$I446)/1000,""))</f>
        <v>25.636409102275568</v>
      </c>
      <c r="AH446" s="353">
        <f t="shared" si="32"/>
        <v>2.2292529654152668E-2</v>
      </c>
      <c r="AI446" s="351" t="str">
        <f t="shared" si="33"/>
        <v>OK</v>
      </c>
    </row>
    <row r="447" spans="1:35" ht="36">
      <c r="A447" s="274"/>
      <c r="B447" s="31" t="s">
        <v>2052</v>
      </c>
      <c r="C447" s="31">
        <v>35</v>
      </c>
      <c r="D447" s="32" t="s">
        <v>1961</v>
      </c>
      <c r="E447" s="32" t="s">
        <v>2013</v>
      </c>
      <c r="F447" s="32"/>
      <c r="G447" s="32" t="s">
        <v>2206</v>
      </c>
      <c r="H447" s="33"/>
      <c r="I447" s="33"/>
      <c r="J447" s="148" t="str">
        <f>IF($F447="","",IFERROR(IFERROR(INDEX(Réttabanki!$U:$U,MATCH($F447,Réttabanki!$A:$A,0)),INDEX(Vöruskrá!$R:$R,MATCH($F447,Vöruskrá!$B:$B,0)))*($H447+IF($I447="",$H447*(1+$AD$2),$I447))/2/1000,""))</f>
        <v/>
      </c>
      <c r="K447" s="21" t="s">
        <v>2207</v>
      </c>
      <c r="L447" s="21" t="s">
        <v>121</v>
      </c>
      <c r="M447" s="21" t="str">
        <f>IF($F447="","",IFERROR(IFERROR(INDEX(Réttabanki!$F:$F,MATCH($F447,Réttabanki!$A:$A,0)),INDEX(Vöruskrá!$H:$H,MATCH($F447,Vöruskrá!$B:$B,0))),""))</f>
        <v/>
      </c>
      <c r="N447" s="22" t="str">
        <f>IF($F447="","",IFERROR(IFERROR(INDEX(Réttabanki!$G:$G,MATCH($F447,Réttabanki!$A:$A,0)),INDEX(Vöruskrá!$J:$J,MATCH($F447,Vöruskrá!$B:$B,0)))*($H447+IF($I447="",$H447*(1+$AD$2),$I447))/2/100,""))</f>
        <v/>
      </c>
      <c r="O447" s="22" t="str">
        <f>IF($F447="","",IFERROR(IFERROR(INDEX(Réttabanki!$H:$H,MATCH($F447,Réttabanki!$A:$A,0)),INDEX(Vöruskrá!$K:$K,MATCH($F447,Vöruskrá!$B:$B,0)))*($H447+IF($I447="",$H447*(1+$AD$2),$I447))/2/100,""))</f>
        <v/>
      </c>
      <c r="P447" s="22" t="str">
        <f>IF($F447="","",IFERROR(IFERROR(INDEX(Réttabanki!$I:$I,MATCH($F447,Réttabanki!$A:$A,0)),INDEX(Vöruskrá!$L:$L,MATCH($F447,Vöruskrá!$B:$B,0)))*($H447+IF($I447="",$H447*(1+$AD$2),$I447))/2/100,""))</f>
        <v/>
      </c>
      <c r="Q447" s="22" t="str">
        <f>IF($F447="","",IFERROR(IFERROR(INDEX(Réttabanki!$J:$J,MATCH($F447,Réttabanki!$A:$A,0)),INDEX(Vöruskrá!$M:$M,MATCH($F447,Vöruskrá!$B:$B,0)))*($H447+IF($I447="",$H447*(1+$AD$2),$I447))/2/100,""))</f>
        <v/>
      </c>
      <c r="R447" s="22" t="str">
        <f>IF($F447="","",IFERROR(IFERROR(INDEX(Réttabanki!$L:$L,MATCH($F447,Réttabanki!$A:$A,0)),INDEX(Vöruskrá!$O:$O,MATCH($F447,Vöruskrá!$B:$B,0)))*($H447+IF($I447="",$H447*(1+$AD$2),$I447))/2/100,""))</f>
        <v/>
      </c>
      <c r="S447" s="22" t="str">
        <f>IF($F447="","",IFERROR(IFERROR(INDEX(Réttabanki!$M:$M,MATCH($F447,Réttabanki!$A:$A,0)),INDEX(Vöruskrá!$P:$P,MATCH($F447,Vöruskrá!$B:$B,0)))*($H447+IF($I447="",$H447*(1+$AD$2),$I447))/2/100,""))</f>
        <v/>
      </c>
      <c r="T447" s="309" t="str">
        <f>IF(F447="","",IFERROR(INDEX(Réttabanki!Q:Q,MATCH(F447,Réttabanki!A:A,0)),IFERROR(INDEX(Réttabanki!Q:Q,MATCH(F447,Réttabanki!B:B,0)),"")))</f>
        <v/>
      </c>
      <c r="U447" s="300"/>
      <c r="V447" s="300"/>
      <c r="W447" s="300"/>
      <c r="X447" s="300"/>
      <c r="Y447" s="300"/>
      <c r="Z447" s="300"/>
      <c r="AA447" s="300"/>
      <c r="AF447" s="352" t="str">
        <f>IF($F447="","",IFERROR(IFERROR(INDEX(Réttabanki!$U:$U,MATCH($F447,Réttabanki!$A:$A,0)),INDEX(Vöruskrá!$R:$R,MATCH($F447,Vöruskrá!$B:$B,0)))*$H447/1000,""))</f>
        <v/>
      </c>
      <c r="AG447" s="352" t="str">
        <f>IF($F447="","",IFERROR(IFERROR(INDEX(Réttabanki!$U:$U,MATCH($F447,Réttabanki!$A:$A,0)),INDEX(Vöruskrá!$R:$R,MATCH($F447,Vöruskrá!$B:$B,0)))*IF($I447="",$H447*(1+$AD$2),$I447)/1000,""))</f>
        <v/>
      </c>
      <c r="AH447" s="353" t="str">
        <f t="shared" si="32"/>
        <v/>
      </c>
      <c r="AI447" s="351" t="str">
        <f t="shared" si="33"/>
        <v/>
      </c>
    </row>
    <row r="448" spans="1:35" ht="36">
      <c r="A448" s="274"/>
      <c r="B448" s="31" t="s">
        <v>2052</v>
      </c>
      <c r="C448" s="31">
        <v>35</v>
      </c>
      <c r="D448" s="32" t="s">
        <v>1961</v>
      </c>
      <c r="E448" s="32" t="s">
        <v>2013</v>
      </c>
      <c r="F448" s="32" t="s">
        <v>219</v>
      </c>
      <c r="G448" s="32" t="s">
        <v>219</v>
      </c>
      <c r="H448" s="33">
        <v>250</v>
      </c>
      <c r="I448" s="33">
        <v>250</v>
      </c>
      <c r="J448" s="148">
        <f>IF($F448="","",IFERROR(IFERROR(INDEX(Réttabanki!$U:$U,MATCH($F448,Réttabanki!$A:$A,0)),INDEX(Vöruskrá!$R:$R,MATCH($F448,Vöruskrá!$B:$B,0)))*($H448+IF($I448="",$H448*(1+$AD$2),$I448))/2/1000,""))</f>
        <v>25.636409102275568</v>
      </c>
      <c r="K448" s="21" t="s">
        <v>222</v>
      </c>
      <c r="L448" s="21" t="s">
        <v>121</v>
      </c>
      <c r="M448" s="21"/>
      <c r="N448" s="22">
        <v>74</v>
      </c>
      <c r="O448" s="22">
        <v>1.6</v>
      </c>
      <c r="P448" s="22">
        <v>0.3</v>
      </c>
      <c r="Q448" s="22">
        <v>13</v>
      </c>
      <c r="R448" s="22">
        <v>1.8</v>
      </c>
      <c r="S448" s="22">
        <v>0.4</v>
      </c>
      <c r="T448" s="311">
        <v>1</v>
      </c>
      <c r="U448" s="302" t="s">
        <v>1999</v>
      </c>
      <c r="V448" s="302" t="s">
        <v>2056</v>
      </c>
      <c r="W448" s="302" t="s">
        <v>2140</v>
      </c>
      <c r="X448" s="302" t="s">
        <v>2172</v>
      </c>
      <c r="Y448" s="302">
        <v>75</v>
      </c>
      <c r="Z448" s="302" t="s">
        <v>2137</v>
      </c>
      <c r="AA448" s="302"/>
      <c r="AF448" s="352">
        <f>IF($F448="","",IFERROR(IFERROR(INDEX(Réttabanki!$U:$U,MATCH($F448,Réttabanki!$A:$A,0)),INDEX(Vöruskrá!$R:$R,MATCH($F448,Vöruskrá!$B:$B,0)))*$H448/1000,""))</f>
        <v>25.636409102275568</v>
      </c>
      <c r="AG448" s="352">
        <f>IF($F448="","",IFERROR(IFERROR(INDEX(Réttabanki!$U:$U,MATCH($F448,Réttabanki!$A:$A,0)),INDEX(Vöruskrá!$R:$R,MATCH($F448,Vöruskrá!$B:$B,0)))*IF($I448="",$H448*(1+$AD$2),$I448)/1000,""))</f>
        <v>25.636409102275568</v>
      </c>
      <c r="AH448" s="353">
        <f t="shared" si="32"/>
        <v>2.2292529654152668E-2</v>
      </c>
      <c r="AI448" s="351" t="str">
        <f t="shared" si="33"/>
        <v>OK</v>
      </c>
    </row>
    <row r="449" spans="1:35" ht="24">
      <c r="A449" s="274"/>
      <c r="B449" s="31" t="s">
        <v>2052</v>
      </c>
      <c r="C449" s="31">
        <v>35</v>
      </c>
      <c r="D449" s="32" t="s">
        <v>1961</v>
      </c>
      <c r="E449" s="32" t="s">
        <v>2013</v>
      </c>
      <c r="F449" s="32" t="s">
        <v>708</v>
      </c>
      <c r="G449" s="32" t="s">
        <v>2201</v>
      </c>
      <c r="H449" s="33">
        <v>5</v>
      </c>
      <c r="I449" s="33">
        <v>5</v>
      </c>
      <c r="J449" s="148">
        <f>IF($F449="","",IFERROR(IFERROR(INDEX(Réttabanki!$U:$U,MATCH($F449,Réttabanki!$A:$A,0)),INDEX(Vöruskrá!$R:$R,MATCH($F449,Vöruskrá!$B:$B,0)))*($H449+IF($I449="",$H449*(1+$AD$2),$I449))/2/1000,""))</f>
        <v>27.495000000000001</v>
      </c>
      <c r="K449" s="21" t="s">
        <v>709</v>
      </c>
      <c r="L449" s="21"/>
      <c r="M449" s="21" t="s">
        <v>280</v>
      </c>
      <c r="N449" s="22">
        <v>243</v>
      </c>
      <c r="O449" s="22">
        <v>1.2</v>
      </c>
      <c r="P449" s="22">
        <v>0.4</v>
      </c>
      <c r="Q449" s="22">
        <v>81</v>
      </c>
      <c r="R449" s="22">
        <v>4</v>
      </c>
      <c r="S449" s="22">
        <v>0</v>
      </c>
      <c r="T449" s="309" t="str">
        <f>IF(F449="","",IFERROR(INDEX(Réttabanki!Q:Q,MATCH(F449,Réttabanki!A:A,0)),IFERROR(INDEX(Réttabanki!Q:Q,MATCH(F449,Réttabanki!B:B,0)),"")))</f>
        <v/>
      </c>
      <c r="U449" s="300"/>
      <c r="V449" s="300"/>
      <c r="W449" s="300"/>
      <c r="X449" s="300"/>
      <c r="Y449" s="300"/>
      <c r="Z449" s="300"/>
      <c r="AA449" s="300"/>
      <c r="AF449" s="352">
        <f>IF($F449="","",IFERROR(IFERROR(INDEX(Réttabanki!$U:$U,MATCH($F449,Réttabanki!$A:$A,0)),INDEX(Vöruskrá!$R:$R,MATCH($F449,Vöruskrá!$B:$B,0)))*$H449/1000,""))</f>
        <v>27.495000000000001</v>
      </c>
      <c r="AG449" s="352">
        <f>IF($F449="","",IFERROR(IFERROR(INDEX(Réttabanki!$U:$U,MATCH($F449,Réttabanki!$A:$A,0)),INDEX(Vöruskrá!$R:$R,MATCH($F449,Vöruskrá!$B:$B,0)))*IF($I449="",$H449*(1+$AD$2),$I449)/1000,""))</f>
        <v>27.495000000000001</v>
      </c>
      <c r="AH449" s="353">
        <f t="shared" si="32"/>
        <v>2.3908695652173913E-2</v>
      </c>
      <c r="AI449" s="351" t="str">
        <f t="shared" si="33"/>
        <v>OK</v>
      </c>
    </row>
    <row r="450" spans="1:35" ht="48">
      <c r="A450" s="274"/>
      <c r="B450" s="31" t="s">
        <v>2052</v>
      </c>
      <c r="C450" s="31">
        <v>35</v>
      </c>
      <c r="D450" s="32" t="s">
        <v>1961</v>
      </c>
      <c r="E450" s="32" t="s">
        <v>2023</v>
      </c>
      <c r="F450" s="32"/>
      <c r="G450" s="32" t="s">
        <v>2208</v>
      </c>
      <c r="H450" s="33"/>
      <c r="I450" s="33"/>
      <c r="J450" s="148" t="str">
        <f>IF($F450="","",IFERROR(IFERROR(INDEX(Réttabanki!$U:$U,MATCH($F450,Réttabanki!$A:$A,0)),INDEX(Vöruskrá!$R:$R,MATCH($F450,Vöruskrá!$B:$B,0)))*($H450+IF($I450="",$H450*(1+$AD$2),$I450))/2/1000,""))</f>
        <v/>
      </c>
      <c r="K450" s="21" t="s">
        <v>2209</v>
      </c>
      <c r="L450" s="21" t="s">
        <v>2210</v>
      </c>
      <c r="M450" s="21" t="str">
        <f>IF($F450="","",IFERROR(IFERROR(INDEX(Réttabanki!$F:$F,MATCH($F450,Réttabanki!$A:$A,0)),INDEX(Vöruskrá!$H:$H,MATCH($F450,Vöruskrá!$B:$B,0))),""))</f>
        <v/>
      </c>
      <c r="N450" s="22" t="str">
        <f>IF($F450="","",IFERROR(IFERROR(INDEX(Réttabanki!$G:$G,MATCH($F450,Réttabanki!$A:$A,0)),INDEX(Vöruskrá!$J:$J,MATCH($F450,Vöruskrá!$B:$B,0)))*($H450+IF($I450="",$H450*(1+$AD$2),$I450))/2/100,""))</f>
        <v/>
      </c>
      <c r="O450" s="22" t="str">
        <f>IF($F450="","",IFERROR(IFERROR(INDEX(Réttabanki!$H:$H,MATCH($F450,Réttabanki!$A:$A,0)),INDEX(Vöruskrá!$K:$K,MATCH($F450,Vöruskrá!$B:$B,0)))*($H450+IF($I450="",$H450*(1+$AD$2),$I450))/2/100,""))</f>
        <v/>
      </c>
      <c r="P450" s="22" t="str">
        <f>IF($F450="","",IFERROR(IFERROR(INDEX(Réttabanki!$I:$I,MATCH($F450,Réttabanki!$A:$A,0)),INDEX(Vöruskrá!$L:$L,MATCH($F450,Vöruskrá!$B:$B,0)))*($H450+IF($I450="",$H450*(1+$AD$2),$I450))/2/100,""))</f>
        <v/>
      </c>
      <c r="Q450" s="22" t="str">
        <f>IF($F450="","",IFERROR(IFERROR(INDEX(Réttabanki!$J:$J,MATCH($F450,Réttabanki!$A:$A,0)),INDEX(Vöruskrá!$M:$M,MATCH($F450,Vöruskrá!$B:$B,0)))*($H450+IF($I450="",$H450*(1+$AD$2),$I450))/2/100,""))</f>
        <v/>
      </c>
      <c r="R450" s="22" t="str">
        <f>IF($F450="","",IFERROR(IFERROR(INDEX(Réttabanki!$L:$L,MATCH($F450,Réttabanki!$A:$A,0)),INDEX(Vöruskrá!$O:$O,MATCH($F450,Vöruskrá!$B:$B,0)))*($H450+IF($I450="",$H450*(1+$AD$2),$I450))/2/100,""))</f>
        <v/>
      </c>
      <c r="S450" s="22" t="str">
        <f>IF($F450="","",IFERROR(IFERROR(INDEX(Réttabanki!$M:$M,MATCH($F450,Réttabanki!$A:$A,0)),INDEX(Vöruskrá!$P:$P,MATCH($F450,Vöruskrá!$B:$B,0)))*($H450+IF($I450="",$H450*(1+$AD$2),$I450))/2/100,""))</f>
        <v/>
      </c>
      <c r="T450" s="311" t="str">
        <f>IF(F450="","",IFERROR(INDEX(Réttabanki!Q:Q,MATCH(F450,Réttabanki!A:A,0)),IFERROR(INDEX(Réttabanki!Q:Q,MATCH(F450,Réttabanki!B:B,0)),"")))</f>
        <v/>
      </c>
      <c r="U450" s="302"/>
      <c r="V450" s="302"/>
      <c r="W450" s="302"/>
      <c r="X450" s="302"/>
      <c r="Y450" s="302"/>
      <c r="Z450" s="302"/>
      <c r="AA450" s="302"/>
      <c r="AF450" s="352" t="str">
        <f>IF($F450="","",IFERROR(IFERROR(INDEX(Réttabanki!$U:$U,MATCH($F450,Réttabanki!$A:$A,0)),INDEX(Vöruskrá!$R:$R,MATCH($F450,Vöruskrá!$B:$B,0)))*$H450/1000,""))</f>
        <v/>
      </c>
      <c r="AG450" s="352" t="str">
        <f>IF($F450="","",IFERROR(IFERROR(INDEX(Réttabanki!$U:$U,MATCH($F450,Réttabanki!$A:$A,0)),INDEX(Vöruskrá!$R:$R,MATCH($F450,Vöruskrá!$B:$B,0)))*IF($I450="",$H450*(1+$AD$2),$I450)/1000,""))</f>
        <v/>
      </c>
      <c r="AH450" s="353" t="str">
        <f t="shared" si="32"/>
        <v/>
      </c>
      <c r="AI450" s="351" t="str">
        <f t="shared" si="33"/>
        <v/>
      </c>
    </row>
    <row r="451" spans="1:35" ht="36">
      <c r="A451" s="274"/>
      <c r="B451" s="31" t="s">
        <v>2052</v>
      </c>
      <c r="C451" s="31">
        <v>35</v>
      </c>
      <c r="D451" s="32" t="s">
        <v>1961</v>
      </c>
      <c r="E451" s="32" t="s">
        <v>2023</v>
      </c>
      <c r="F451" s="32" t="s">
        <v>34</v>
      </c>
      <c r="G451" s="32" t="s">
        <v>2211</v>
      </c>
      <c r="H451" s="33">
        <v>40</v>
      </c>
      <c r="I451" s="33">
        <v>40</v>
      </c>
      <c r="J451" s="148">
        <f>IF($F451="","",IFERROR(IFERROR(INDEX(Réttabanki!$U:$U,MATCH($F451,Réttabanki!$A:$A,0)),INDEX(Vöruskrá!$R:$R,MATCH($F451,Vöruskrá!$B:$B,0)))*($H451+IF($I451="",$H451*(1+$AD$2),$I451))/2/1000,""))</f>
        <v>24</v>
      </c>
      <c r="K451" s="21" t="s">
        <v>35</v>
      </c>
      <c r="L451" s="21" t="s">
        <v>36</v>
      </c>
      <c r="M451" s="21" t="s">
        <v>37</v>
      </c>
      <c r="N451" s="22">
        <v>311</v>
      </c>
      <c r="O451" s="22">
        <v>10.8</v>
      </c>
      <c r="P451" s="22">
        <v>1.3</v>
      </c>
      <c r="Q451" s="22">
        <v>40.299999999999997</v>
      </c>
      <c r="R451" s="22">
        <v>10.5</v>
      </c>
      <c r="S451" s="22">
        <v>1.1000000000000001</v>
      </c>
      <c r="T451" s="309" t="str">
        <f>IF(F451="","",IFERROR(INDEX(Réttabanki!Q:Q,MATCH(F451,Réttabanki!A:A,0)),IFERROR(INDEX(Réttabanki!Q:Q,MATCH(F451,Réttabanki!B:B,0)),"")))</f>
        <v/>
      </c>
      <c r="U451" s="300"/>
      <c r="V451" s="300"/>
      <c r="W451" s="300"/>
      <c r="X451" s="300"/>
      <c r="Y451" s="300"/>
      <c r="Z451" s="300"/>
      <c r="AA451" s="300"/>
      <c r="AF451" s="352">
        <f>IF($F451="","",IFERROR(IFERROR(INDEX(Réttabanki!$U:$U,MATCH($F451,Réttabanki!$A:$A,0)),INDEX(Vöruskrá!$R:$R,MATCH($F451,Vöruskrá!$B:$B,0)))*$H451/1000,""))</f>
        <v>24</v>
      </c>
      <c r="AG451" s="352">
        <f>IF($F451="","",IFERROR(IFERROR(INDEX(Réttabanki!$U:$U,MATCH($F451,Réttabanki!$A:$A,0)),INDEX(Vöruskrá!$R:$R,MATCH($F451,Vöruskrá!$B:$B,0)))*IF($I451="",$H451*(1+$AD$2),$I451)/1000,""))</f>
        <v>24</v>
      </c>
      <c r="AH451" s="353">
        <f t="shared" si="32"/>
        <v>2.0869565217391306E-2</v>
      </c>
      <c r="AI451" s="351" t="str">
        <f t="shared" si="33"/>
        <v>OK</v>
      </c>
    </row>
    <row r="452" spans="1:35">
      <c r="A452" s="274"/>
      <c r="B452" s="31" t="s">
        <v>2052</v>
      </c>
      <c r="C452" s="31">
        <v>35</v>
      </c>
      <c r="D452" s="32" t="s">
        <v>1961</v>
      </c>
      <c r="E452" s="32" t="s">
        <v>2023</v>
      </c>
      <c r="F452" s="32" t="s">
        <v>565</v>
      </c>
      <c r="G452" s="32" t="s">
        <v>2030</v>
      </c>
      <c r="H452" s="33">
        <v>20</v>
      </c>
      <c r="I452" s="33">
        <v>20</v>
      </c>
      <c r="J452" s="148">
        <f>IF($F452="","",IFERROR(IFERROR(INDEX(Réttabanki!$U:$U,MATCH($F452,Réttabanki!$A:$A,0)),INDEX(Vöruskrá!$R:$R,MATCH($F452,Vöruskrá!$B:$B,0)))*($H452+IF($I452="",$H452*(1+$AD$2),$I452))/2/1000,""))</f>
        <v>56</v>
      </c>
      <c r="K452" s="21" t="s">
        <v>567</v>
      </c>
      <c r="L452" s="21" t="s">
        <v>108</v>
      </c>
      <c r="M452" s="21"/>
      <c r="N452" s="22">
        <v>330</v>
      </c>
      <c r="O452" s="22">
        <v>26</v>
      </c>
      <c r="P452" s="22">
        <v>14</v>
      </c>
      <c r="Q452" s="22">
        <v>0</v>
      </c>
      <c r="R452" s="22">
        <v>25</v>
      </c>
      <c r="S452" s="22">
        <v>1.5</v>
      </c>
      <c r="T452" s="311" t="str">
        <f>IF(F452="","",IFERROR(INDEX(Réttabanki!Q:Q,MATCH(F452,Réttabanki!A:A,0)),IFERROR(INDEX(Réttabanki!Q:Q,MATCH(F452,Réttabanki!B:B,0)),"")))</f>
        <v/>
      </c>
      <c r="U452" s="302"/>
      <c r="V452" s="302"/>
      <c r="W452" s="302"/>
      <c r="X452" s="302"/>
      <c r="Y452" s="302"/>
      <c r="Z452" s="302"/>
      <c r="AA452" s="302"/>
      <c r="AF452" s="352">
        <f>IF($F452="","",IFERROR(IFERROR(INDEX(Réttabanki!$U:$U,MATCH($F452,Réttabanki!$A:$A,0)),INDEX(Vöruskrá!$R:$R,MATCH($F452,Vöruskrá!$B:$B,0)))*$H452/1000,""))</f>
        <v>56</v>
      </c>
      <c r="AG452" s="352">
        <f>IF($F452="","",IFERROR(IFERROR(INDEX(Réttabanki!$U:$U,MATCH($F452,Réttabanki!$A:$A,0)),INDEX(Vöruskrá!$R:$R,MATCH($F452,Vöruskrá!$B:$B,0)))*IF($I452="",$H452*(1+$AD$2),$I452)/1000,""))</f>
        <v>56</v>
      </c>
      <c r="AH452" s="353">
        <f t="shared" si="32"/>
        <v>4.8695652173913043E-2</v>
      </c>
      <c r="AI452" s="351" t="str">
        <f t="shared" si="33"/>
        <v>OK</v>
      </c>
    </row>
    <row r="453" spans="1:35">
      <c r="A453" s="274"/>
      <c r="B453" s="31" t="s">
        <v>2052</v>
      </c>
      <c r="C453" s="31">
        <v>35</v>
      </c>
      <c r="D453" s="32" t="s">
        <v>1961</v>
      </c>
      <c r="E453" s="32" t="s">
        <v>960</v>
      </c>
      <c r="F453" s="32"/>
      <c r="G453" s="32" t="s">
        <v>2212</v>
      </c>
      <c r="H453" s="33"/>
      <c r="I453" s="33"/>
      <c r="J453" s="148" t="str">
        <f>IF($F453="","",IFERROR(IFERROR(INDEX(Réttabanki!$U:$U,MATCH($F453,Réttabanki!$A:$A,0)),INDEX(Vöruskrá!$R:$R,MATCH($F453,Vöruskrá!$B:$B,0)))*($H453+IF($I453="",$H453*(1+$AD$2),$I453))/2/1000,""))</f>
        <v/>
      </c>
      <c r="K453" s="21" t="s">
        <v>567</v>
      </c>
      <c r="L453" s="21" t="s">
        <v>108</v>
      </c>
      <c r="M453" s="21"/>
      <c r="N453" s="22"/>
      <c r="O453" s="22"/>
      <c r="P453" s="22"/>
      <c r="Q453" s="22"/>
      <c r="R453" s="22"/>
      <c r="S453" s="22"/>
      <c r="T453" s="65"/>
      <c r="U453" s="300"/>
      <c r="V453" s="300"/>
      <c r="W453" s="300"/>
      <c r="X453" s="300"/>
      <c r="Y453" s="300"/>
      <c r="Z453" s="300"/>
      <c r="AA453" s="300"/>
      <c r="AF453" s="352" t="str">
        <f>IF($F453="","",IFERROR(IFERROR(INDEX(Réttabanki!$U:$U,MATCH($F453,Réttabanki!$A:$A,0)),INDEX(Vöruskrá!$R:$R,MATCH($F453,Vöruskrá!$B:$B,0)))*$H453/1000,""))</f>
        <v/>
      </c>
      <c r="AG453" s="352" t="str">
        <f>IF($F453="","",IFERROR(IFERROR(INDEX(Réttabanki!$U:$U,MATCH($F453,Réttabanki!$A:$A,0)),INDEX(Vöruskrá!$R:$R,MATCH($F453,Vöruskrá!$B:$B,0)))*IF($I453="",$H453*(1+$AD$2),$I453)/1000,""))</f>
        <v/>
      </c>
      <c r="AH453" s="353" t="str">
        <f t="shared" si="32"/>
        <v/>
      </c>
      <c r="AI453" s="351" t="str">
        <f t="shared" si="33"/>
        <v/>
      </c>
    </row>
    <row r="454" spans="1:35">
      <c r="A454" s="274"/>
      <c r="B454" s="31" t="s">
        <v>2052</v>
      </c>
      <c r="C454" s="31">
        <v>35</v>
      </c>
      <c r="D454" s="32" t="s">
        <v>1961</v>
      </c>
      <c r="E454" s="32" t="s">
        <v>960</v>
      </c>
      <c r="F454" s="32" t="s">
        <v>565</v>
      </c>
      <c r="G454" s="32" t="s">
        <v>2030</v>
      </c>
      <c r="H454" s="33">
        <v>20</v>
      </c>
      <c r="I454" s="33">
        <v>20</v>
      </c>
      <c r="J454" s="148">
        <f>IF($F454="","",IFERROR(IFERROR(INDEX(Réttabanki!$U:$U,MATCH($F454,Réttabanki!$A:$A,0)),INDEX(Vöruskrá!$R:$R,MATCH($F454,Vöruskrá!$B:$B,0)))*($H454+IF($I454="",$H454*(1+$AD$2),$I454))/2/1000,""))</f>
        <v>56</v>
      </c>
      <c r="K454" s="21" t="s">
        <v>567</v>
      </c>
      <c r="L454" s="21" t="s">
        <v>108</v>
      </c>
      <c r="M454" s="21"/>
      <c r="N454" s="22">
        <v>330</v>
      </c>
      <c r="O454" s="22">
        <v>26</v>
      </c>
      <c r="P454" s="22">
        <v>14</v>
      </c>
      <c r="Q454" s="22">
        <v>0</v>
      </c>
      <c r="R454" s="22">
        <v>25</v>
      </c>
      <c r="S454" s="22">
        <v>1.5</v>
      </c>
      <c r="T454" s="311"/>
      <c r="U454" s="302"/>
      <c r="V454" s="302"/>
      <c r="W454" s="302"/>
      <c r="X454" s="302"/>
      <c r="Y454" s="302"/>
      <c r="Z454" s="302"/>
      <c r="AA454" s="302"/>
      <c r="AF454" s="352">
        <f>IF($F454="","",IFERROR(IFERROR(INDEX(Réttabanki!$U:$U,MATCH($F454,Réttabanki!$A:$A,0)),INDEX(Vöruskrá!$R:$R,MATCH($F454,Vöruskrá!$B:$B,0)))*$H454/1000,""))</f>
        <v>56</v>
      </c>
      <c r="AG454" s="352">
        <f>IF($F454="","",IFERROR(IFERROR(INDEX(Réttabanki!$U:$U,MATCH($F454,Réttabanki!$A:$A,0)),INDEX(Vöruskrá!$R:$R,MATCH($F454,Vöruskrá!$B:$B,0)))*IF($I454="",$H454*(1+$AD$2),$I454)/1000,""))</f>
        <v>56</v>
      </c>
      <c r="AH454" s="353">
        <f t="shared" si="32"/>
        <v>4.8695652173913043E-2</v>
      </c>
      <c r="AI454" s="351" t="str">
        <f t="shared" si="33"/>
        <v>OK</v>
      </c>
    </row>
    <row r="455" spans="1:35" ht="36">
      <c r="A455" s="274"/>
      <c r="B455" s="31" t="s">
        <v>2052</v>
      </c>
      <c r="C455" s="31">
        <v>35</v>
      </c>
      <c r="D455" s="32" t="s">
        <v>1961</v>
      </c>
      <c r="E455" s="32" t="s">
        <v>960</v>
      </c>
      <c r="F455" s="32"/>
      <c r="G455" s="32" t="s">
        <v>2213</v>
      </c>
      <c r="H455" s="33"/>
      <c r="I455" s="33"/>
      <c r="J455" s="148" t="str">
        <f>IF($F455="","",IFERROR(IFERROR(INDEX(Réttabanki!$U:$U,MATCH($F455,Réttabanki!$A:$A,0)),INDEX(Vöruskrá!$R:$R,MATCH($F455,Vöruskrá!$B:$B,0)))*($H455+IF($I455="",$H455*(1+$AD$2),$I455))/2/1000,""))</f>
        <v/>
      </c>
      <c r="K455" s="21" t="s">
        <v>35</v>
      </c>
      <c r="L455" s="21" t="s">
        <v>36</v>
      </c>
      <c r="M455" s="21"/>
      <c r="N455" s="22"/>
      <c r="O455" s="22"/>
      <c r="P455" s="22"/>
      <c r="Q455" s="22"/>
      <c r="R455" s="22"/>
      <c r="S455" s="22"/>
      <c r="T455" s="65"/>
      <c r="U455" s="300"/>
      <c r="V455" s="300"/>
      <c r="W455" s="300"/>
      <c r="X455" s="300"/>
      <c r="Y455" s="300"/>
      <c r="Z455" s="300"/>
      <c r="AA455" s="300"/>
      <c r="AF455" s="352" t="str">
        <f>IF($F455="","",IFERROR(IFERROR(INDEX(Réttabanki!$U:$U,MATCH($F455,Réttabanki!$A:$A,0)),INDEX(Vöruskrá!$R:$R,MATCH($F455,Vöruskrá!$B:$B,0)))*$H455/1000,""))</f>
        <v/>
      </c>
      <c r="AG455" s="352" t="str">
        <f>IF($F455="","",IFERROR(IFERROR(INDEX(Réttabanki!$U:$U,MATCH($F455,Réttabanki!$A:$A,0)),INDEX(Vöruskrá!$R:$R,MATCH($F455,Vöruskrá!$B:$B,0)))*IF($I455="",$H455*(1+$AD$2),$I455)/1000,""))</f>
        <v/>
      </c>
      <c r="AH455" s="353" t="str">
        <f t="shared" si="32"/>
        <v/>
      </c>
      <c r="AI455" s="351" t="str">
        <f t="shared" si="33"/>
        <v/>
      </c>
    </row>
    <row r="456" spans="1:35" ht="36">
      <c r="A456" s="274"/>
      <c r="B456" s="306" t="s">
        <v>2052</v>
      </c>
      <c r="C456" s="306">
        <v>35</v>
      </c>
      <c r="D456" s="32" t="s">
        <v>1961</v>
      </c>
      <c r="E456" s="32" t="s">
        <v>960</v>
      </c>
      <c r="F456" s="32" t="s">
        <v>34</v>
      </c>
      <c r="G456" s="32" t="s">
        <v>2211</v>
      </c>
      <c r="H456" s="33">
        <v>40</v>
      </c>
      <c r="I456" s="33">
        <v>40</v>
      </c>
      <c r="J456" s="148">
        <f>IF($F456="","",IFERROR(IFERROR(INDEX(Réttabanki!$U:$U,MATCH($F456,Réttabanki!$A:$A,0)),INDEX(Vöruskrá!$R:$R,MATCH($F456,Vöruskrá!$B:$B,0)))*($H456+IF($I456="",$H456*(1+$AD$2),$I456))/2/1000,""))</f>
        <v>24</v>
      </c>
      <c r="K456" s="307" t="s">
        <v>35</v>
      </c>
      <c r="L456" s="307" t="s">
        <v>36</v>
      </c>
      <c r="M456" s="307" t="s">
        <v>37</v>
      </c>
      <c r="N456" s="308">
        <v>311</v>
      </c>
      <c r="O456" s="308">
        <v>10.8</v>
      </c>
      <c r="P456" s="308">
        <v>1.3</v>
      </c>
      <c r="Q456" s="308">
        <v>40.299999999999997</v>
      </c>
      <c r="R456" s="308">
        <v>10.5</v>
      </c>
      <c r="S456" s="308">
        <v>1.1000000000000001</v>
      </c>
      <c r="T456" s="309" t="str">
        <f>IF(F456="","",IFERROR(INDEX(Réttabanki!Q:Q,MATCH(F456,Réttabanki!A:A,0)),IFERROR(INDEX(Réttabanki!Q:Q,MATCH(F456,Réttabanki!B:B,0)),"")))</f>
        <v/>
      </c>
      <c r="U456" s="302"/>
      <c r="V456" s="302"/>
      <c r="W456" s="302"/>
      <c r="X456" s="302"/>
      <c r="Y456" s="302"/>
      <c r="Z456" s="302"/>
      <c r="AA456" s="302"/>
      <c r="AF456" s="352">
        <f>IF($F456="","",IFERROR(IFERROR(INDEX(Réttabanki!$U:$U,MATCH($F456,Réttabanki!$A:$A,0)),INDEX(Vöruskrá!$R:$R,MATCH($F456,Vöruskrá!$B:$B,0)))*$H456/1000,""))</f>
        <v>24</v>
      </c>
      <c r="AG456" s="352">
        <f>IF($F456="","",IFERROR(IFERROR(INDEX(Réttabanki!$U:$U,MATCH($F456,Réttabanki!$A:$A,0)),INDEX(Vöruskrá!$R:$R,MATCH($F456,Vöruskrá!$B:$B,0)))*IF($I456="",$H456*(1+$AD$2),$I456)/1000,""))</f>
        <v>24</v>
      </c>
      <c r="AH456" s="353">
        <f t="shared" si="32"/>
        <v>2.0869565217391306E-2</v>
      </c>
      <c r="AI456" s="351" t="str">
        <f t="shared" si="33"/>
        <v>OK</v>
      </c>
    </row>
    <row r="457" spans="1:35" ht="36">
      <c r="A457" s="274"/>
      <c r="B457" s="31" t="s">
        <v>2052</v>
      </c>
      <c r="C457" s="31">
        <v>35</v>
      </c>
      <c r="D457" s="32" t="s">
        <v>1987</v>
      </c>
      <c r="E457" s="32" t="s">
        <v>2038</v>
      </c>
      <c r="F457" s="32"/>
      <c r="G457" s="32" t="s">
        <v>2378</v>
      </c>
      <c r="H457" s="33"/>
      <c r="I457" s="33"/>
      <c r="J457" s="148" t="str">
        <f>IF($F457="","",IFERROR(IFERROR(INDEX(Réttabanki!$U:$U,MATCH($F457,Réttabanki!$A:$A,0)),INDEX(Vöruskrá!$R:$R,MATCH($F457,Vöruskrá!$B:$B,0)))*($H457+IF($I457="",$H457*(1+$AD$2),$I457))/2/1000,""))</f>
        <v/>
      </c>
      <c r="K457" s="21" t="s">
        <v>2379</v>
      </c>
      <c r="L457" s="21" t="s">
        <v>2380</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65" t="str">
        <f>IF(F457="","",IFERROR(INDEX(Réttabanki!Q:Q,MATCH(F457,Réttabanki!A:A,0)),IFERROR(INDEX(Réttabanki!Q:Q,MATCH(F457,Réttabanki!B:B,0)),"")))</f>
        <v/>
      </c>
      <c r="U457" s="300"/>
      <c r="V457" s="300"/>
      <c r="W457" s="300"/>
      <c r="X457" s="300"/>
      <c r="Y457" s="300"/>
      <c r="Z457" s="300"/>
      <c r="AA457" s="300"/>
      <c r="AF457" s="352" t="str">
        <f>IF($F457="","",IFERROR(IFERROR(INDEX(Réttabanki!$U:$U,MATCH($F457,Réttabanki!$A:$A,0)),INDEX(Vöruskrá!$R:$R,MATCH($F457,Vöruskrá!$B:$B,0)))*$H457/1000,""))</f>
        <v/>
      </c>
      <c r="AG457" s="352" t="str">
        <f>IF($F457="","",IFERROR(IFERROR(INDEX(Réttabanki!$U:$U,MATCH($F457,Réttabanki!$A:$A,0)),INDEX(Vöruskrá!$R:$R,MATCH($F457,Vöruskrá!$B:$B,0)))*IF($I457="",$H457*(1+$AD$2),$I457)/1000,""))</f>
        <v/>
      </c>
      <c r="AH457" s="353" t="str">
        <f t="shared" si="32"/>
        <v/>
      </c>
      <c r="AI457" s="351" t="str">
        <f t="shared" si="33"/>
        <v/>
      </c>
    </row>
    <row r="458" spans="1:35">
      <c r="A458" s="274"/>
      <c r="B458" s="306" t="s">
        <v>2052</v>
      </c>
      <c r="C458" s="306">
        <v>35</v>
      </c>
      <c r="D458" s="32" t="s">
        <v>1987</v>
      </c>
      <c r="E458" s="32" t="s">
        <v>2038</v>
      </c>
      <c r="F458" s="32" t="s">
        <v>78</v>
      </c>
      <c r="G458" s="32" t="s">
        <v>2216</v>
      </c>
      <c r="H458" s="33">
        <v>40</v>
      </c>
      <c r="I458" s="33"/>
      <c r="J458" s="148">
        <f>IF($F458="","",IFERROR(IFERROR(INDEX(Réttabanki!$U:$U,MATCH($F458,Réttabanki!$A:$A,0)),INDEX(Vöruskrá!$R:$R,MATCH($F458,Vöruskrá!$B:$B,0)))*($H458+IF($I458="",$H458*(1+$AD$2),$I458))/2/1000,""))</f>
        <v>30</v>
      </c>
      <c r="K458" s="307" t="s">
        <v>80</v>
      </c>
      <c r="L458" s="307" t="s">
        <v>81</v>
      </c>
      <c r="M458" s="307" t="s">
        <v>82</v>
      </c>
      <c r="N458" s="308">
        <v>324</v>
      </c>
      <c r="O458" s="308">
        <v>1.6</v>
      </c>
      <c r="P458" s="308">
        <v>0.3</v>
      </c>
      <c r="Q458" s="308">
        <v>59</v>
      </c>
      <c r="R458" s="308">
        <v>8.6</v>
      </c>
      <c r="S458" s="308">
        <v>1.3</v>
      </c>
      <c r="T458" s="309" t="str">
        <f>IF(F458="","",IFERROR(INDEX(Réttabanki!Q:Q,MATCH(F458,Réttabanki!A:A,0)),IFERROR(INDEX(Réttabanki!Q:Q,MATCH(F458,Réttabanki!B:B,0)),"")))</f>
        <v/>
      </c>
      <c r="U458" s="302"/>
      <c r="V458" s="302"/>
      <c r="W458" s="302"/>
      <c r="X458" s="302"/>
      <c r="Y458" s="302"/>
      <c r="Z458" s="302"/>
      <c r="AA458" s="302"/>
      <c r="AF458" s="352">
        <f>IF($F458="","",IFERROR(IFERROR(INDEX(Réttabanki!$U:$U,MATCH($F458,Réttabanki!$A:$A,0)),INDEX(Vöruskrá!$R:$R,MATCH($F458,Vöruskrá!$B:$B,0)))*$H458/1000,""))</f>
        <v>24</v>
      </c>
      <c r="AG458" s="352">
        <f>IF($F458="","",IFERROR(IFERROR(INDEX(Réttabanki!$U:$U,MATCH($F458,Réttabanki!$A:$A,0)),INDEX(Vöruskrá!$R:$R,MATCH($F458,Vöruskrá!$B:$B,0)))*IF($I458="",$H458*(1+$AD$2),$I458)/1000,""))</f>
        <v>36</v>
      </c>
      <c r="AH458" s="353">
        <f t="shared" si="32"/>
        <v>3.1304347826086959E-2</v>
      </c>
      <c r="AI458" s="351" t="str">
        <f t="shared" si="33"/>
        <v>OK</v>
      </c>
    </row>
    <row r="459" spans="1:35" ht="30.75">
      <c r="A459" s="397"/>
      <c r="B459" s="367" t="s">
        <v>2052</v>
      </c>
      <c r="C459" s="367">
        <v>35</v>
      </c>
      <c r="D459" s="367" t="s">
        <v>1987</v>
      </c>
      <c r="E459" s="367" t="s">
        <v>2038</v>
      </c>
      <c r="F459" s="367" t="s">
        <v>124</v>
      </c>
      <c r="G459" s="367" t="s">
        <v>2045</v>
      </c>
      <c r="H459" s="367">
        <v>20</v>
      </c>
      <c r="I459" s="367"/>
      <c r="J459" s="367">
        <f>IF($F459="","",IFERROR(IFERROR(INDEX(Réttabanki!$U:$U,MATCH($F459,Réttabanki!$A:$A,0)),INDEX(Vöruskrá!$R:$R,MATCH($F459,Vöruskrá!$B:$B,0)))*($H459+IF($I459="",$H459*(1+$AD$2),$I459))/2/1000,""))</f>
        <v>47.5</v>
      </c>
      <c r="K459" s="367" t="s">
        <v>127</v>
      </c>
      <c r="L459" s="367" t="s">
        <v>128</v>
      </c>
      <c r="M459" s="367"/>
      <c r="N459" s="367">
        <v>122</v>
      </c>
      <c r="O459" s="367">
        <v>5.9</v>
      </c>
      <c r="P459" s="367">
        <v>2.4</v>
      </c>
      <c r="Q459" s="367">
        <v>3.6</v>
      </c>
      <c r="R459" s="367">
        <v>13.4</v>
      </c>
      <c r="S459" s="367">
        <v>2.7</v>
      </c>
      <c r="U459" s="300"/>
      <c r="V459" s="300"/>
      <c r="W459" s="300"/>
      <c r="X459" s="300"/>
      <c r="Y459" s="300"/>
      <c r="Z459" s="300"/>
      <c r="AA459" s="300"/>
      <c r="AF459">
        <f>IF($F459="","",IFERROR(IFERROR(INDEX(Réttabanki!$U:$U,MATCH($F459,Réttabanki!$A:$A,0)),INDEX(Vöruskrá!$R:$R,MATCH($F459,Vöruskrá!$B:$B,0)))*$H459/1000,""))</f>
        <v>38</v>
      </c>
      <c r="AG459">
        <f>IF($F459="","",IFERROR(IFERROR(INDEX(Réttabanki!$U:$U,MATCH($F459,Réttabanki!$A:$A,0)),INDEX(Vöruskrá!$R:$R,MATCH($F459,Vöruskrá!$B:$B,0)))*IF($I459="",$H459*(1+$AD$2),$I459)/1000,""))</f>
        <v>57</v>
      </c>
      <c r="AH459">
        <f>IF(N($AF459)+N($AG459)=0,"",MAX(N($AF459)/$AE$4,N($AG459)/$AE$5))</f>
        <v>4.9565217391304345E-2</v>
      </c>
      <c r="AI459" t="str">
        <f>IF($AH459="","",IF($AH459&gt;$AE$6,"⚠ Yfir "&amp;TEXT($AE$6,"0%"),"OK"))</f>
        <v>OK</v>
      </c>
    </row>
    <row r="460" spans="1:35">
      <c r="A460" s="274"/>
      <c r="B460" s="31" t="s">
        <v>2052</v>
      </c>
      <c r="C460" s="31">
        <v>35</v>
      </c>
      <c r="D460" s="32" t="s">
        <v>1987</v>
      </c>
      <c r="E460" s="32" t="s">
        <v>960</v>
      </c>
      <c r="F460" s="32"/>
      <c r="G460" s="32" t="s">
        <v>2381</v>
      </c>
      <c r="H460" s="33"/>
      <c r="I460" s="33"/>
      <c r="J460" s="148" t="str">
        <f>IF($F460="","",IFERROR(IFERROR(INDEX(Réttabanki!$U:$U,MATCH($F460,Réttabanki!$A:$A,0)),INDEX(Vöruskrá!$R:$R,MATCH($F460,Vöruskrá!$B:$B,0)))*($H460+IF($I460="",$H460*(1+$AD$2),$I460))/2/1000,""))</f>
        <v/>
      </c>
      <c r="K460" s="21" t="s">
        <v>80</v>
      </c>
      <c r="L460" s="21" t="s">
        <v>81</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65" t="str">
        <f>IF(F460="","",IFERROR(INDEX(Réttabanki!Q:Q,MATCH(F460,Réttabanki!A:A,0)),IFERROR(INDEX(Réttabanki!Q:Q,MATCH(F460,Réttabanki!B:B,0)),"")))</f>
        <v/>
      </c>
      <c r="U460" s="302"/>
      <c r="V460" s="302"/>
      <c r="W460" s="302"/>
      <c r="X460" s="302"/>
      <c r="Y460" s="302"/>
      <c r="Z460" s="302"/>
      <c r="AA460" s="302"/>
      <c r="AF460" s="352" t="str">
        <f>IF($F460="","",IFERROR(IFERROR(INDEX(Réttabanki!$U:$U,MATCH($F460,Réttabanki!$A:$A,0)),INDEX(Vöruskrá!$R:$R,MATCH($F460,Vöruskrá!$B:$B,0)))*$H460/1000,""))</f>
        <v/>
      </c>
      <c r="AG460" s="352" t="str">
        <f>IF($F460="","",IFERROR(IFERROR(INDEX(Réttabanki!$U:$U,MATCH($F460,Réttabanki!$A:$A,0)),INDEX(Vöruskrá!$R:$R,MATCH($F460,Vöruskrá!$B:$B,0)))*IF($I460="",$H460*(1+$AD$2),$I460)/1000,""))</f>
        <v/>
      </c>
      <c r="AH460" s="353" t="str">
        <f t="shared" si="32"/>
        <v/>
      </c>
      <c r="AI460" s="351" t="str">
        <f t="shared" si="33"/>
        <v/>
      </c>
    </row>
    <row r="461" spans="1:35">
      <c r="A461" s="274"/>
      <c r="B461" s="306" t="s">
        <v>2052</v>
      </c>
      <c r="C461" s="306">
        <v>35</v>
      </c>
      <c r="D461" s="32" t="s">
        <v>1987</v>
      </c>
      <c r="E461" s="32" t="s">
        <v>960</v>
      </c>
      <c r="F461" s="32" t="s">
        <v>78</v>
      </c>
      <c r="G461" s="32" t="s">
        <v>2216</v>
      </c>
      <c r="H461" s="33">
        <v>40</v>
      </c>
      <c r="I461" s="33"/>
      <c r="J461" s="148">
        <f>IF($F461="","",IFERROR(IFERROR(INDEX(Réttabanki!$U:$U,MATCH($F461,Réttabanki!$A:$A,0)),INDEX(Vöruskrá!$R:$R,MATCH($F461,Vöruskrá!$B:$B,0)))*($H461+IF($I461="",$H461*(1+$AD$2),$I461))/2/1000,""))</f>
        <v>30</v>
      </c>
      <c r="K461" s="307" t="s">
        <v>80</v>
      </c>
      <c r="L461" s="307" t="s">
        <v>81</v>
      </c>
      <c r="M461" s="307" t="s">
        <v>82</v>
      </c>
      <c r="N461" s="308">
        <v>324</v>
      </c>
      <c r="O461" s="308">
        <v>1.6</v>
      </c>
      <c r="P461" s="308">
        <v>0.3</v>
      </c>
      <c r="Q461" s="308">
        <v>59</v>
      </c>
      <c r="R461" s="308">
        <v>8.6</v>
      </c>
      <c r="S461" s="308">
        <v>1.3</v>
      </c>
      <c r="T461" s="309" t="str">
        <f>IF(F461="","",IFERROR(INDEX(Réttabanki!Q:Q,MATCH(F461,Réttabanki!A:A,0)),IFERROR(INDEX(Réttabanki!Q:Q,MATCH(F461,Réttabanki!B:B,0)),"")))</f>
        <v/>
      </c>
      <c r="U461" s="300"/>
      <c r="V461" s="300"/>
      <c r="W461" s="300"/>
      <c r="X461" s="300"/>
      <c r="Y461" s="300"/>
      <c r="Z461" s="300"/>
      <c r="AA461" s="300"/>
      <c r="AF461" s="352">
        <f>IF($F461="","",IFERROR(IFERROR(INDEX(Réttabanki!$U:$U,MATCH($F461,Réttabanki!$A:$A,0)),INDEX(Vöruskrá!$R:$R,MATCH($F461,Vöruskrá!$B:$B,0)))*$H461/1000,""))</f>
        <v>24</v>
      </c>
      <c r="AG461" s="352">
        <f>IF($F461="","",IFERROR(IFERROR(INDEX(Réttabanki!$U:$U,MATCH($F461,Réttabanki!$A:$A,0)),INDEX(Vöruskrá!$R:$R,MATCH($F461,Vöruskrá!$B:$B,0)))*IF($I461="",$H461*(1+$AD$2),$I461)/1000,""))</f>
        <v>36</v>
      </c>
      <c r="AH461" s="353">
        <f t="shared" si="32"/>
        <v>3.1304347826086959E-2</v>
      </c>
      <c r="AI461" s="351" t="str">
        <f t="shared" si="33"/>
        <v>OK</v>
      </c>
    </row>
    <row r="462" spans="1:35" ht="91.5">
      <c r="A462" s="397"/>
      <c r="B462" s="367" t="s">
        <v>2052</v>
      </c>
      <c r="C462" s="367">
        <v>35</v>
      </c>
      <c r="D462" s="367" t="s">
        <v>1987</v>
      </c>
      <c r="E462" s="367" t="s">
        <v>960</v>
      </c>
      <c r="F462" s="367"/>
      <c r="G462" s="367" t="s">
        <v>2382</v>
      </c>
      <c r="H462" s="367"/>
      <c r="I462" s="367"/>
      <c r="J462" s="367" t="str">
        <f>IF($F462="","",IFERROR(IFERROR(INDEX(Réttabanki!$U:$U,MATCH($F462,Réttabanki!$A:$A,0)),INDEX(Vöruskrá!$R:$R,MATCH($F462,Vöruskrá!$B:$B,0)))*($H462+IF($I462="",$H462*(1+$AD$2),$I462))/2/1000,""))</f>
        <v/>
      </c>
      <c r="K462" s="367" t="s">
        <v>2048</v>
      </c>
      <c r="L462" s="367" t="s">
        <v>128</v>
      </c>
      <c r="M462" s="367"/>
      <c r="N462" s="367"/>
      <c r="O462" s="367"/>
      <c r="P462" s="367"/>
      <c r="Q462" s="367"/>
      <c r="R462" s="367"/>
      <c r="S462" s="367"/>
      <c r="U462" s="302"/>
      <c r="V462" s="302"/>
      <c r="W462" s="302"/>
      <c r="X462" s="302"/>
      <c r="Y462" s="302"/>
      <c r="Z462" s="302"/>
      <c r="AA462" s="302"/>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IF(N($AF462)+N($AG462)=0,"",MAX(N($AF462)/$AE$4,N($AG462)/$AE$5))</f>
        <v/>
      </c>
      <c r="AI462" t="str">
        <f>IF($AH462="","",IF($AH462&gt;$AE$6,"⚠ Yfir "&amp;TEXT($AE$6,"0%"),"OK"))</f>
        <v/>
      </c>
    </row>
    <row r="463" spans="1:35" ht="60.75">
      <c r="A463" s="397"/>
      <c r="B463" s="367" t="s">
        <v>2052</v>
      </c>
      <c r="C463" s="367">
        <v>35</v>
      </c>
      <c r="D463" s="367" t="s">
        <v>1987</v>
      </c>
      <c r="E463" s="367" t="s">
        <v>960</v>
      </c>
      <c r="F463" s="367" t="s">
        <v>1194</v>
      </c>
      <c r="G463" s="367" t="s">
        <v>2049</v>
      </c>
      <c r="H463" s="367">
        <v>40</v>
      </c>
      <c r="I463" s="367"/>
      <c r="J463" s="367">
        <f>IF($F463="","",IFERROR(IFERROR(INDEX(Réttabanki!$U:$U,MATCH($F463,Réttabanki!$A:$A,0)),INDEX(Vöruskrá!$R:$R,MATCH($F463,Vöruskrá!$B:$B,0)))*($H463+IF($I463="",$H463*(1+$AD$2),$I463))/2/1000,""))</f>
        <v>30</v>
      </c>
      <c r="K463" s="367" t="s">
        <v>1195</v>
      </c>
      <c r="L463" s="367"/>
      <c r="M463" s="367"/>
      <c r="N463" s="367">
        <v>236</v>
      </c>
      <c r="O463" s="367">
        <v>9</v>
      </c>
      <c r="P463" s="367">
        <v>2.7</v>
      </c>
      <c r="Q463" s="367">
        <v>31.1</v>
      </c>
      <c r="R463" s="367">
        <v>1.5</v>
      </c>
      <c r="S463" s="367">
        <v>0.9</v>
      </c>
      <c r="U463" s="300"/>
      <c r="V463" s="300"/>
      <c r="W463" s="300"/>
      <c r="X463" s="300"/>
      <c r="Y463" s="300"/>
      <c r="Z463" s="300"/>
      <c r="AA463" s="300"/>
      <c r="AF463">
        <f>IF($F463="","",IFERROR(IFERROR(INDEX(Réttabanki!$U:$U,MATCH($F463,Réttabanki!$A:$A,0)),INDEX(Vöruskrá!$R:$R,MATCH($F463,Vöruskrá!$B:$B,0)))*$H463/1000,""))</f>
        <v>24</v>
      </c>
      <c r="AG463">
        <f>IF($F463="","",IFERROR(IFERROR(INDEX(Réttabanki!$U:$U,MATCH($F463,Réttabanki!$A:$A,0)),INDEX(Vöruskrá!$R:$R,MATCH($F463,Vöruskrá!$B:$B,0)))*IF($I463="",$H463*(1+$AD$2),$I463)/1000,""))</f>
        <v>36</v>
      </c>
      <c r="AH463">
        <f>IF(N($AF463)+N($AG463)=0,"",MAX(N($AF463)/$AE$4,N($AG463)/$AE$5))</f>
        <v>3.1304347826086959E-2</v>
      </c>
      <c r="AI463" t="str">
        <f>IF($AH463="","",IF($AH463&gt;$AE$6,"⚠ Yfir "&amp;TEXT($AE$6,"0%"),"OK"))</f>
        <v>OK</v>
      </c>
    </row>
    <row r="464" spans="1:35" ht="30.75">
      <c r="A464" s="397"/>
      <c r="B464" s="367" t="s">
        <v>2052</v>
      </c>
      <c r="C464" s="367">
        <v>35</v>
      </c>
      <c r="D464" s="367" t="s">
        <v>1987</v>
      </c>
      <c r="E464" s="367" t="s">
        <v>960</v>
      </c>
      <c r="F464" s="367" t="s">
        <v>124</v>
      </c>
      <c r="G464" s="367" t="s">
        <v>2045</v>
      </c>
      <c r="H464" s="367">
        <v>20</v>
      </c>
      <c r="I464" s="367"/>
      <c r="J464" s="367">
        <f>IF($F464="","",IFERROR(IFERROR(INDEX(Réttabanki!$U:$U,MATCH($F464,Réttabanki!$A:$A,0)),INDEX(Vöruskrá!$R:$R,MATCH($F464,Vöruskrá!$B:$B,0)))*($H464+IF($I464="",$H464*(1+$AD$2),$I464))/2/1000,""))</f>
        <v>47.5</v>
      </c>
      <c r="K464" s="367" t="s">
        <v>127</v>
      </c>
      <c r="L464" s="367" t="s">
        <v>128</v>
      </c>
      <c r="M464" s="367"/>
      <c r="N464" s="367">
        <v>122</v>
      </c>
      <c r="O464" s="367">
        <v>5.9</v>
      </c>
      <c r="P464" s="367">
        <v>2.4</v>
      </c>
      <c r="Q464" s="367">
        <v>3.6</v>
      </c>
      <c r="R464" s="367">
        <v>13.4</v>
      </c>
      <c r="S464" s="367">
        <v>2.7</v>
      </c>
      <c r="U464" s="302"/>
      <c r="V464" s="302"/>
      <c r="W464" s="302"/>
      <c r="X464" s="302"/>
      <c r="Y464" s="302"/>
      <c r="Z464" s="302"/>
      <c r="AA464" s="302"/>
      <c r="AF464">
        <f>IF($F464="","",IFERROR(IFERROR(INDEX(Réttabanki!$U:$U,MATCH($F464,Réttabanki!$A:$A,0)),INDEX(Vöruskrá!$R:$R,MATCH($F464,Vöruskrá!$B:$B,0)))*$H464/1000,""))</f>
        <v>38</v>
      </c>
      <c r="AG464">
        <f>IF($F464="","",IFERROR(IFERROR(INDEX(Réttabanki!$U:$U,MATCH($F464,Réttabanki!$A:$A,0)),INDEX(Vöruskrá!$R:$R,MATCH($F464,Vöruskrá!$B:$B,0)))*IF($I464="",$H464*(1+$AD$2),$I464)/1000,""))</f>
        <v>57</v>
      </c>
      <c r="AH464">
        <f>IF(N($AF464)+N($AG464)=0,"",MAX(N($AF464)/$AE$4,N($AG464)/$AE$5))</f>
        <v>4.9565217391304345E-2</v>
      </c>
      <c r="AI464" t="str">
        <f>IF($AH464="","",IF($AH464&gt;$AE$6,"⚠ Yfir "&amp;TEXT($AE$6,"0%"),"OK"))</f>
        <v>OK</v>
      </c>
    </row>
    <row r="465" spans="1:35">
      <c r="A465" s="397">
        <v>46261</v>
      </c>
      <c r="B465" s="367" t="s">
        <v>2083</v>
      </c>
      <c r="C465" s="367">
        <v>35</v>
      </c>
      <c r="D465" s="367"/>
      <c r="E465" s="367"/>
      <c r="F465" s="367"/>
      <c r="G465" s="367" t="s">
        <v>2383</v>
      </c>
      <c r="H465" s="367"/>
      <c r="I465" s="367"/>
      <c r="J465" s="367" t="str">
        <f>IF($F465="","",IFERROR(IFERROR(INDEX(Réttabanki!$U:$U,MATCH($F465,Réttabanki!$A:$A,0)),INDEX(Vöruskrá!$R:$R,MATCH($F465,Vöruskrá!$B:$B,0)))*($H465+IF($I465="",$H465*(1+$AD$2),$I465))/2/1000,""))</f>
        <v/>
      </c>
      <c r="K465" s="367"/>
      <c r="L465" s="367"/>
      <c r="M465" s="367"/>
      <c r="N465" s="367"/>
      <c r="O465" s="367"/>
      <c r="P465" s="367"/>
      <c r="Q465" s="367"/>
      <c r="R465" s="367"/>
      <c r="S465" s="367"/>
      <c r="U465" s="300"/>
      <c r="V465" s="300"/>
      <c r="W465" s="300"/>
      <c r="X465" s="300"/>
      <c r="Y465" s="300"/>
      <c r="Z465" s="300"/>
      <c r="AA465" s="300"/>
      <c r="AF465" t="str">
        <f>IF($F465="","",IFERROR(IFERROR(INDEX(Réttabanki!$U:$U,MATCH($F465,Réttabanki!$A:$A,0)),INDEX(Vöruskrá!$R:$R,MATCH($F465,Vöruskrá!$B:$B,0)))*$H465/1000,""))</f>
        <v/>
      </c>
      <c r="AG465" t="str">
        <f>IF($F465="","",IFERROR(IFERROR(INDEX(Réttabanki!$U:$U,MATCH($F465,Réttabanki!$A:$A,0)),INDEX(Vöruskrá!$R:$R,MATCH($F465,Vöruskrá!$B:$B,0)))*IF($I465="",$H465*(1+$AD$2),$I465)/1000,""))</f>
        <v/>
      </c>
      <c r="AH465" t="str">
        <f>IF(N($AF465)+N($AG465)=0,"",MAX(N($AF465)/$AE$4,N($AG465)/$AE$5))</f>
        <v/>
      </c>
      <c r="AI465" t="str">
        <f>IF($AH465="","",IF($AH465&gt;$AE$6,"⚠ Yfir "&amp;TEXT($AE$6,"0%"),"OK"))</f>
        <v/>
      </c>
    </row>
    <row r="466" spans="1:35" ht="45.75">
      <c r="A466" s="397"/>
      <c r="B466" s="367" t="s">
        <v>2083</v>
      </c>
      <c r="C466" s="367">
        <v>35</v>
      </c>
      <c r="D466" s="367" t="s">
        <v>1961</v>
      </c>
      <c r="E466" s="367" t="s">
        <v>1993</v>
      </c>
      <c r="F466" s="367" t="s">
        <v>550</v>
      </c>
      <c r="G466" s="367"/>
      <c r="H466" s="367">
        <v>160</v>
      </c>
      <c r="I466" s="367">
        <v>180</v>
      </c>
      <c r="J466" s="367">
        <f>IF($F466="","",IFERROR(IFERROR(INDEX(Réttabanki!$U:$U,MATCH($F466,Réttabanki!$A:$A,0)),INDEX(Vöruskrá!$R:$R,MATCH($F466,Vöruskrá!$B:$B,0)))*($H466+IF($I466="",$H466*(1+$AD$2),$I466))/2/1000,""))</f>
        <v>306</v>
      </c>
      <c r="K466" s="367" t="s">
        <v>552</v>
      </c>
      <c r="L466" s="367" t="s">
        <v>551</v>
      </c>
      <c r="M466" s="367"/>
      <c r="N466" s="367">
        <v>114</v>
      </c>
      <c r="O466" s="367">
        <v>5.9</v>
      </c>
      <c r="P466" s="367">
        <v>0.5</v>
      </c>
      <c r="Q466" s="367">
        <v>1.8</v>
      </c>
      <c r="R466" s="367">
        <v>13</v>
      </c>
      <c r="S466" s="367">
        <v>0.8</v>
      </c>
      <c r="U466" s="302"/>
      <c r="V466" s="302"/>
      <c r="W466" s="302"/>
      <c r="X466" s="302"/>
      <c r="Y466" s="302"/>
      <c r="Z466" s="302"/>
      <c r="AA466" s="302"/>
      <c r="AF466">
        <f>IF($F466="","",IFERROR(IFERROR(INDEX(Réttabanki!$U:$U,MATCH($F466,Réttabanki!$A:$A,0)),INDEX(Vöruskrá!$R:$R,MATCH($F466,Vöruskrá!$B:$B,0)))*$H466/1000,""))</f>
        <v>288</v>
      </c>
      <c r="AG466">
        <f>IF($F466="","",IFERROR(IFERROR(INDEX(Réttabanki!$U:$U,MATCH($F466,Réttabanki!$A:$A,0)),INDEX(Vöruskrá!$R:$R,MATCH($F466,Vöruskrá!$B:$B,0)))*IF($I466="",$H466*(1+$AD$2),$I466)/1000,""))</f>
        <v>324</v>
      </c>
      <c r="AH466">
        <f>IF(N($AF466)+N($AG466)=0,"",MAX(N($AF466)/$AE$4,N($AG466)/$AE$5))</f>
        <v>0.2817391304347826</v>
      </c>
      <c r="AI466" t="str">
        <f>IF($AH466="","",IF($AH466&gt;$AE$6,"⚠ Yfir "&amp;TEXT($AE$6,"0%"),"OK"))</f>
        <v>OK</v>
      </c>
    </row>
    <row r="467" spans="1:35">
      <c r="A467" s="397"/>
      <c r="B467" s="367" t="s">
        <v>2083</v>
      </c>
      <c r="C467" s="367">
        <v>35</v>
      </c>
      <c r="D467" s="367" t="s">
        <v>1961</v>
      </c>
      <c r="E467" s="367" t="s">
        <v>1993</v>
      </c>
      <c r="F467" s="367" t="s">
        <v>309</v>
      </c>
      <c r="G467" s="367"/>
      <c r="H467" s="367">
        <v>80</v>
      </c>
      <c r="I467" s="367">
        <v>100</v>
      </c>
      <c r="J467" s="367">
        <f>IF($F467="","",IFERROR(IFERROR(INDEX(Réttabanki!$U:$U,MATCH($F467,Réttabanki!$A:$A,0)),INDEX(Vöruskrá!$R:$R,MATCH($F467,Vöruskrá!$B:$B,0)))*($H467+IF($I467="",$H467*(1+$AD$2),$I467))/2/1000,""))</f>
        <v>31.5</v>
      </c>
      <c r="K467" s="367" t="s">
        <v>307</v>
      </c>
      <c r="L467" s="367" t="s">
        <v>121</v>
      </c>
      <c r="M467" s="367"/>
      <c r="N467" s="367">
        <v>130</v>
      </c>
      <c r="O467" s="367">
        <v>0.3</v>
      </c>
      <c r="P467" s="367">
        <v>0.1</v>
      </c>
      <c r="Q467" s="367">
        <v>28.6</v>
      </c>
      <c r="R467" s="367">
        <v>2.7</v>
      </c>
      <c r="S467" s="367">
        <v>0</v>
      </c>
      <c r="U467" s="300"/>
      <c r="V467" s="300"/>
      <c r="W467" s="300"/>
      <c r="X467" s="300"/>
      <c r="Y467" s="300"/>
      <c r="Z467" s="300"/>
      <c r="AA467" s="300"/>
      <c r="AF467">
        <f>IF($F467="","",IFERROR(IFERROR(INDEX(Réttabanki!$U:$U,MATCH($F467,Réttabanki!$A:$A,0)),INDEX(Vöruskrá!$R:$R,MATCH($F467,Vöruskrá!$B:$B,0)))*$H467/1000,""))</f>
        <v>28</v>
      </c>
      <c r="AG467">
        <f>IF($F467="","",IFERROR(IFERROR(INDEX(Réttabanki!$U:$U,MATCH($F467,Réttabanki!$A:$A,0)),INDEX(Vöruskrá!$R:$R,MATCH($F467,Vöruskrá!$B:$B,0)))*IF($I467="",$H467*(1+$AD$2),$I467)/1000,""))</f>
        <v>35</v>
      </c>
      <c r="AH467">
        <f>IF(N($AF467)+N($AG467)=0,"",MAX(N($AF467)/$AE$4,N($AG467)/$AE$5))</f>
        <v>3.0434782608695653E-2</v>
      </c>
      <c r="AI467" t="str">
        <f>IF($AH467="","",IF($AH467&gt;$AE$6,"⚠ Yfir "&amp;TEXT($AE$6,"0%"),"OK"))</f>
        <v>OK</v>
      </c>
    </row>
    <row r="468" spans="1:35" ht="60.75">
      <c r="A468" s="397"/>
      <c r="B468" s="367" t="s">
        <v>2083</v>
      </c>
      <c r="C468" s="367">
        <v>35</v>
      </c>
      <c r="D468" s="367" t="s">
        <v>1961</v>
      </c>
      <c r="E468" s="367" t="s">
        <v>1993</v>
      </c>
      <c r="F468" s="367" t="s">
        <v>669</v>
      </c>
      <c r="G468" s="367"/>
      <c r="H468" s="367">
        <v>25</v>
      </c>
      <c r="I468" s="367">
        <v>25</v>
      </c>
      <c r="J468" s="367">
        <f>IF($F468="","",IFERROR(IFERROR(INDEX(Réttabanki!$U:$U,MATCH($F468,Réttabanki!$A:$A,0)),INDEX(Vöruskrá!$R:$R,MATCH($F468,Vöruskrá!$B:$B,0)))*($H468+IF($I468="",$H468*(1+$AD$2),$I468))/2/1000,""))</f>
        <v>45</v>
      </c>
      <c r="K468" s="367" t="s">
        <v>670</v>
      </c>
      <c r="L468" s="367" t="s">
        <v>133</v>
      </c>
      <c r="M468" s="367"/>
      <c r="N468" s="367">
        <v>557</v>
      </c>
      <c r="O468" s="367">
        <v>60</v>
      </c>
      <c r="P468" s="367">
        <v>3.9</v>
      </c>
      <c r="Q468" s="367">
        <v>5.4</v>
      </c>
      <c r="R468" s="367"/>
      <c r="S468" s="367">
        <v>1.2</v>
      </c>
      <c r="U468" s="302"/>
      <c r="V468" s="302"/>
      <c r="W468" s="302"/>
      <c r="X468" s="302"/>
      <c r="Y468" s="302"/>
      <c r="Z468" s="302"/>
      <c r="AA468" s="302"/>
      <c r="AF468">
        <f>IF($F468="","",IFERROR(IFERROR(INDEX(Réttabanki!$U:$U,MATCH($F468,Réttabanki!$A:$A,0)),INDEX(Vöruskrá!$R:$R,MATCH($F468,Vöruskrá!$B:$B,0)))*$H468/1000,""))</f>
        <v>45</v>
      </c>
      <c r="AG468">
        <f>IF($F468="","",IFERROR(IFERROR(INDEX(Réttabanki!$U:$U,MATCH($F468,Réttabanki!$A:$A,0)),INDEX(Vöruskrá!$R:$R,MATCH($F468,Vöruskrá!$B:$B,0)))*IF($I468="",$H468*(1+$AD$2),$I468)/1000,""))</f>
        <v>45</v>
      </c>
      <c r="AH468">
        <f>IF(N($AF468)+N($AG468)=0,"",MAX(N($AF468)/$AE$4,N($AG468)/$AE$5))</f>
        <v>3.9130434782608699E-2</v>
      </c>
      <c r="AI468" t="str">
        <f>IF($AH468="","",IF($AH468&gt;$AE$6,"⚠ Yfir "&amp;TEXT($AE$6,"0%"),"OK"))</f>
        <v>OK</v>
      </c>
    </row>
    <row r="469" spans="1:35" ht="60.75">
      <c r="A469" s="397"/>
      <c r="B469" s="367" t="s">
        <v>2083</v>
      </c>
      <c r="C469" s="367">
        <v>35</v>
      </c>
      <c r="D469" s="367" t="s">
        <v>1961</v>
      </c>
      <c r="E469" s="367" t="s">
        <v>960</v>
      </c>
      <c r="F469" s="367"/>
      <c r="G469" s="367" t="s">
        <v>2384</v>
      </c>
      <c r="H469" s="367"/>
      <c r="I469" s="367"/>
      <c r="J469" s="367" t="str">
        <f>IF($F469="","",IFERROR(IFERROR(INDEX(Réttabanki!$U:$U,MATCH($F469,Réttabanki!$A:$A,0)),INDEX(Vöruskrá!$R:$R,MATCH($F469,Vöruskrá!$B:$B,0)))*($H469+IF($I469="",$H469*(1+$AD$2),$I469))/2/1000,""))</f>
        <v/>
      </c>
      <c r="K469" s="367" t="s">
        <v>2385</v>
      </c>
      <c r="L469" s="367" t="s">
        <v>121</v>
      </c>
      <c r="M469" s="367"/>
      <c r="N469" s="367"/>
      <c r="O469" s="367"/>
      <c r="P469" s="367"/>
      <c r="Q469" s="367"/>
      <c r="R469" s="367"/>
      <c r="S469" s="367"/>
      <c r="U469" s="300"/>
      <c r="V469" s="300"/>
      <c r="W469" s="300"/>
      <c r="X469" s="300"/>
      <c r="Y469" s="300"/>
      <c r="Z469" s="300"/>
      <c r="AA469" s="30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IF(N($AF469)+N($AG469)=0,"",MAX(N($AF469)/$AE$4,N($AG469)/$AE$5))</f>
        <v/>
      </c>
      <c r="AI469" t="str">
        <f>IF($AH469="","",IF($AH469&gt;$AE$6,"⚠ Yfir "&amp;TEXT($AE$6,"0%"),"OK"))</f>
        <v/>
      </c>
    </row>
    <row r="470" spans="1:35" ht="60.75">
      <c r="A470" s="397"/>
      <c r="B470" s="367" t="s">
        <v>2083</v>
      </c>
      <c r="C470" s="367">
        <v>35</v>
      </c>
      <c r="D470" s="367" t="s">
        <v>1961</v>
      </c>
      <c r="E470" s="367" t="s">
        <v>960</v>
      </c>
      <c r="F470" s="367" t="s">
        <v>1457</v>
      </c>
      <c r="G470" s="367"/>
      <c r="H470" s="367">
        <v>160</v>
      </c>
      <c r="I470" s="367">
        <v>180</v>
      </c>
      <c r="J470" s="367">
        <f>IF($F470="","",IFERROR(IFERROR(INDEX(Réttabanki!$U:$U,MATCH($F470,Réttabanki!$A:$A,0)),INDEX(Vöruskrá!$R:$R,MATCH($F470,Vöruskrá!$B:$B,0)))*($H470+IF($I470="",$H470*(1+$AD$2),$I470))/2/1000,""))</f>
        <v>306</v>
      </c>
      <c r="K470" s="367" t="s">
        <v>2385</v>
      </c>
      <c r="L470" s="367"/>
      <c r="M470" s="367"/>
      <c r="N470" s="367"/>
      <c r="O470" s="367"/>
      <c r="P470" s="367"/>
      <c r="Q470" s="367"/>
      <c r="R470" s="367"/>
      <c r="S470" s="367"/>
      <c r="U470" s="302"/>
      <c r="V470" s="302"/>
      <c r="W470" s="302"/>
      <c r="X470" s="302"/>
      <c r="Y470" s="302"/>
      <c r="Z470" s="302"/>
      <c r="AA470" s="302"/>
      <c r="AF470">
        <f>IF($F470="","",IFERROR(IFERROR(INDEX(Réttabanki!$U:$U,MATCH($F470,Réttabanki!$A:$A,0)),INDEX(Vöruskrá!$R:$R,MATCH($F470,Vöruskrá!$B:$B,0)))*$H470/1000,""))</f>
        <v>288</v>
      </c>
      <c r="AG470">
        <f>IF($F470="","",IFERROR(IFERROR(INDEX(Réttabanki!$U:$U,MATCH($F470,Réttabanki!$A:$A,0)),INDEX(Vöruskrá!$R:$R,MATCH($F470,Vöruskrá!$B:$B,0)))*IF($I470="",$H470*(1+$AD$2),$I470)/1000,""))</f>
        <v>324</v>
      </c>
      <c r="AH470">
        <f>IF(N($AF470)+N($AG470)=0,"",MAX(N($AF470)/$AE$4,N($AG470)/$AE$5))</f>
        <v>0.2817391304347826</v>
      </c>
      <c r="AI470" t="str">
        <f>IF($AH470="","",IF($AH470&gt;$AE$6,"⚠ Yfir "&amp;TEXT($AE$6,"0%"),"OK"))</f>
        <v>OK</v>
      </c>
    </row>
    <row r="471" spans="1:35" ht="121.5">
      <c r="A471" s="397"/>
      <c r="B471" s="367" t="s">
        <v>2083</v>
      </c>
      <c r="C471" s="367">
        <v>35</v>
      </c>
      <c r="D471" s="367" t="s">
        <v>1961</v>
      </c>
      <c r="E471" s="367" t="s">
        <v>2013</v>
      </c>
      <c r="F471" s="367"/>
      <c r="G471" s="367" t="s">
        <v>2386</v>
      </c>
      <c r="H471" s="367"/>
      <c r="I471" s="367"/>
      <c r="J471" s="367" t="str">
        <f>IF($F471="","",IFERROR(IFERROR(INDEX(Réttabanki!$U:$U,MATCH($F471,Réttabanki!$A:$A,0)),INDEX(Vöruskrá!$R:$R,MATCH($F471,Vöruskrá!$B:$B,0)))*($H471+IF($I471="",$H471*(1+$AD$2),$I471))/2/1000,""))</f>
        <v/>
      </c>
      <c r="K471" s="367" t="s">
        <v>2387</v>
      </c>
      <c r="L471" s="367" t="s">
        <v>133</v>
      </c>
      <c r="M471" s="367"/>
      <c r="N471" s="367"/>
      <c r="O471" s="367"/>
      <c r="P471" s="367"/>
      <c r="Q471" s="367"/>
      <c r="R471" s="367"/>
      <c r="S471" s="367"/>
      <c r="U471" s="300"/>
      <c r="V471" s="300"/>
      <c r="W471" s="300"/>
      <c r="X471" s="300"/>
      <c r="Y471" s="300"/>
      <c r="Z471" s="300"/>
      <c r="AA471" s="300"/>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IF(N($AF471)+N($AG471)=0,"",MAX(N($AF471)/$AE$4,N($AG471)/$AE$5))</f>
        <v/>
      </c>
      <c r="AI471" t="str">
        <f>IF($AH471="","",IF($AH471&gt;$AE$6,"⚠ Yfir "&amp;TEXT($AE$6,"0%"),"OK"))</f>
        <v/>
      </c>
    </row>
    <row r="472" spans="1:35" ht="76.5">
      <c r="A472" s="397"/>
      <c r="B472" s="367" t="s">
        <v>2083</v>
      </c>
      <c r="C472" s="367">
        <v>35</v>
      </c>
      <c r="D472" s="367" t="s">
        <v>1961</v>
      </c>
      <c r="E472" s="367" t="s">
        <v>2013</v>
      </c>
      <c r="F472" s="367" t="s">
        <v>1148</v>
      </c>
      <c r="G472" s="367" t="s">
        <v>2388</v>
      </c>
      <c r="H472" s="367">
        <v>160</v>
      </c>
      <c r="I472" s="367">
        <v>180</v>
      </c>
      <c r="J472" s="367">
        <f>IF($F472="","",IFERROR(IFERROR(INDEX(Réttabanki!$U:$U,MATCH($F472,Réttabanki!$A:$A,0)),INDEX(Vöruskrá!$R:$R,MATCH($F472,Vöruskrá!$B:$B,0)))*($H472+IF($I472="",$H472*(1+$AD$2),$I472))/2/1000,""))</f>
        <v>59.5</v>
      </c>
      <c r="K472" s="367" t="s">
        <v>1149</v>
      </c>
      <c r="L472" s="367" t="s">
        <v>121</v>
      </c>
      <c r="M472" s="367" t="s">
        <v>186</v>
      </c>
      <c r="N472" s="367">
        <v>216</v>
      </c>
      <c r="O472" s="367">
        <v>13.8</v>
      </c>
      <c r="P472" s="367">
        <v>1.2</v>
      </c>
      <c r="Q472" s="367">
        <v>6.8</v>
      </c>
      <c r="R472" s="367">
        <v>13.7</v>
      </c>
      <c r="S472" s="367">
        <v>2</v>
      </c>
      <c r="U472" s="302"/>
      <c r="V472" s="302"/>
      <c r="W472" s="302"/>
      <c r="X472" s="302"/>
      <c r="Y472" s="302"/>
      <c r="Z472" s="302"/>
      <c r="AA472" s="302"/>
      <c r="AF472">
        <f>IF($F472="","",IFERROR(IFERROR(INDEX(Réttabanki!$U:$U,MATCH($F472,Réttabanki!$A:$A,0)),INDEX(Vöruskrá!$R:$R,MATCH($F472,Vöruskrá!$B:$B,0)))*$H472/1000,""))</f>
        <v>56</v>
      </c>
      <c r="AG472">
        <f>IF($F472="","",IFERROR(IFERROR(INDEX(Réttabanki!$U:$U,MATCH($F472,Réttabanki!$A:$A,0)),INDEX(Vöruskrá!$R:$R,MATCH($F472,Vöruskrá!$B:$B,0)))*IF($I472="",$H472*(1+$AD$2),$I472)/1000,""))</f>
        <v>63</v>
      </c>
      <c r="AH472">
        <f>IF(N($AF472)+N($AG472)=0,"",MAX(N($AF472)/$AE$4,N($AG472)/$AE$5))</f>
        <v>5.4782608695652171E-2</v>
      </c>
      <c r="AI472" t="str">
        <f>IF($AH472="","",IF($AH472&gt;$AE$6,"⚠ Yfir "&amp;TEXT($AE$6,"0%"),"OK"))</f>
        <v>OK</v>
      </c>
    </row>
    <row r="473" spans="1:35">
      <c r="A473" s="397"/>
      <c r="B473" s="367" t="s">
        <v>2083</v>
      </c>
      <c r="C473" s="367">
        <v>35</v>
      </c>
      <c r="D473" s="367" t="s">
        <v>1961</v>
      </c>
      <c r="E473" s="367" t="s">
        <v>2013</v>
      </c>
      <c r="F473" s="367" t="s">
        <v>309</v>
      </c>
      <c r="G473" s="367" t="s">
        <v>2153</v>
      </c>
      <c r="H473" s="367">
        <v>80</v>
      </c>
      <c r="I473" s="367">
        <v>100</v>
      </c>
      <c r="J473" s="367">
        <f>IF($F473="","",IFERROR(IFERROR(INDEX(Réttabanki!$U:$U,MATCH($F473,Réttabanki!$A:$A,0)),INDEX(Vöruskrá!$R:$R,MATCH($F473,Vöruskrá!$B:$B,0)))*($H473+IF($I473="",$H473*(1+$AD$2),$I473))/2/1000,""))</f>
        <v>31.5</v>
      </c>
      <c r="K473" s="367" t="s">
        <v>307</v>
      </c>
      <c r="L473" s="367" t="s">
        <v>121</v>
      </c>
      <c r="M473" s="367"/>
      <c r="N473" s="367">
        <v>130</v>
      </c>
      <c r="O473" s="367">
        <v>0.3</v>
      </c>
      <c r="P473" s="367">
        <v>0.1</v>
      </c>
      <c r="Q473" s="367">
        <v>28.6</v>
      </c>
      <c r="R473" s="367">
        <v>2.7</v>
      </c>
      <c r="S473" s="367">
        <v>0</v>
      </c>
      <c r="U473" s="300"/>
      <c r="V473" s="300"/>
      <c r="W473" s="300"/>
      <c r="X473" s="300"/>
      <c r="Y473" s="300"/>
      <c r="Z473" s="300"/>
      <c r="AA473" s="300"/>
      <c r="AF473">
        <f>IF($F473="","",IFERROR(IFERROR(INDEX(Réttabanki!$U:$U,MATCH($F473,Réttabanki!$A:$A,0)),INDEX(Vöruskrá!$R:$R,MATCH($F473,Vöruskrá!$B:$B,0)))*$H473/1000,""))</f>
        <v>28</v>
      </c>
      <c r="AG473">
        <f>IF($F473="","",IFERROR(IFERROR(INDEX(Réttabanki!$U:$U,MATCH($F473,Réttabanki!$A:$A,0)),INDEX(Vöruskrá!$R:$R,MATCH($F473,Vöruskrá!$B:$B,0)))*IF($I473="",$H473*(1+$AD$2),$I473)/1000,""))</f>
        <v>35</v>
      </c>
      <c r="AH473">
        <f>IF(N($AF473)+N($AG473)=0,"",MAX(N($AF473)/$AE$4,N($AG473)/$AE$5))</f>
        <v>3.0434782608695653E-2</v>
      </c>
      <c r="AI473" t="str">
        <f>IF($AH473="","",IF($AH473&gt;$AE$6,"⚠ Yfir "&amp;TEXT($AE$6,"0%"),"OK"))</f>
        <v>OK</v>
      </c>
    </row>
    <row r="474" spans="1:35" ht="60.75">
      <c r="A474" s="397"/>
      <c r="B474" s="367" t="s">
        <v>2083</v>
      </c>
      <c r="C474" s="367">
        <v>35</v>
      </c>
      <c r="D474" s="367" t="s">
        <v>1961</v>
      </c>
      <c r="E474" s="367" t="s">
        <v>2013</v>
      </c>
      <c r="F474" s="367" t="s">
        <v>669</v>
      </c>
      <c r="G474" s="367" t="s">
        <v>2332</v>
      </c>
      <c r="H474" s="367">
        <v>25</v>
      </c>
      <c r="I474" s="367">
        <v>25</v>
      </c>
      <c r="J474" s="367">
        <f>IF($F474="","",IFERROR(IFERROR(INDEX(Réttabanki!$U:$U,MATCH($F474,Réttabanki!$A:$A,0)),INDEX(Vöruskrá!$R:$R,MATCH($F474,Vöruskrá!$B:$B,0)))*($H474+IF($I474="",$H474*(1+$AD$2),$I474))/2/1000,""))</f>
        <v>45</v>
      </c>
      <c r="K474" s="367" t="s">
        <v>670</v>
      </c>
      <c r="L474" s="367" t="s">
        <v>133</v>
      </c>
      <c r="M474" s="367"/>
      <c r="N474" s="367">
        <v>557</v>
      </c>
      <c r="O474" s="367">
        <v>60</v>
      </c>
      <c r="P474" s="367">
        <v>3.9</v>
      </c>
      <c r="Q474" s="367">
        <v>5.4</v>
      </c>
      <c r="R474" s="367"/>
      <c r="S474" s="367">
        <v>1.2</v>
      </c>
      <c r="U474" s="302"/>
      <c r="V474" s="302"/>
      <c r="W474" s="302"/>
      <c r="X474" s="302"/>
      <c r="Y474" s="302"/>
      <c r="Z474" s="302"/>
      <c r="AA474" s="302"/>
      <c r="AF474">
        <f>IF($F474="","",IFERROR(IFERROR(INDEX(Réttabanki!$U:$U,MATCH($F474,Réttabanki!$A:$A,0)),INDEX(Vöruskrá!$R:$R,MATCH($F474,Vöruskrá!$B:$B,0)))*$H474/1000,""))</f>
        <v>45</v>
      </c>
      <c r="AG474">
        <f>IF($F474="","",IFERROR(IFERROR(INDEX(Réttabanki!$U:$U,MATCH($F474,Réttabanki!$A:$A,0)),INDEX(Vöruskrá!$R:$R,MATCH($F474,Vöruskrá!$B:$B,0)))*IF($I474="",$H474*(1+$AD$2),$I474)/1000,""))</f>
        <v>45</v>
      </c>
      <c r="AH474">
        <f>IF(N($AF474)+N($AG474)=0,"",MAX(N($AF474)/$AE$4,N($AG474)/$AE$5))</f>
        <v>3.9130434782608699E-2</v>
      </c>
      <c r="AI474" t="str">
        <f>IF($AH474="","",IF($AH474&gt;$AE$6,"⚠ Yfir "&amp;TEXT($AE$6,"0%"),"OK"))</f>
        <v>OK</v>
      </c>
    </row>
    <row r="475" spans="1:35">
      <c r="A475" s="397"/>
      <c r="B475" s="367" t="s">
        <v>2083</v>
      </c>
      <c r="C475" s="367">
        <v>35</v>
      </c>
      <c r="D475" s="367" t="s">
        <v>1961</v>
      </c>
      <c r="E475" s="367" t="s">
        <v>2023</v>
      </c>
      <c r="F475" s="367"/>
      <c r="G475" s="367"/>
      <c r="H475" s="367"/>
      <c r="I475" s="367"/>
      <c r="J475" s="367" t="str">
        <f>IF($F475="","",IFERROR(IFERROR(INDEX(Réttabanki!$U:$U,MATCH($F475,Réttabanki!$A:$A,0)),INDEX(Vöruskrá!$R:$R,MATCH($F475,Vöruskrá!$B:$B,0)))*($H475+IF($I475="",$H475*(1+$AD$2),$I475))/2/1000,""))</f>
        <v/>
      </c>
      <c r="K475" s="367"/>
      <c r="L475" s="367" t="s">
        <v>121</v>
      </c>
      <c r="M475" s="367"/>
      <c r="N475" s="367"/>
      <c r="O475" s="367"/>
      <c r="P475" s="367"/>
      <c r="Q475" s="367"/>
      <c r="R475" s="367"/>
      <c r="S475" s="367"/>
      <c r="U475" s="300"/>
      <c r="V475" s="300"/>
      <c r="W475" s="300"/>
      <c r="X475" s="300"/>
      <c r="Y475" s="300"/>
      <c r="Z475" s="300"/>
      <c r="AA475" s="300"/>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IF(N($AF475)+N($AG475)=0,"",MAX(N($AF475)/$AE$4,N($AG475)/$AE$5))</f>
        <v/>
      </c>
      <c r="AI475" t="str">
        <f>IF($AH475="","",IF($AH475&gt;$AE$6,"⚠ Yfir "&amp;TEXT($AE$6,"0%"),"OK"))</f>
        <v/>
      </c>
    </row>
    <row r="476" spans="1:35" ht="106.5">
      <c r="A476" s="397"/>
      <c r="B476" s="367" t="s">
        <v>2083</v>
      </c>
      <c r="C476" s="367">
        <v>35</v>
      </c>
      <c r="D476" s="367" t="s">
        <v>1987</v>
      </c>
      <c r="E476" s="367" t="s">
        <v>2038</v>
      </c>
      <c r="F476" s="367"/>
      <c r="G476" s="367" t="s">
        <v>2389</v>
      </c>
      <c r="H476" s="367"/>
      <c r="I476" s="367"/>
      <c r="J476" s="367" t="str">
        <f>IF($F476="","",IFERROR(IFERROR(INDEX(Réttabanki!$U:$U,MATCH($F476,Réttabanki!$A:$A,0)),INDEX(Vöruskrá!$R:$R,MATCH($F476,Vöruskrá!$B:$B,0)))*($H476+IF($I476="",$H476*(1+$AD$2),$I476))/2/1000,""))</f>
        <v/>
      </c>
      <c r="K476" s="367" t="s">
        <v>2390</v>
      </c>
      <c r="L476" s="367" t="s">
        <v>75</v>
      </c>
      <c r="M476" s="367"/>
      <c r="N476" s="367"/>
      <c r="O476" s="367"/>
      <c r="P476" s="367"/>
      <c r="Q476" s="367"/>
      <c r="R476" s="367"/>
      <c r="S476" s="367"/>
      <c r="U476" s="302"/>
      <c r="V476" s="302"/>
      <c r="W476" s="302"/>
      <c r="X476" s="302"/>
      <c r="Y476" s="302"/>
      <c r="Z476" s="302"/>
      <c r="AA476" s="302"/>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IF(N($AF476)+N($AG476)=0,"",MAX(N($AF476)/$AE$4,N($AG476)/$AE$5))</f>
        <v/>
      </c>
      <c r="AI476" t="str">
        <f>IF($AH476="","",IF($AH476&gt;$AE$6,"⚠ Yfir "&amp;TEXT($AE$6,"0%"),"OK"))</f>
        <v/>
      </c>
    </row>
    <row r="477" spans="1:35" ht="76.5">
      <c r="A477" s="397"/>
      <c r="B477" s="367" t="s">
        <v>2083</v>
      </c>
      <c r="C477" s="367">
        <v>35</v>
      </c>
      <c r="D477" s="367" t="s">
        <v>1987</v>
      </c>
      <c r="E477" s="367" t="s">
        <v>2038</v>
      </c>
      <c r="F477" s="367" t="s">
        <v>73</v>
      </c>
      <c r="G477" s="367" t="s">
        <v>2391</v>
      </c>
      <c r="H477" s="367">
        <v>40</v>
      </c>
      <c r="I477" s="367"/>
      <c r="J477" s="367">
        <f>IF($F477="","",IFERROR(IFERROR(INDEX(Réttabanki!$U:$U,MATCH($F477,Réttabanki!$A:$A,0)),INDEX(Vöruskrá!$R:$R,MATCH($F477,Vöruskrá!$B:$B,0)))*($H477+IF($I477="",$H477*(1+$AD$2),$I477))/2/1000,""))</f>
        <v>30</v>
      </c>
      <c r="K477" s="367" t="s">
        <v>74</v>
      </c>
      <c r="L477" s="367" t="s">
        <v>75</v>
      </c>
      <c r="M477" s="367"/>
      <c r="N477" s="367">
        <v>262</v>
      </c>
      <c r="O477" s="367">
        <v>3</v>
      </c>
      <c r="P477" s="367">
        <v>0.4</v>
      </c>
      <c r="Q477" s="367">
        <v>45</v>
      </c>
      <c r="R477" s="367">
        <v>11</v>
      </c>
      <c r="S477" s="367">
        <v>0.9</v>
      </c>
      <c r="U477" s="300"/>
      <c r="V477" s="300"/>
      <c r="W477" s="300"/>
      <c r="X477" s="300"/>
      <c r="Y477" s="300"/>
      <c r="Z477" s="300"/>
      <c r="AA477" s="300"/>
      <c r="AF477">
        <f>IF($F477="","",IFERROR(IFERROR(INDEX(Réttabanki!$U:$U,MATCH($F477,Réttabanki!$A:$A,0)),INDEX(Vöruskrá!$R:$R,MATCH($F477,Vöruskrá!$B:$B,0)))*$H477/1000,""))</f>
        <v>24</v>
      </c>
      <c r="AG477">
        <f>IF($F477="","",IFERROR(IFERROR(INDEX(Réttabanki!$U:$U,MATCH($F477,Réttabanki!$A:$A,0)),INDEX(Vöruskrá!$R:$R,MATCH($F477,Vöruskrá!$B:$B,0)))*IF($I477="",$H477*(1+$AD$2),$I477)/1000,""))</f>
        <v>36</v>
      </c>
      <c r="AH477">
        <f>IF(N($AF477)+N($AG477)=0,"",MAX(N($AF477)/$AE$4,N($AG477)/$AE$5))</f>
        <v>3.1304347826086959E-2</v>
      </c>
      <c r="AI477" t="str">
        <f>IF($AH477="","",IF($AH477&gt;$AE$6,"⚠ Yfir "&amp;TEXT($AE$6,"0%"),"OK"))</f>
        <v>OK</v>
      </c>
    </row>
    <row r="478" spans="1:35" ht="30.75">
      <c r="A478" s="397"/>
      <c r="B478" s="367" t="s">
        <v>2083</v>
      </c>
      <c r="C478" s="367">
        <v>35</v>
      </c>
      <c r="D478" s="367" t="s">
        <v>1987</v>
      </c>
      <c r="E478" s="367" t="s">
        <v>2038</v>
      </c>
      <c r="F478" s="367" t="s">
        <v>378</v>
      </c>
      <c r="G478" s="367" t="s">
        <v>2145</v>
      </c>
      <c r="H478" s="367">
        <v>20</v>
      </c>
      <c r="I478" s="367"/>
      <c r="J478" s="367">
        <f>IF($F478="","",IFERROR(IFERROR(INDEX(Réttabanki!$U:$U,MATCH($F478,Réttabanki!$A:$A,0)),INDEX(Vöruskrá!$R:$R,MATCH($F478,Vöruskrá!$B:$B,0)))*($H478+IF($I478="",$H478*(1+$AD$2),$I478))/2/1000,""))</f>
        <v>47.5</v>
      </c>
      <c r="K478" s="367" t="s">
        <v>380</v>
      </c>
      <c r="L478" s="367" t="s">
        <v>121</v>
      </c>
      <c r="M478" s="367"/>
      <c r="N478" s="367">
        <v>85</v>
      </c>
      <c r="O478" s="367">
        <v>0.8</v>
      </c>
      <c r="P478" s="367">
        <v>0.3</v>
      </c>
      <c r="Q478" s="367">
        <v>1.8</v>
      </c>
      <c r="R478" s="367">
        <v>16</v>
      </c>
      <c r="S478" s="367">
        <v>2.6</v>
      </c>
      <c r="U478" s="302"/>
      <c r="V478" s="302"/>
      <c r="W478" s="302"/>
      <c r="X478" s="302"/>
      <c r="Y478" s="302"/>
      <c r="Z478" s="302"/>
      <c r="AA478" s="302"/>
      <c r="AF478">
        <f>IF($F478="","",IFERROR(IFERROR(INDEX(Réttabanki!$U:$U,MATCH($F478,Réttabanki!$A:$A,0)),INDEX(Vöruskrá!$R:$R,MATCH($F478,Vöruskrá!$B:$B,0)))*$H478/1000,""))</f>
        <v>38</v>
      </c>
      <c r="AG478">
        <f>IF($F478="","",IFERROR(IFERROR(INDEX(Réttabanki!$U:$U,MATCH($F478,Réttabanki!$A:$A,0)),INDEX(Vöruskrá!$R:$R,MATCH($F478,Vöruskrá!$B:$B,0)))*IF($I478="",$H478*(1+$AD$2),$I478)/1000,""))</f>
        <v>57</v>
      </c>
      <c r="AH478">
        <f>IF(N($AF478)+N($AG478)=0,"",MAX(N($AF478)/$AE$4,N($AG478)/$AE$5))</f>
        <v>4.9565217391304345E-2</v>
      </c>
      <c r="AI478" t="str">
        <f>IF($AH478="","",IF($AH478&gt;$AE$6,"⚠ Yfir "&amp;TEXT($AE$6,"0%"),"OK"))</f>
        <v>OK</v>
      </c>
    </row>
    <row r="479" spans="1:35" ht="76.5">
      <c r="A479" s="397"/>
      <c r="B479" s="367" t="s">
        <v>2083</v>
      </c>
      <c r="C479" s="367">
        <v>35</v>
      </c>
      <c r="D479" s="367" t="s">
        <v>1987</v>
      </c>
      <c r="E479" s="367" t="s">
        <v>960</v>
      </c>
      <c r="F479" s="367"/>
      <c r="G479" s="367" t="s">
        <v>2392</v>
      </c>
      <c r="H479" s="367"/>
      <c r="I479" s="367"/>
      <c r="J479" s="367" t="str">
        <f>IF($F479="","",IFERROR(IFERROR(INDEX(Réttabanki!$U:$U,MATCH($F479,Réttabanki!$A:$A,0)),INDEX(Vöruskrá!$R:$R,MATCH($F479,Vöruskrá!$B:$B,0)))*($H479+IF($I479="",$H479*(1+$AD$2),$I479))/2/1000,""))</f>
        <v/>
      </c>
      <c r="K479" s="367" t="s">
        <v>74</v>
      </c>
      <c r="L479" s="367" t="s">
        <v>75</v>
      </c>
      <c r="M479" s="367"/>
      <c r="N479" s="367"/>
      <c r="O479" s="367"/>
      <c r="P479" s="367"/>
      <c r="Q479" s="367"/>
      <c r="R479" s="367"/>
      <c r="S479" s="367"/>
      <c r="U479" s="300"/>
      <c r="V479" s="300"/>
      <c r="W479" s="300"/>
      <c r="X479" s="300"/>
      <c r="Y479" s="300"/>
      <c r="Z479" s="300"/>
      <c r="AA479" s="30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IF(N($AF479)+N($AG479)=0,"",MAX(N($AF479)/$AE$4,N($AG479)/$AE$5))</f>
        <v/>
      </c>
      <c r="AI479" t="str">
        <f>IF($AH479="","",IF($AH479&gt;$AE$6,"⚠ Yfir "&amp;TEXT($AE$6,"0%"),"OK"))</f>
        <v/>
      </c>
    </row>
    <row r="480" spans="1:35" ht="76.5">
      <c r="A480" s="397"/>
      <c r="B480" s="367" t="s">
        <v>2083</v>
      </c>
      <c r="C480" s="367">
        <v>35</v>
      </c>
      <c r="D480" s="367" t="s">
        <v>1987</v>
      </c>
      <c r="E480" s="367" t="s">
        <v>960</v>
      </c>
      <c r="F480" s="367" t="s">
        <v>73</v>
      </c>
      <c r="G480" s="367" t="s">
        <v>2391</v>
      </c>
      <c r="H480" s="367">
        <v>40</v>
      </c>
      <c r="I480" s="367"/>
      <c r="J480" s="367">
        <f>IF($F480="","",IFERROR(IFERROR(INDEX(Réttabanki!$U:$U,MATCH($F480,Réttabanki!$A:$A,0)),INDEX(Vöruskrá!$R:$R,MATCH($F480,Vöruskrá!$B:$B,0)))*($H480+IF($I480="",$H480*(1+$AD$2),$I480))/2/1000,""))</f>
        <v>30</v>
      </c>
      <c r="K480" s="367" t="s">
        <v>74</v>
      </c>
      <c r="L480" s="367" t="s">
        <v>75</v>
      </c>
      <c r="M480" s="367"/>
      <c r="N480" s="367">
        <v>262</v>
      </c>
      <c r="O480" s="367">
        <v>3</v>
      </c>
      <c r="P480" s="367">
        <v>0.4</v>
      </c>
      <c r="Q480" s="367">
        <v>45</v>
      </c>
      <c r="R480" s="367">
        <v>11</v>
      </c>
      <c r="S480" s="367">
        <v>0.9</v>
      </c>
      <c r="U480" s="302"/>
      <c r="V480" s="302"/>
      <c r="W480" s="302"/>
      <c r="X480" s="302"/>
      <c r="Y480" s="302"/>
      <c r="Z480" s="302"/>
      <c r="AA480" s="302"/>
      <c r="AF480">
        <f>IF($F480="","",IFERROR(IFERROR(INDEX(Réttabanki!$U:$U,MATCH($F480,Réttabanki!$A:$A,0)),INDEX(Vöruskrá!$R:$R,MATCH($F480,Vöruskrá!$B:$B,0)))*$H480/1000,""))</f>
        <v>24</v>
      </c>
      <c r="AG480">
        <f>IF($F480="","",IFERROR(IFERROR(INDEX(Réttabanki!$U:$U,MATCH($F480,Réttabanki!$A:$A,0)),INDEX(Vöruskrá!$R:$R,MATCH($F480,Vöruskrá!$B:$B,0)))*IF($I480="",$H480*(1+$AD$2),$I480)/1000,""))</f>
        <v>36</v>
      </c>
      <c r="AH480">
        <f>IF(N($AF480)+N($AG480)=0,"",MAX(N($AF480)/$AE$4,N($AG480)/$AE$5))</f>
        <v>3.1304347826086959E-2</v>
      </c>
      <c r="AI480" t="str">
        <f>IF($AH480="","",IF($AH480&gt;$AE$6,"⚠ Yfir "&amp;TEXT($AE$6,"0%"),"OK"))</f>
        <v>OK</v>
      </c>
    </row>
    <row r="481" spans="1:35" ht="91.5">
      <c r="A481" s="397"/>
      <c r="B481" s="367" t="s">
        <v>2083</v>
      </c>
      <c r="C481" s="367">
        <v>35</v>
      </c>
      <c r="D481" s="367" t="s">
        <v>1987</v>
      </c>
      <c r="E481" s="367" t="s">
        <v>960</v>
      </c>
      <c r="F481" s="367"/>
      <c r="G481" s="367" t="s">
        <v>2393</v>
      </c>
      <c r="H481" s="367"/>
      <c r="I481" s="367"/>
      <c r="J481" s="367" t="str">
        <f>IF($F481="","",IFERROR(IFERROR(INDEX(Réttabanki!$U:$U,MATCH($F481,Réttabanki!$A:$A,0)),INDEX(Vöruskrá!$R:$R,MATCH($F481,Vöruskrá!$B:$B,0)))*($H481+IF($I481="",$H481*(1+$AD$2),$I481))/2/1000,""))</f>
        <v/>
      </c>
      <c r="K481" s="367" t="s">
        <v>2218</v>
      </c>
      <c r="L481" s="367" t="s">
        <v>121</v>
      </c>
      <c r="M481" s="367"/>
      <c r="N481" s="367"/>
      <c r="O481" s="367"/>
      <c r="P481" s="367"/>
      <c r="Q481" s="367"/>
      <c r="R481" s="367"/>
      <c r="S481" s="367"/>
      <c r="U481" s="300"/>
      <c r="V481" s="300"/>
      <c r="W481" s="300"/>
      <c r="X481" s="300"/>
      <c r="Y481" s="300"/>
      <c r="Z481" s="300"/>
      <c r="AA481" s="300"/>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IF(N($AF481)+N($AG481)=0,"",MAX(N($AF481)/$AE$4,N($AG481)/$AE$5))</f>
        <v/>
      </c>
      <c r="AI481" t="str">
        <f>IF($AH481="","",IF($AH481&gt;$AE$6,"⚠ Yfir "&amp;TEXT($AE$6,"0%"),"OK"))</f>
        <v/>
      </c>
    </row>
    <row r="482" spans="1:35" ht="60.75">
      <c r="A482" s="397"/>
      <c r="B482" s="367" t="s">
        <v>2083</v>
      </c>
      <c r="C482" s="367">
        <v>35</v>
      </c>
      <c r="D482" s="367" t="s">
        <v>1987</v>
      </c>
      <c r="E482" s="367" t="s">
        <v>960</v>
      </c>
      <c r="F482" s="367" t="s">
        <v>1181</v>
      </c>
      <c r="G482" s="367" t="s">
        <v>2036</v>
      </c>
      <c r="H482" s="367">
        <v>40</v>
      </c>
      <c r="I482" s="367"/>
      <c r="J482" s="367">
        <f>IF($F482="","",IFERROR(IFERROR(INDEX(Réttabanki!$U:$U,MATCH($F482,Réttabanki!$A:$A,0)),INDEX(Vöruskrá!$R:$R,MATCH($F482,Vöruskrá!$B:$B,0)))*($H482+IF($I482="",$H482*(1+$AD$2),$I482))/2/1000,""))</f>
        <v>30</v>
      </c>
      <c r="K482" s="367" t="s">
        <v>1183</v>
      </c>
      <c r="L482" s="367"/>
      <c r="M482" s="367"/>
      <c r="N482" s="367">
        <v>221</v>
      </c>
      <c r="O482" s="367">
        <v>4.4000000000000004</v>
      </c>
      <c r="P482" s="367">
        <v>0.4</v>
      </c>
      <c r="Q482" s="367">
        <v>35.1</v>
      </c>
      <c r="R482" s="367">
        <v>4</v>
      </c>
      <c r="S482" s="367">
        <v>0.8</v>
      </c>
      <c r="U482" s="302"/>
      <c r="V482" s="302"/>
      <c r="W482" s="302"/>
      <c r="X482" s="302"/>
      <c r="Y482" s="302"/>
      <c r="Z482" s="302"/>
      <c r="AA482" s="302"/>
      <c r="AF482">
        <f>IF($F482="","",IFERROR(IFERROR(INDEX(Réttabanki!$U:$U,MATCH($F482,Réttabanki!$A:$A,0)),INDEX(Vöruskrá!$R:$R,MATCH($F482,Vöruskrá!$B:$B,0)))*$H482/1000,""))</f>
        <v>24</v>
      </c>
      <c r="AG482">
        <f>IF($F482="","",IFERROR(IFERROR(INDEX(Réttabanki!$U:$U,MATCH($F482,Réttabanki!$A:$A,0)),INDEX(Vöruskrá!$R:$R,MATCH($F482,Vöruskrá!$B:$B,0)))*IF($I482="",$H482*(1+$AD$2),$I482)/1000,""))</f>
        <v>36</v>
      </c>
      <c r="AH482">
        <f>IF(N($AF482)+N($AG482)=0,"",MAX(N($AF482)/$AE$4,N($AG482)/$AE$5))</f>
        <v>3.1304347826086959E-2</v>
      </c>
      <c r="AI482" t="str">
        <f>IF($AH482="","",IF($AH482&gt;$AE$6,"⚠ Yfir "&amp;TEXT($AE$6,"0%"),"OK"))</f>
        <v>OK</v>
      </c>
    </row>
    <row r="483" spans="1:35" ht="30.75">
      <c r="A483" s="397"/>
      <c r="B483" s="367" t="s">
        <v>2083</v>
      </c>
      <c r="C483" s="367">
        <v>35</v>
      </c>
      <c r="D483" s="367" t="s">
        <v>1987</v>
      </c>
      <c r="E483" s="367" t="s">
        <v>960</v>
      </c>
      <c r="F483" s="367" t="s">
        <v>378</v>
      </c>
      <c r="G483" s="367" t="s">
        <v>2145</v>
      </c>
      <c r="H483" s="367">
        <v>20</v>
      </c>
      <c r="I483" s="367"/>
      <c r="J483" s="367">
        <f>IF($F483="","",IFERROR(IFERROR(INDEX(Réttabanki!$U:$U,MATCH($F483,Réttabanki!$A:$A,0)),INDEX(Vöruskrá!$R:$R,MATCH($F483,Vöruskrá!$B:$B,0)))*($H483+IF($I483="",$H483*(1+$AD$2),$I483))/2/1000,""))</f>
        <v>47.5</v>
      </c>
      <c r="K483" s="367" t="s">
        <v>380</v>
      </c>
      <c r="L483" s="367" t="s">
        <v>121</v>
      </c>
      <c r="M483" s="367"/>
      <c r="N483" s="367">
        <v>85</v>
      </c>
      <c r="O483" s="367">
        <v>0.8</v>
      </c>
      <c r="P483" s="367">
        <v>0.3</v>
      </c>
      <c r="Q483" s="367">
        <v>1.8</v>
      </c>
      <c r="R483" s="367">
        <v>16</v>
      </c>
      <c r="S483" s="367">
        <v>2.6</v>
      </c>
      <c r="U483" s="300"/>
      <c r="V483" s="300"/>
      <c r="W483" s="300"/>
      <c r="X483" s="300"/>
      <c r="Y483" s="300"/>
      <c r="Z483" s="300"/>
      <c r="AA483" s="300"/>
      <c r="AF483">
        <f>IF($F483="","",IFERROR(IFERROR(INDEX(Réttabanki!$U:$U,MATCH($F483,Réttabanki!$A:$A,0)),INDEX(Vöruskrá!$R:$R,MATCH($F483,Vöruskrá!$B:$B,0)))*$H483/1000,""))</f>
        <v>38</v>
      </c>
      <c r="AG483">
        <f>IF($F483="","",IFERROR(IFERROR(INDEX(Réttabanki!$U:$U,MATCH($F483,Réttabanki!$A:$A,0)),INDEX(Vöruskrá!$R:$R,MATCH($F483,Vöruskrá!$B:$B,0)))*IF($I483="",$H483*(1+$AD$2),$I483)/1000,""))</f>
        <v>57</v>
      </c>
      <c r="AH483">
        <f>IF(N($AF483)+N($AG483)=0,"",MAX(N($AF483)/$AE$4,N($AG483)/$AE$5))</f>
        <v>4.9565217391304345E-2</v>
      </c>
      <c r="AI483" t="str">
        <f>IF($AH483="","",IF($AH483&gt;$AE$6,"⚠ Yfir "&amp;TEXT($AE$6,"0%"),"OK"))</f>
        <v>OK</v>
      </c>
    </row>
    <row r="484" spans="1:35" ht="106.5">
      <c r="A484" s="397">
        <v>46262</v>
      </c>
      <c r="B484" s="367" t="s">
        <v>2123</v>
      </c>
      <c r="C484" s="367">
        <v>35</v>
      </c>
      <c r="D484" s="367" t="s">
        <v>1961</v>
      </c>
      <c r="E484" s="367" t="s">
        <v>1993</v>
      </c>
      <c r="F484" s="367"/>
      <c r="G484" s="367" t="s">
        <v>2394</v>
      </c>
      <c r="H484" s="367"/>
      <c r="I484" s="367"/>
      <c r="J484" s="367" t="str">
        <f>IF($F484="","",IFERROR(IFERROR(INDEX(Réttabanki!$U:$U,MATCH($F484,Réttabanki!$A:$A,0)),INDEX(Vöruskrá!$R:$R,MATCH($F484,Vöruskrá!$B:$B,0)))*($H484+IF($I484="",$H484*(1+$AD$2),$I484))/2/1000,""))</f>
        <v/>
      </c>
      <c r="K484" s="367" t="s">
        <v>2395</v>
      </c>
      <c r="L484" s="367" t="s">
        <v>133</v>
      </c>
      <c r="M484" s="367"/>
      <c r="N484" s="367"/>
      <c r="O484" s="367"/>
      <c r="P484" s="367"/>
      <c r="Q484" s="367"/>
      <c r="R484" s="367"/>
      <c r="S484" s="367"/>
      <c r="U484" s="302"/>
      <c r="V484" s="302"/>
      <c r="W484" s="302"/>
      <c r="X484" s="302"/>
      <c r="Y484" s="302"/>
      <c r="Z484" s="302"/>
      <c r="AA484" s="302"/>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IF(N($AF484)+N($AG484)=0,"",MAX(N($AF484)/$AE$4,N($AG484)/$AE$5))</f>
        <v/>
      </c>
      <c r="AI484" t="str">
        <f>IF($AH484="","",IF($AH484&gt;$AE$6,"⚠ Yfir "&amp;TEXT($AE$6,"0%"),"OK"))</f>
        <v/>
      </c>
    </row>
    <row r="485" spans="1:35" ht="30.75">
      <c r="A485" s="397"/>
      <c r="B485" s="367" t="s">
        <v>2123</v>
      </c>
      <c r="C485" s="367">
        <v>35</v>
      </c>
      <c r="D485" s="367" t="s">
        <v>1961</v>
      </c>
      <c r="E485" s="367" t="s">
        <v>1993</v>
      </c>
      <c r="F485" s="367" t="s">
        <v>147</v>
      </c>
      <c r="G485" s="367" t="s">
        <v>2348</v>
      </c>
      <c r="H485" s="367"/>
      <c r="I485" s="367"/>
      <c r="J485" s="367">
        <f>IF($F485="","",IFERROR(IFERROR(INDEX(Réttabanki!$U:$U,MATCH($F485,Réttabanki!$A:$A,0)),INDEX(Vöruskrá!$R:$R,MATCH($F485,Vöruskrá!$B:$B,0)))*($H485+IF($I485="",$H485*(1+$AD$2),$I485))/2/1000,""))</f>
        <v>0</v>
      </c>
      <c r="K485" s="367" t="s">
        <v>149</v>
      </c>
      <c r="L485" s="367"/>
      <c r="M485" s="367"/>
      <c r="N485" s="367">
        <v>206</v>
      </c>
      <c r="O485" s="367">
        <v>10</v>
      </c>
      <c r="P485" s="367">
        <v>1.8</v>
      </c>
      <c r="Q485" s="367">
        <v>4</v>
      </c>
      <c r="R485" s="367">
        <v>25</v>
      </c>
      <c r="S485" s="367">
        <v>3.2</v>
      </c>
      <c r="U485" s="300"/>
      <c r="V485" s="300"/>
      <c r="W485" s="300"/>
      <c r="X485" s="300"/>
      <c r="Y485" s="300"/>
      <c r="Z485" s="300"/>
      <c r="AA485" s="300"/>
      <c r="AF485">
        <f>IF($F485="","",IFERROR(IFERROR(INDEX(Réttabanki!$U:$U,MATCH($F485,Réttabanki!$A:$A,0)),INDEX(Vöruskrá!$R:$R,MATCH($F485,Vöruskrá!$B:$B,0)))*$H485/1000,""))</f>
        <v>0</v>
      </c>
      <c r="AG485">
        <f>IF($F485="","",IFERROR(IFERROR(INDEX(Réttabanki!$U:$U,MATCH($F485,Réttabanki!$A:$A,0)),INDEX(Vöruskrá!$R:$R,MATCH($F485,Vöruskrá!$B:$B,0)))*IF($I485="",$H485*(1+$AD$2),$I485)/1000,""))</f>
        <v>0</v>
      </c>
      <c r="AH485" t="str">
        <f>IF(N($AF485)+N($AG485)=0,"",MAX(N($AF485)/$AE$4,N($AG485)/$AE$5))</f>
        <v/>
      </c>
      <c r="AI485" t="str">
        <f>IF($AH485="","",IF($AH485&gt;$AE$6,"⚠ Yfir "&amp;TEXT($AE$6,"0%"),"OK"))</f>
        <v/>
      </c>
    </row>
    <row r="486" spans="1:35">
      <c r="A486" s="397"/>
      <c r="B486" s="367" t="s">
        <v>2123</v>
      </c>
      <c r="C486" s="367">
        <v>35</v>
      </c>
      <c r="D486" s="367" t="s">
        <v>1961</v>
      </c>
      <c r="E486" s="367" t="s">
        <v>1993</v>
      </c>
      <c r="F486" s="367" t="s">
        <v>1333</v>
      </c>
      <c r="G486" s="367" t="s">
        <v>2396</v>
      </c>
      <c r="H486" s="367"/>
      <c r="I486" s="367"/>
      <c r="J486" s="367">
        <f>IF($F486="","",IFERROR(IFERROR(INDEX(Réttabanki!$U:$U,MATCH($F486,Réttabanki!$A:$A,0)),INDEX(Vöruskrá!$R:$R,MATCH($F486,Vöruskrá!$B:$B,0)))*($H486+IF($I486="",$H486*(1+$AD$2),$I486))/2/1000,""))</f>
        <v>0</v>
      </c>
      <c r="K486" s="367"/>
      <c r="L486" s="367"/>
      <c r="M486" s="367"/>
      <c r="N486" s="367"/>
      <c r="O486" s="367"/>
      <c r="P486" s="367"/>
      <c r="Q486" s="367"/>
      <c r="R486" s="367"/>
      <c r="S486" s="367"/>
      <c r="U486" s="302"/>
      <c r="V486" s="302"/>
      <c r="W486" s="302"/>
      <c r="X486" s="302"/>
      <c r="Y486" s="302"/>
      <c r="Z486" s="302"/>
      <c r="AA486" s="302"/>
      <c r="AF486">
        <f>IF($F486="","",IFERROR(IFERROR(INDEX(Réttabanki!$U:$U,MATCH($F486,Réttabanki!$A:$A,0)),INDEX(Vöruskrá!$R:$R,MATCH($F486,Vöruskrá!$B:$B,0)))*$H486/1000,""))</f>
        <v>0</v>
      </c>
      <c r="AG486">
        <f>IF($F486="","",IFERROR(IFERROR(INDEX(Réttabanki!$U:$U,MATCH($F486,Réttabanki!$A:$A,0)),INDEX(Vöruskrá!$R:$R,MATCH($F486,Vöruskrá!$B:$B,0)))*IF($I486="",$H486*(1+$AD$2),$I486)/1000,""))</f>
        <v>0</v>
      </c>
      <c r="AH486" t="str">
        <f>IF(N($AF486)+N($AG486)=0,"",MAX(N($AF486)/$AE$4,N($AG486)/$AE$5))</f>
        <v/>
      </c>
      <c r="AI486" t="str">
        <f>IF($AH486="","",IF($AH486&gt;$AE$6,"⚠ Yfir "&amp;TEXT($AE$6,"0%"),"OK"))</f>
        <v/>
      </c>
    </row>
    <row r="487" spans="1:35" ht="60.75">
      <c r="A487" s="397"/>
      <c r="B487" s="367" t="s">
        <v>2123</v>
      </c>
      <c r="C487" s="367">
        <v>35</v>
      </c>
      <c r="D487" s="367" t="s">
        <v>1961</v>
      </c>
      <c r="E487" s="367" t="s">
        <v>1993</v>
      </c>
      <c r="F487" s="367" t="s">
        <v>672</v>
      </c>
      <c r="G487" s="367" t="s">
        <v>2397</v>
      </c>
      <c r="H487" s="367"/>
      <c r="I487" s="367"/>
      <c r="J487" s="367">
        <f>IF($F487="","",IFERROR(IFERROR(INDEX(Réttabanki!$U:$U,MATCH($F487,Réttabanki!$A:$A,0)),INDEX(Vöruskrá!$R:$R,MATCH($F487,Vöruskrá!$B:$B,0)))*($H487+IF($I487="",$H487*(1+$AD$2),$I487))/2/1000,""))</f>
        <v>0</v>
      </c>
      <c r="K487" s="367" t="s">
        <v>673</v>
      </c>
      <c r="L487" s="367" t="s">
        <v>133</v>
      </c>
      <c r="M487" s="367"/>
      <c r="N487" s="367">
        <v>574</v>
      </c>
      <c r="O487" s="367">
        <v>62</v>
      </c>
      <c r="P487" s="367">
        <v>4.0999999999999996</v>
      </c>
      <c r="Q487" s="367">
        <v>5.4</v>
      </c>
      <c r="R487" s="367"/>
      <c r="S487" s="367">
        <v>2.4</v>
      </c>
      <c r="U487" s="300"/>
      <c r="V487" s="300"/>
      <c r="W487" s="300"/>
      <c r="X487" s="300"/>
      <c r="Y487" s="300"/>
      <c r="Z487" s="300"/>
      <c r="AA487" s="300"/>
      <c r="AF487">
        <f>IF($F487="","",IFERROR(IFERROR(INDEX(Réttabanki!$U:$U,MATCH($F487,Réttabanki!$A:$A,0)),INDEX(Vöruskrá!$R:$R,MATCH($F487,Vöruskrá!$B:$B,0)))*$H487/1000,""))</f>
        <v>0</v>
      </c>
      <c r="AG487">
        <f>IF($F487="","",IFERROR(IFERROR(INDEX(Réttabanki!$U:$U,MATCH($F487,Réttabanki!$A:$A,0)),INDEX(Vöruskrá!$R:$R,MATCH($F487,Vöruskrá!$B:$B,0)))*IF($I487="",$H487*(1+$AD$2),$I487)/1000,""))</f>
        <v>0</v>
      </c>
      <c r="AH487" t="str">
        <f>IF(N($AF487)+N($AG487)=0,"",MAX(N($AF487)/$AE$4,N($AG487)/$AE$5))</f>
        <v/>
      </c>
      <c r="AI487" t="str">
        <f>IF($AH487="","",IF($AH487&gt;$AE$6,"⚠ Yfir "&amp;TEXT($AE$6,"0%"),"OK"))</f>
        <v/>
      </c>
    </row>
    <row r="488" spans="1:35">
      <c r="A488" s="397"/>
      <c r="B488" s="367" t="s">
        <v>2123</v>
      </c>
      <c r="C488" s="367">
        <v>35</v>
      </c>
      <c r="D488" s="367" t="s">
        <v>1961</v>
      </c>
      <c r="E488" s="367" t="s">
        <v>1993</v>
      </c>
      <c r="F488" s="367" t="s">
        <v>1445</v>
      </c>
      <c r="G488" s="367" t="s">
        <v>522</v>
      </c>
      <c r="H488" s="367"/>
      <c r="I488" s="367"/>
      <c r="J488" s="367">
        <f>IF($F488="","",IFERROR(IFERROR(INDEX(Réttabanki!$U:$U,MATCH($F488,Réttabanki!$A:$A,0)),INDEX(Vöruskrá!$R:$R,MATCH($F488,Vöruskrá!$B:$B,0)))*($H488+IF($I488="",$H488*(1+$AD$2),$I488))/2/1000,""))</f>
        <v>0</v>
      </c>
      <c r="K488" s="367" t="s">
        <v>1446</v>
      </c>
      <c r="L488" s="367"/>
      <c r="M488" s="367"/>
      <c r="N488" s="367"/>
      <c r="O488" s="367"/>
      <c r="P488" s="367">
        <v>0</v>
      </c>
      <c r="Q488" s="367"/>
      <c r="R488" s="367"/>
      <c r="S488" s="367"/>
      <c r="U488" s="302"/>
      <c r="V488" s="302"/>
      <c r="W488" s="302"/>
      <c r="X488" s="302"/>
      <c r="Y488" s="302"/>
      <c r="Z488" s="302"/>
      <c r="AA488" s="302"/>
      <c r="AF488">
        <f>IF($F488="","",IFERROR(IFERROR(INDEX(Réttabanki!$U:$U,MATCH($F488,Réttabanki!$A:$A,0)),INDEX(Vöruskrá!$R:$R,MATCH($F488,Vöruskrá!$B:$B,0)))*$H488/1000,""))</f>
        <v>0</v>
      </c>
      <c r="AG488">
        <f>IF($F488="","",IFERROR(IFERROR(INDEX(Réttabanki!$U:$U,MATCH($F488,Réttabanki!$A:$A,0)),INDEX(Vöruskrá!$R:$R,MATCH($F488,Vöruskrá!$B:$B,0)))*IF($I488="",$H488*(1+$AD$2),$I488)/1000,""))</f>
        <v>0</v>
      </c>
      <c r="AH488" t="str">
        <f>IF(N($AF488)+N($AG488)=0,"",MAX(N($AF488)/$AE$4,N($AG488)/$AE$5))</f>
        <v/>
      </c>
      <c r="AI488" t="str">
        <f>IF($AH488="","",IF($AH488&gt;$AE$6,"⚠ Yfir "&amp;TEXT($AE$6,"0%"),"OK"))</f>
        <v/>
      </c>
    </row>
    <row r="489" spans="1:35">
      <c r="A489" s="397"/>
      <c r="B489" s="367" t="s">
        <v>2123</v>
      </c>
      <c r="C489" s="367">
        <v>35</v>
      </c>
      <c r="D489" s="367" t="s">
        <v>1961</v>
      </c>
      <c r="E489" s="367" t="s">
        <v>960</v>
      </c>
      <c r="F489" s="367"/>
      <c r="G489" s="367" t="s">
        <v>2398</v>
      </c>
      <c r="H489" s="367"/>
      <c r="I489" s="367"/>
      <c r="J489" s="367" t="str">
        <f>IF($F489="","",IFERROR(IFERROR(INDEX(Réttabanki!$U:$U,MATCH($F489,Réttabanki!$A:$A,0)),INDEX(Vöruskrá!$R:$R,MATCH($F489,Vöruskrá!$B:$B,0)))*($H489+IF($I489="",$H489*(1+$AD$2),$I489))/2/1000,""))</f>
        <v/>
      </c>
      <c r="K489" s="367"/>
      <c r="L489" s="367" t="s">
        <v>121</v>
      </c>
      <c r="M489" s="367"/>
      <c r="N489" s="367"/>
      <c r="O489" s="367"/>
      <c r="P489" s="367"/>
      <c r="Q489" s="367"/>
      <c r="R489" s="367"/>
      <c r="S489" s="367"/>
      <c r="U489" s="300"/>
      <c r="V489" s="300"/>
      <c r="W489" s="300"/>
      <c r="X489" s="300"/>
      <c r="Y489" s="300"/>
      <c r="Z489" s="300"/>
      <c r="AA489" s="30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IF(N($AF489)+N($AG489)=0,"",MAX(N($AF489)/$AE$4,N($AG489)/$AE$5))</f>
        <v/>
      </c>
      <c r="AI489" t="str">
        <f>IF($AH489="","",IF($AH489&gt;$AE$6,"⚠ Yfir "&amp;TEXT($AE$6,"0%"),"OK"))</f>
        <v/>
      </c>
    </row>
    <row r="490" spans="1:35">
      <c r="A490" s="397"/>
      <c r="B490" s="367" t="s">
        <v>2123</v>
      </c>
      <c r="C490" s="367">
        <v>35</v>
      </c>
      <c r="D490" s="367" t="s">
        <v>1961</v>
      </c>
      <c r="E490" s="367" t="s">
        <v>960</v>
      </c>
      <c r="F490" s="367"/>
      <c r="G490" s="367" t="s">
        <v>2399</v>
      </c>
      <c r="H490" s="367"/>
      <c r="I490" s="367"/>
      <c r="J490" s="367" t="str">
        <f>IF($F490="","",IFERROR(IFERROR(INDEX(Réttabanki!$U:$U,MATCH($F490,Réttabanki!$A:$A,0)),INDEX(Vöruskrá!$R:$R,MATCH($F490,Vöruskrá!$B:$B,0)))*($H490+IF($I490="",$H490*(1+$AD$2),$I490))/2/1000,""))</f>
        <v/>
      </c>
      <c r="K490" s="367"/>
      <c r="L490" s="367" t="s">
        <v>121</v>
      </c>
      <c r="M490" s="367"/>
      <c r="N490" s="367"/>
      <c r="O490" s="367"/>
      <c r="P490" s="367"/>
      <c r="Q490" s="367"/>
      <c r="R490" s="367"/>
      <c r="S490" s="367"/>
      <c r="U490" s="302"/>
      <c r="V490" s="302"/>
      <c r="W490" s="302"/>
      <c r="X490" s="302"/>
      <c r="Y490" s="302"/>
      <c r="Z490" s="302"/>
      <c r="AA490" s="302"/>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IF(N($AF490)+N($AG490)=0,"",MAX(N($AF490)/$AE$4,N($AG490)/$AE$5))</f>
        <v/>
      </c>
      <c r="AI490" t="str">
        <f>IF($AH490="","",IF($AH490&gt;$AE$6,"⚠ Yfir "&amp;TEXT($AE$6,"0%"),"OK"))</f>
        <v/>
      </c>
    </row>
    <row r="491" spans="1:35">
      <c r="A491" s="397"/>
      <c r="B491" s="367" t="s">
        <v>2123</v>
      </c>
      <c r="C491" s="367">
        <v>35</v>
      </c>
      <c r="D491" s="367" t="s">
        <v>1961</v>
      </c>
      <c r="E491" s="367" t="s">
        <v>2013</v>
      </c>
      <c r="F491" s="367"/>
      <c r="G491" s="367" t="s">
        <v>2400</v>
      </c>
      <c r="H491" s="367"/>
      <c r="I491" s="367"/>
      <c r="J491" s="367" t="str">
        <f>IF($F491="","",IFERROR(IFERROR(INDEX(Réttabanki!$U:$U,MATCH($F491,Réttabanki!$A:$A,0)),INDEX(Vöruskrá!$R:$R,MATCH($F491,Vöruskrá!$B:$B,0)))*($H491+IF($I491="",$H491*(1+$AD$2),$I491))/2/1000,""))</f>
        <v/>
      </c>
      <c r="K491" s="367"/>
      <c r="L491" s="367" t="s">
        <v>121</v>
      </c>
      <c r="M491" s="367"/>
      <c r="N491" s="367"/>
      <c r="O491" s="367"/>
      <c r="P491" s="367"/>
      <c r="Q491" s="367"/>
      <c r="R491" s="367"/>
      <c r="S491" s="367"/>
      <c r="U491" s="300"/>
      <c r="V491" s="300"/>
      <c r="W491" s="300"/>
      <c r="X491" s="300"/>
      <c r="Y491" s="300"/>
      <c r="Z491" s="300"/>
      <c r="AA491" s="300"/>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IF(N($AF491)+N($AG491)=0,"",MAX(N($AF491)/$AE$4,N($AG491)/$AE$5))</f>
        <v/>
      </c>
      <c r="AI491" t="str">
        <f>IF($AH491="","",IF($AH491&gt;$AE$6,"⚠ Yfir "&amp;TEXT($AE$6,"0%"),"OK"))</f>
        <v/>
      </c>
    </row>
    <row r="492" spans="1:35" ht="76.5">
      <c r="A492" s="397"/>
      <c r="B492" s="367" t="s">
        <v>2123</v>
      </c>
      <c r="C492" s="367">
        <v>35</v>
      </c>
      <c r="D492" s="367" t="s">
        <v>1961</v>
      </c>
      <c r="E492" s="367" t="s">
        <v>2013</v>
      </c>
      <c r="F492" s="367"/>
      <c r="G492" s="367" t="s">
        <v>2401</v>
      </c>
      <c r="H492" s="367"/>
      <c r="I492" s="367"/>
      <c r="J492" s="367" t="str">
        <f>IF($F492="","",IFERROR(IFERROR(INDEX(Réttabanki!$U:$U,MATCH($F492,Réttabanki!$A:$A,0)),INDEX(Vöruskrá!$R:$R,MATCH($F492,Vöruskrá!$B:$B,0)))*($H492+IF($I492="",$H492*(1+$AD$2),$I492))/2/1000,""))</f>
        <v/>
      </c>
      <c r="K492" s="367" t="s">
        <v>2402</v>
      </c>
      <c r="L492" s="367" t="s">
        <v>133</v>
      </c>
      <c r="M492" s="367"/>
      <c r="N492" s="367"/>
      <c r="O492" s="367"/>
      <c r="P492" s="367"/>
      <c r="Q492" s="367"/>
      <c r="R492" s="367"/>
      <c r="S492" s="367"/>
      <c r="U492" s="302"/>
      <c r="V492" s="302"/>
      <c r="W492" s="302"/>
      <c r="X492" s="302"/>
      <c r="Y492" s="302"/>
      <c r="Z492" s="302"/>
      <c r="AA492" s="302"/>
      <c r="AF492" t="str">
        <f>IF($F492="","",IFERROR(IFERROR(INDEX(Réttabanki!$U:$U,MATCH($F492,Réttabanki!$A:$A,0)),INDEX(Vöruskrá!$R:$R,MATCH($F492,Vöruskrá!$B:$B,0)))*$H492/1000,""))</f>
        <v/>
      </c>
      <c r="AG492" t="str">
        <f>IF($F492="","",IFERROR(IFERROR(INDEX(Réttabanki!$U:$U,MATCH($F492,Réttabanki!$A:$A,0)),INDEX(Vöruskrá!$R:$R,MATCH($F492,Vöruskrá!$B:$B,0)))*IF($I492="",$H492*(1+$AD$2),$I492)/1000,""))</f>
        <v/>
      </c>
      <c r="AH492" t="str">
        <f>IF(N($AF492)+N($AG492)=0,"",MAX(N($AF492)/$AE$4,N($AG492)/$AE$5))</f>
        <v/>
      </c>
      <c r="AI492" t="str">
        <f>IF($AH492="","",IF($AH492&gt;$AE$6,"⚠ Yfir "&amp;TEXT($AE$6,"0%"),"OK"))</f>
        <v/>
      </c>
    </row>
    <row r="493" spans="1:35">
      <c r="A493" s="397"/>
      <c r="B493" s="367" t="s">
        <v>2123</v>
      </c>
      <c r="C493" s="367">
        <v>35</v>
      </c>
      <c r="D493" s="367" t="s">
        <v>1961</v>
      </c>
      <c r="E493" s="367" t="s">
        <v>2013</v>
      </c>
      <c r="F493" s="367" t="s">
        <v>1333</v>
      </c>
      <c r="G493" s="367" t="s">
        <v>2396</v>
      </c>
      <c r="H493" s="367"/>
      <c r="I493" s="367"/>
      <c r="J493" s="367">
        <f>IF($F493="","",IFERROR(IFERROR(INDEX(Réttabanki!$U:$U,MATCH($F493,Réttabanki!$A:$A,0)),INDEX(Vöruskrá!$R:$R,MATCH($F493,Vöruskrá!$B:$B,0)))*($H493+IF($I493="",$H493*(1+$AD$2),$I493))/2/1000,""))</f>
        <v>0</v>
      </c>
      <c r="K493" s="367"/>
      <c r="L493" s="367"/>
      <c r="M493" s="367"/>
      <c r="N493" s="367"/>
      <c r="O493" s="367"/>
      <c r="P493" s="367"/>
      <c r="Q493" s="367"/>
      <c r="R493" s="367"/>
      <c r="S493" s="367"/>
      <c r="U493" s="300"/>
      <c r="V493" s="300"/>
      <c r="W493" s="300"/>
      <c r="X493" s="300"/>
      <c r="Y493" s="300"/>
      <c r="Z493" s="300"/>
      <c r="AA493" s="300"/>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IF(N($AF493)+N($AG493)=0,"",MAX(N($AF493)/$AE$4,N($AG493)/$AE$5))</f>
        <v/>
      </c>
      <c r="AI493" t="str">
        <f>IF($AH493="","",IF($AH493&gt;$AE$6,"⚠ Yfir "&amp;TEXT($AE$6,"0%"),"OK"))</f>
        <v/>
      </c>
    </row>
    <row r="494" spans="1:35" ht="60.75">
      <c r="A494" s="397"/>
      <c r="B494" s="367" t="s">
        <v>2123</v>
      </c>
      <c r="C494" s="367">
        <v>35</v>
      </c>
      <c r="D494" s="367" t="s">
        <v>1961</v>
      </c>
      <c r="E494" s="367" t="s">
        <v>2013</v>
      </c>
      <c r="F494" s="367" t="s">
        <v>672</v>
      </c>
      <c r="G494" s="367" t="s">
        <v>2397</v>
      </c>
      <c r="H494" s="367"/>
      <c r="I494" s="367"/>
      <c r="J494" s="367">
        <f>IF($F494="","",IFERROR(IFERROR(INDEX(Réttabanki!$U:$U,MATCH($F494,Réttabanki!$A:$A,0)),INDEX(Vöruskrá!$R:$R,MATCH($F494,Vöruskrá!$B:$B,0)))*($H494+IF($I494="",$H494*(1+$AD$2),$I494))/2/1000,""))</f>
        <v>0</v>
      </c>
      <c r="K494" s="367" t="s">
        <v>673</v>
      </c>
      <c r="L494" s="367" t="s">
        <v>133</v>
      </c>
      <c r="M494" s="367"/>
      <c r="N494" s="367">
        <v>574</v>
      </c>
      <c r="O494" s="367">
        <v>62</v>
      </c>
      <c r="P494" s="367">
        <v>4.0999999999999996</v>
      </c>
      <c r="Q494" s="367">
        <v>5.4</v>
      </c>
      <c r="R494" s="367"/>
      <c r="S494" s="367">
        <v>2.4</v>
      </c>
      <c r="U494" s="302"/>
      <c r="V494" s="302"/>
      <c r="W494" s="302"/>
      <c r="X494" s="302"/>
      <c r="Y494" s="302"/>
      <c r="Z494" s="302"/>
      <c r="AA494" s="302"/>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IF(N($AF494)+N($AG494)=0,"",MAX(N($AF494)/$AE$4,N($AG494)/$AE$5))</f>
        <v/>
      </c>
      <c r="AI494" t="str">
        <f>IF($AH494="","",IF($AH494&gt;$AE$6,"⚠ Yfir "&amp;TEXT($AE$6,"0%"),"OK"))</f>
        <v/>
      </c>
    </row>
    <row r="495" spans="1:35">
      <c r="A495" s="397"/>
      <c r="B495" s="367" t="s">
        <v>2123</v>
      </c>
      <c r="C495" s="367">
        <v>35</v>
      </c>
      <c r="D495" s="367" t="s">
        <v>1961</v>
      </c>
      <c r="E495" s="367" t="s">
        <v>2013</v>
      </c>
      <c r="F495" s="367" t="s">
        <v>1445</v>
      </c>
      <c r="G495" s="367" t="s">
        <v>522</v>
      </c>
      <c r="H495" s="367"/>
      <c r="I495" s="367"/>
      <c r="J495" s="367">
        <f>IF($F495="","",IFERROR(IFERROR(INDEX(Réttabanki!$U:$U,MATCH($F495,Réttabanki!$A:$A,0)),INDEX(Vöruskrá!$R:$R,MATCH($F495,Vöruskrá!$B:$B,0)))*($H495+IF($I495="",$H495*(1+$AD$2),$I495))/2/1000,""))</f>
        <v>0</v>
      </c>
      <c r="K495" s="367" t="s">
        <v>1446</v>
      </c>
      <c r="L495" s="367"/>
      <c r="M495" s="367"/>
      <c r="N495" s="367"/>
      <c r="O495" s="367"/>
      <c r="P495" s="367">
        <v>0</v>
      </c>
      <c r="Q495" s="367"/>
      <c r="R495" s="367"/>
      <c r="S495" s="367"/>
      <c r="U495" s="300"/>
      <c r="V495" s="300"/>
      <c r="W495" s="300"/>
      <c r="X495" s="300"/>
      <c r="Y495" s="300"/>
      <c r="Z495" s="300"/>
      <c r="AA495" s="300"/>
      <c r="AF495">
        <f>IF($F495="","",IFERROR(IFERROR(INDEX(Réttabanki!$U:$U,MATCH($F495,Réttabanki!$A:$A,0)),INDEX(Vöruskrá!$R:$R,MATCH($F495,Vöruskrá!$B:$B,0)))*$H495/1000,""))</f>
        <v>0</v>
      </c>
      <c r="AG495">
        <f>IF($F495="","",IFERROR(IFERROR(INDEX(Réttabanki!$U:$U,MATCH($F495,Réttabanki!$A:$A,0)),INDEX(Vöruskrá!$R:$R,MATCH($F495,Vöruskrá!$B:$B,0)))*IF($I495="",$H495*(1+$AD$2),$I495)/1000,""))</f>
        <v>0</v>
      </c>
      <c r="AH495" t="str">
        <f>IF(N($AF495)+N($AG495)=0,"",MAX(N($AF495)/$AE$4,N($AG495)/$AE$5))</f>
        <v/>
      </c>
      <c r="AI495" t="str">
        <f>IF($AH495="","",IF($AH495&gt;$AE$6,"⚠ Yfir "&amp;TEXT($AE$6,"0%"),"OK"))</f>
        <v/>
      </c>
    </row>
    <row r="496" spans="1:35">
      <c r="A496" s="397"/>
      <c r="B496" s="367" t="s">
        <v>2123</v>
      </c>
      <c r="C496" s="367">
        <v>35</v>
      </c>
      <c r="D496" s="367" t="s">
        <v>1961</v>
      </c>
      <c r="E496" s="367" t="s">
        <v>2023</v>
      </c>
      <c r="F496" s="367"/>
      <c r="G496" s="367"/>
      <c r="H496" s="367"/>
      <c r="I496" s="367"/>
      <c r="J496" s="367" t="str">
        <f>IF($F496="","",IFERROR(IFERROR(INDEX(Réttabanki!$U:$U,MATCH($F496,Réttabanki!$A:$A,0)),INDEX(Vöruskrá!$R:$R,MATCH($F496,Vöruskrá!$B:$B,0)))*($H496+IF($I496="",$H496*(1+$AD$2),$I496))/2/1000,""))</f>
        <v/>
      </c>
      <c r="K496" s="367"/>
      <c r="L496" s="367" t="s">
        <v>121</v>
      </c>
      <c r="M496" s="367"/>
      <c r="N496" s="367"/>
      <c r="O496" s="367"/>
      <c r="P496" s="367"/>
      <c r="Q496" s="367"/>
      <c r="R496" s="367"/>
      <c r="S496" s="367"/>
      <c r="U496" s="302"/>
      <c r="V496" s="302"/>
      <c r="W496" s="302"/>
      <c r="X496" s="302"/>
      <c r="Y496" s="302"/>
      <c r="Z496" s="302"/>
      <c r="AA496" s="30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IF(N($AF496)+N($AG496)=0,"",MAX(N($AF496)/$AE$4,N($AG496)/$AE$5))</f>
        <v/>
      </c>
      <c r="AI496" t="str">
        <f>IF($AH496="","",IF($AH496&gt;$AE$6,"⚠ Yfir "&amp;TEXT($AE$6,"0%"),"OK"))</f>
        <v/>
      </c>
    </row>
    <row r="497" spans="1:35" ht="60.75">
      <c r="A497" s="397"/>
      <c r="B497" s="367" t="s">
        <v>2123</v>
      </c>
      <c r="C497" s="367">
        <v>35</v>
      </c>
      <c r="D497" s="367" t="s">
        <v>1987</v>
      </c>
      <c r="E497" s="367" t="s">
        <v>2038</v>
      </c>
      <c r="F497" s="367"/>
      <c r="G497" s="367" t="s">
        <v>2403</v>
      </c>
      <c r="H497" s="367"/>
      <c r="I497" s="367"/>
      <c r="J497" s="367" t="str">
        <f>IF($F497="","",IFERROR(IFERROR(INDEX(Réttabanki!$U:$U,MATCH($F497,Réttabanki!$A:$A,0)),INDEX(Vöruskrá!$R:$R,MATCH($F497,Vöruskrá!$B:$B,0)))*($H497+IF($I497="",$H497*(1+$AD$2),$I497))/2/1000,""))</f>
        <v/>
      </c>
      <c r="K497" s="367" t="s">
        <v>2257</v>
      </c>
      <c r="L497" s="367" t="s">
        <v>36</v>
      </c>
      <c r="M497" s="367"/>
      <c r="N497" s="367"/>
      <c r="O497" s="367"/>
      <c r="P497" s="367"/>
      <c r="Q497" s="367"/>
      <c r="R497" s="367"/>
      <c r="S497" s="367"/>
      <c r="U497" s="300"/>
      <c r="V497" s="300"/>
      <c r="W497" s="300"/>
      <c r="X497" s="300"/>
      <c r="Y497" s="300"/>
      <c r="Z497" s="300"/>
      <c r="AA497" s="300"/>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IF(N($AF497)+N($AG497)=0,"",MAX(N($AF497)/$AE$4,N($AG497)/$AE$5))</f>
        <v/>
      </c>
      <c r="AI497" t="str">
        <f>IF($AH497="","",IF($AH497&gt;$AE$6,"⚠ Yfir "&amp;TEXT($AE$6,"0%"),"OK"))</f>
        <v/>
      </c>
    </row>
    <row r="498" spans="1:35" ht="45.75">
      <c r="A498" s="397"/>
      <c r="B498" s="367" t="s">
        <v>2123</v>
      </c>
      <c r="C498" s="367">
        <v>35</v>
      </c>
      <c r="D498" s="367" t="s">
        <v>1987</v>
      </c>
      <c r="E498" s="367" t="s">
        <v>2038</v>
      </c>
      <c r="F498" s="367" t="s">
        <v>34</v>
      </c>
      <c r="G498" s="367" t="s">
        <v>2211</v>
      </c>
      <c r="H498" s="367"/>
      <c r="I498" s="367"/>
      <c r="J498" s="367">
        <f>IF($F498="","",IFERROR(IFERROR(INDEX(Réttabanki!$U:$U,MATCH($F498,Réttabanki!$A:$A,0)),INDEX(Vöruskrá!$R:$R,MATCH($F498,Vöruskrá!$B:$B,0)))*($H498+IF($I498="",$H498*(1+$AD$2),$I498))/2/1000,""))</f>
        <v>0</v>
      </c>
      <c r="K498" s="367" t="s">
        <v>35</v>
      </c>
      <c r="L498" s="367" t="s">
        <v>36</v>
      </c>
      <c r="M498" s="367" t="s">
        <v>37</v>
      </c>
      <c r="N498" s="367">
        <v>311</v>
      </c>
      <c r="O498" s="367">
        <v>10.8</v>
      </c>
      <c r="P498" s="367">
        <v>1.3</v>
      </c>
      <c r="Q498" s="367">
        <v>40.299999999999997</v>
      </c>
      <c r="R498" s="367">
        <v>10.5</v>
      </c>
      <c r="S498" s="367">
        <v>1.1000000000000001</v>
      </c>
      <c r="U498" s="302"/>
      <c r="V498" s="302"/>
      <c r="W498" s="302"/>
      <c r="X498" s="302"/>
      <c r="Y498" s="302"/>
      <c r="Z498" s="302"/>
      <c r="AA498" s="302"/>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IF(N($AF498)+N($AG498)=0,"",MAX(N($AF498)/$AE$4,N($AG498)/$AE$5))</f>
        <v/>
      </c>
      <c r="AI498" t="str">
        <f>IF($AH498="","",IF($AH498&gt;$AE$6,"⚠ Yfir "&amp;TEXT($AE$6,"0%"),"OK"))</f>
        <v/>
      </c>
    </row>
    <row r="499" spans="1:35">
      <c r="A499" s="397"/>
      <c r="B499" s="367" t="s">
        <v>2123</v>
      </c>
      <c r="C499" s="367">
        <v>35</v>
      </c>
      <c r="D499" s="367" t="s">
        <v>1987</v>
      </c>
      <c r="E499" s="367" t="s">
        <v>2038</v>
      </c>
      <c r="F499" s="367" t="s">
        <v>160</v>
      </c>
      <c r="G499" s="367" t="s">
        <v>2258</v>
      </c>
      <c r="H499" s="367"/>
      <c r="I499" s="367"/>
      <c r="J499" s="367">
        <f>IF($F499="","",IFERROR(IFERROR(INDEX(Réttabanki!$U:$U,MATCH($F499,Réttabanki!$A:$A,0)),INDEX(Vöruskrá!$R:$R,MATCH($F499,Vöruskrá!$B:$B,0)))*($H499+IF($I499="",$H499*(1+$AD$2),$I499))/2/1000,""))</f>
        <v>0</v>
      </c>
      <c r="K499" s="367" t="s">
        <v>162</v>
      </c>
      <c r="L499" s="367"/>
      <c r="M499" s="367"/>
      <c r="N499" s="367">
        <v>264</v>
      </c>
      <c r="O499" s="367">
        <v>24</v>
      </c>
      <c r="P499" s="367">
        <v>12</v>
      </c>
      <c r="Q499" s="367">
        <v>1</v>
      </c>
      <c r="R499" s="367">
        <v>11</v>
      </c>
      <c r="S499" s="367">
        <v>2.1</v>
      </c>
      <c r="U499" s="300"/>
      <c r="V499" s="300"/>
      <c r="W499" s="300"/>
      <c r="X499" s="300"/>
      <c r="Y499" s="300"/>
      <c r="Z499" s="300"/>
      <c r="AA499" s="300"/>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IF(N($AF499)+N($AG499)=0,"",MAX(N($AF499)/$AE$4,N($AG499)/$AE$5))</f>
        <v/>
      </c>
      <c r="AI499" t="str">
        <f>IF($AH499="","",IF($AH499&gt;$AE$6,"⚠ Yfir "&amp;TEXT($AE$6,"0%"),"OK"))</f>
        <v/>
      </c>
    </row>
    <row r="500" spans="1:35" ht="45.75">
      <c r="A500" s="397"/>
      <c r="B500" s="367" t="s">
        <v>2123</v>
      </c>
      <c r="C500" s="367">
        <v>35</v>
      </c>
      <c r="D500" s="367" t="s">
        <v>1987</v>
      </c>
      <c r="E500" s="367" t="s">
        <v>960</v>
      </c>
      <c r="F500" s="367"/>
      <c r="G500" s="367" t="s">
        <v>2404</v>
      </c>
      <c r="H500" s="367"/>
      <c r="I500" s="367"/>
      <c r="J500" s="367" t="str">
        <f>IF($F500="","",IFERROR(IFERROR(INDEX(Réttabanki!$U:$U,MATCH($F500,Réttabanki!$A:$A,0)),INDEX(Vöruskrá!$R:$R,MATCH($F500,Vöruskrá!$B:$B,0)))*($H500+IF($I500="",$H500*(1+$AD$2),$I500))/2/1000,""))</f>
        <v/>
      </c>
      <c r="K500" s="367" t="s">
        <v>35</v>
      </c>
      <c r="L500" s="367" t="s">
        <v>36</v>
      </c>
      <c r="M500" s="367"/>
      <c r="N500" s="367"/>
      <c r="O500" s="367"/>
      <c r="P500" s="367"/>
      <c r="Q500" s="367"/>
      <c r="R500" s="367"/>
      <c r="S500" s="367"/>
      <c r="U500" s="302"/>
      <c r="V500" s="302"/>
      <c r="W500" s="302"/>
      <c r="X500" s="302"/>
      <c r="Y500" s="302"/>
      <c r="Z500" s="302"/>
      <c r="AA500" s="302"/>
      <c r="AF500" t="str">
        <f>IF($F500="","",IFERROR(IFERROR(INDEX(Réttabanki!$U:$U,MATCH($F500,Réttabanki!$A:$A,0)),INDEX(Vöruskrá!$R:$R,MATCH($F500,Vöruskrá!$B:$B,0)))*$H500/1000,""))</f>
        <v/>
      </c>
      <c r="AG500" t="str">
        <f>IF($F500="","",IFERROR(IFERROR(INDEX(Réttabanki!$U:$U,MATCH($F500,Réttabanki!$A:$A,0)),INDEX(Vöruskrá!$R:$R,MATCH($F500,Vöruskrá!$B:$B,0)))*IF($I500="",$H500*(1+$AD$2),$I500)/1000,""))</f>
        <v/>
      </c>
      <c r="AH500" t="str">
        <f>IF(N($AF500)+N($AG500)=0,"",MAX(N($AF500)/$AE$4,N($AG500)/$AE$5))</f>
        <v/>
      </c>
      <c r="AI500" t="str">
        <f>IF($AH500="","",IF($AH500&gt;$AE$6,"⚠ Yfir "&amp;TEXT($AE$6,"0%"),"OK"))</f>
        <v/>
      </c>
    </row>
    <row r="501" spans="1:35" ht="45.75">
      <c r="A501" s="397"/>
      <c r="B501" s="367" t="s">
        <v>2123</v>
      </c>
      <c r="C501" s="367">
        <v>35</v>
      </c>
      <c r="D501" s="367" t="s">
        <v>1987</v>
      </c>
      <c r="E501" s="367" t="s">
        <v>960</v>
      </c>
      <c r="F501" s="367" t="s">
        <v>34</v>
      </c>
      <c r="G501" s="367" t="s">
        <v>2211</v>
      </c>
      <c r="H501" s="367"/>
      <c r="I501" s="367"/>
      <c r="J501" s="367">
        <f>IF($F501="","",IFERROR(IFERROR(INDEX(Réttabanki!$U:$U,MATCH($F501,Réttabanki!$A:$A,0)),INDEX(Vöruskrá!$R:$R,MATCH($F501,Vöruskrá!$B:$B,0)))*($H501+IF($I501="",$H501*(1+$AD$2),$I501))/2/1000,""))</f>
        <v>0</v>
      </c>
      <c r="K501" s="367" t="s">
        <v>35</v>
      </c>
      <c r="L501" s="367" t="s">
        <v>36</v>
      </c>
      <c r="M501" s="367" t="s">
        <v>37</v>
      </c>
      <c r="N501" s="367">
        <v>311</v>
      </c>
      <c r="O501" s="367">
        <v>10.8</v>
      </c>
      <c r="P501" s="367">
        <v>1.3</v>
      </c>
      <c r="Q501" s="367">
        <v>40.299999999999997</v>
      </c>
      <c r="R501" s="367">
        <v>10.5</v>
      </c>
      <c r="S501" s="367">
        <v>1.1000000000000001</v>
      </c>
      <c r="U501" s="300"/>
      <c r="V501" s="300"/>
      <c r="W501" s="300"/>
      <c r="X501" s="300"/>
      <c r="Y501" s="300"/>
      <c r="Z501" s="300"/>
      <c r="AA501" s="300"/>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IF(N($AF501)+N($AG501)=0,"",MAX(N($AF501)/$AE$4,N($AG501)/$AE$5))</f>
        <v/>
      </c>
      <c r="AI501" t="str">
        <f>IF($AH501="","",IF($AH501&gt;$AE$6,"⚠ Yfir "&amp;TEXT($AE$6,"0%"),"OK"))</f>
        <v/>
      </c>
    </row>
    <row r="502" spans="1:35" ht="76.5">
      <c r="A502" s="397"/>
      <c r="B502" s="367" t="s">
        <v>2123</v>
      </c>
      <c r="C502" s="367">
        <v>35</v>
      </c>
      <c r="D502" s="367" t="s">
        <v>1987</v>
      </c>
      <c r="E502" s="367" t="s">
        <v>960</v>
      </c>
      <c r="F502" s="367"/>
      <c r="G502" s="367" t="s">
        <v>2405</v>
      </c>
      <c r="H502" s="367"/>
      <c r="I502" s="367"/>
      <c r="J502" s="367" t="str">
        <f>IF($F502="","",IFERROR(IFERROR(INDEX(Réttabanki!$U:$U,MATCH($F502,Réttabanki!$A:$A,0)),INDEX(Vöruskrá!$R:$R,MATCH($F502,Vöruskrá!$B:$B,0)))*($H502+IF($I502="",$H502*(1+$AD$2),$I502))/2/1000,""))</f>
        <v/>
      </c>
      <c r="K502" s="367" t="s">
        <v>2406</v>
      </c>
      <c r="L502" s="367" t="s">
        <v>121</v>
      </c>
      <c r="M502" s="367"/>
      <c r="N502" s="367"/>
      <c r="O502" s="367"/>
      <c r="P502" s="367"/>
      <c r="Q502" s="367"/>
      <c r="R502" s="367"/>
      <c r="S502" s="367"/>
      <c r="U502" s="302"/>
      <c r="V502" s="302"/>
      <c r="W502" s="302"/>
      <c r="X502" s="302"/>
      <c r="Y502" s="302"/>
      <c r="Z502" s="302"/>
      <c r="AA502" s="302"/>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IF(N($AF502)+N($AG502)=0,"",MAX(N($AF502)/$AE$4,N($AG502)/$AE$5))</f>
        <v/>
      </c>
      <c r="AI502" t="str">
        <f>IF($AH502="","",IF($AH502&gt;$AE$6,"⚠ Yfir "&amp;TEXT($AE$6,"0%"),"OK"))</f>
        <v/>
      </c>
    </row>
    <row r="503" spans="1:35" ht="76.5">
      <c r="A503" s="397"/>
      <c r="B503" s="367" t="s">
        <v>2123</v>
      </c>
      <c r="C503" s="367">
        <v>35</v>
      </c>
      <c r="D503" s="367" t="s">
        <v>1987</v>
      </c>
      <c r="E503" s="367" t="s">
        <v>960</v>
      </c>
      <c r="F503" s="367" t="s">
        <v>1185</v>
      </c>
      <c r="G503" s="367" t="s">
        <v>2036</v>
      </c>
      <c r="H503" s="367"/>
      <c r="I503" s="367"/>
      <c r="J503" s="367">
        <f>IF($F503="","",IFERROR(IFERROR(INDEX(Réttabanki!$U:$U,MATCH($F503,Réttabanki!$A:$A,0)),INDEX(Vöruskrá!$R:$R,MATCH($F503,Vöruskrá!$B:$B,0)))*($H503+IF($I503="",$H503*(1+$AD$2),$I503))/2/1000,""))</f>
        <v>0</v>
      </c>
      <c r="K503" s="367" t="s">
        <v>1186</v>
      </c>
      <c r="L503" s="367"/>
      <c r="M503" s="367"/>
      <c r="N503" s="367">
        <v>219</v>
      </c>
      <c r="O503" s="367">
        <v>5.3</v>
      </c>
      <c r="P503" s="367">
        <v>0.5</v>
      </c>
      <c r="Q503" s="367">
        <v>32.299999999999997</v>
      </c>
      <c r="R503" s="367">
        <v>3.3</v>
      </c>
      <c r="S503" s="367">
        <v>0.7</v>
      </c>
      <c r="U503" s="300"/>
      <c r="V503" s="300"/>
      <c r="W503" s="300"/>
      <c r="X503" s="300"/>
      <c r="Y503" s="300"/>
      <c r="Z503" s="300"/>
      <c r="AA503" s="300"/>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IF(N($AF503)+N($AG503)=0,"",MAX(N($AF503)/$AE$4,N($AG503)/$AE$5))</f>
        <v/>
      </c>
      <c r="AI503" t="str">
        <f>IF($AH503="","",IF($AH503&gt;$AE$6,"⚠ Yfir "&amp;TEXT($AE$6,"0%"),"OK"))</f>
        <v/>
      </c>
    </row>
    <row r="504" spans="1:35">
      <c r="A504" s="397"/>
      <c r="B504" s="367" t="s">
        <v>2123</v>
      </c>
      <c r="C504" s="367">
        <v>35</v>
      </c>
      <c r="D504" s="367" t="s">
        <v>1987</v>
      </c>
      <c r="E504" s="367" t="s">
        <v>960</v>
      </c>
      <c r="F504" s="367" t="s">
        <v>160</v>
      </c>
      <c r="G504" s="367" t="s">
        <v>2258</v>
      </c>
      <c r="H504" s="367"/>
      <c r="I504" s="367"/>
      <c r="J504" s="367">
        <f>IF($F504="","",IFERROR(IFERROR(INDEX(Réttabanki!$U:$U,MATCH($F504,Réttabanki!$A:$A,0)),INDEX(Vöruskrá!$R:$R,MATCH($F504,Vöruskrá!$B:$B,0)))*($H504+IF($I504="",$H504*(1+$AD$2),$I504))/2/1000,""))</f>
        <v>0</v>
      </c>
      <c r="K504" s="367" t="s">
        <v>162</v>
      </c>
      <c r="L504" s="367"/>
      <c r="M504" s="367"/>
      <c r="N504" s="367">
        <v>264</v>
      </c>
      <c r="O504" s="367">
        <v>24</v>
      </c>
      <c r="P504" s="367">
        <v>12</v>
      </c>
      <c r="Q504" s="367">
        <v>1</v>
      </c>
      <c r="R504" s="367">
        <v>11</v>
      </c>
      <c r="S504" s="367">
        <v>2.1</v>
      </c>
      <c r="U504" s="302"/>
      <c r="V504" s="302"/>
      <c r="W504" s="302"/>
      <c r="X504" s="302"/>
      <c r="Y504" s="302"/>
      <c r="Z504" s="302"/>
      <c r="AA504" s="302"/>
      <c r="AF504">
        <f>IF($F504="","",IFERROR(IFERROR(INDEX(Réttabanki!$U:$U,MATCH($F504,Réttabanki!$A:$A,0)),INDEX(Vöruskrá!$R:$R,MATCH($F504,Vöruskrá!$B:$B,0)))*$H504/1000,""))</f>
        <v>0</v>
      </c>
      <c r="AG504">
        <f>IF($F504="","",IFERROR(IFERROR(INDEX(Réttabanki!$U:$U,MATCH($F504,Réttabanki!$A:$A,0)),INDEX(Vöruskrá!$R:$R,MATCH($F504,Vöruskrá!$B:$B,0)))*IF($I504="",$H504*(1+$AD$2),$I504)/1000,""))</f>
        <v>0</v>
      </c>
      <c r="AH504" t="str">
        <f>IF(N($AF504)+N($AG504)=0,"",MAX(N($AF504)/$AE$4,N($AG504)/$AE$5))</f>
        <v/>
      </c>
      <c r="AI504" t="str">
        <f>IF($AH504="","",IF($AH504&gt;$AE$6,"⚠ Yfir "&amp;TEXT($AE$6,"0%"),"OK"))</f>
        <v/>
      </c>
    </row>
    <row r="505" spans="1:35">
      <c r="A505" s="397"/>
      <c r="B505" s="367"/>
      <c r="C505" s="367"/>
      <c r="D505" s="367"/>
      <c r="E505" s="367"/>
      <c r="F505" s="367"/>
      <c r="G505" s="367"/>
      <c r="H505" s="367"/>
      <c r="I505" s="367"/>
      <c r="J505" s="367"/>
      <c r="K505" s="367"/>
      <c r="L505" s="367"/>
      <c r="M505" s="367"/>
      <c r="N505" s="367"/>
      <c r="O505" s="367"/>
      <c r="P505" s="367"/>
      <c r="Q505" s="367"/>
      <c r="R505" s="367"/>
      <c r="S505" s="367"/>
    </row>
    <row r="506" spans="1:35">
      <c r="A506" s="397"/>
      <c r="B506" s="367"/>
      <c r="C506" s="367"/>
      <c r="D506" s="367"/>
      <c r="E506" s="367"/>
      <c r="F506" s="367"/>
      <c r="G506" s="367"/>
      <c r="H506" s="367"/>
      <c r="I506" s="367"/>
      <c r="J506" s="367"/>
      <c r="K506" s="367"/>
      <c r="L506" s="367"/>
      <c r="M506" s="367"/>
      <c r="N506" s="367"/>
      <c r="O506" s="367"/>
      <c r="P506" s="367"/>
      <c r="Q506" s="367"/>
      <c r="R506" s="367"/>
      <c r="S506" s="367"/>
    </row>
    <row r="507" spans="1:35">
      <c r="A507" s="397"/>
      <c r="B507" s="367"/>
      <c r="C507" s="367"/>
      <c r="D507" s="367"/>
      <c r="E507" s="367"/>
      <c r="F507" s="367"/>
      <c r="G507" s="367"/>
      <c r="H507" s="367"/>
      <c r="I507" s="367"/>
      <c r="J507" s="367"/>
      <c r="K507" s="367"/>
      <c r="L507" s="367"/>
      <c r="M507" s="367"/>
      <c r="N507" s="367"/>
      <c r="O507" s="367"/>
      <c r="P507" s="367"/>
      <c r="Q507" s="367"/>
      <c r="R507" s="367"/>
      <c r="S507" s="367"/>
    </row>
    <row r="508" spans="1:35">
      <c r="A508" s="397"/>
      <c r="B508" s="367"/>
      <c r="C508" s="367"/>
      <c r="D508" s="367"/>
      <c r="E508" s="367"/>
      <c r="F508" s="367"/>
      <c r="G508" s="367"/>
      <c r="H508" s="367"/>
      <c r="I508" s="367"/>
      <c r="J508" s="367"/>
      <c r="K508" s="367"/>
      <c r="L508" s="367"/>
      <c r="M508" s="367"/>
      <c r="N508" s="367"/>
      <c r="O508" s="367"/>
      <c r="P508" s="367"/>
      <c r="Q508" s="367"/>
      <c r="R508" s="367"/>
      <c r="S508" s="367"/>
    </row>
    <row r="509" spans="1:35">
      <c r="A509" s="397"/>
      <c r="B509" s="367"/>
      <c r="C509" s="367"/>
      <c r="D509" s="367"/>
      <c r="E509" s="367"/>
      <c r="F509" s="367"/>
      <c r="G509" s="367"/>
      <c r="H509" s="367"/>
      <c r="I509" s="367"/>
      <c r="J509" s="367"/>
      <c r="K509" s="367"/>
      <c r="L509" s="367"/>
      <c r="M509" s="367"/>
      <c r="N509" s="367"/>
      <c r="O509" s="367"/>
      <c r="P509" s="367"/>
      <c r="Q509" s="367"/>
      <c r="R509" s="367"/>
      <c r="S509" s="367"/>
    </row>
    <row r="510" spans="1:35">
      <c r="A510" s="397"/>
      <c r="B510" s="367"/>
      <c r="C510" s="367"/>
      <c r="D510" s="367"/>
      <c r="E510" s="367"/>
      <c r="F510" s="367"/>
      <c r="G510" s="367"/>
      <c r="H510" s="367"/>
      <c r="I510" s="367"/>
      <c r="J510" s="367"/>
      <c r="K510" s="367"/>
      <c r="L510" s="367"/>
      <c r="M510" s="367"/>
      <c r="N510" s="367"/>
      <c r="O510" s="367"/>
      <c r="P510" s="367"/>
      <c r="Q510" s="367"/>
      <c r="R510" s="367"/>
      <c r="S510" s="367"/>
    </row>
    <row r="511" spans="1:35">
      <c r="A511" s="397"/>
      <c r="B511" s="367"/>
      <c r="C511" s="367"/>
      <c r="D511" s="367"/>
      <c r="E511" s="367"/>
      <c r="F511" s="367"/>
      <c r="G511" s="367"/>
      <c r="H511" s="367"/>
      <c r="I511" s="367"/>
      <c r="J511" s="367"/>
      <c r="K511" s="367"/>
      <c r="L511" s="367"/>
      <c r="M511" s="367"/>
      <c r="N511" s="367"/>
      <c r="O511" s="367"/>
      <c r="P511" s="367"/>
      <c r="Q511" s="367"/>
      <c r="R511" s="367"/>
      <c r="S511" s="367"/>
    </row>
    <row r="512" spans="1:35">
      <c r="A512" s="397"/>
      <c r="B512" s="367"/>
      <c r="C512" s="367"/>
      <c r="D512" s="367"/>
      <c r="E512" s="367"/>
      <c r="F512" s="367"/>
      <c r="G512" s="367"/>
      <c r="H512" s="367"/>
      <c r="I512" s="367"/>
      <c r="J512" s="367"/>
      <c r="K512" s="367"/>
      <c r="L512" s="367"/>
      <c r="M512" s="367"/>
      <c r="N512" s="367"/>
      <c r="O512" s="367"/>
      <c r="P512" s="367"/>
      <c r="Q512" s="367"/>
      <c r="R512" s="367"/>
      <c r="S512" s="367"/>
    </row>
    <row r="513" spans="1:19">
      <c r="A513" s="397"/>
      <c r="B513" s="367"/>
      <c r="C513" s="367"/>
      <c r="D513" s="367"/>
      <c r="E513" s="367"/>
      <c r="F513" s="367"/>
      <c r="G513" s="367"/>
      <c r="H513" s="367"/>
      <c r="I513" s="367"/>
      <c r="J513" s="367"/>
      <c r="K513" s="367"/>
      <c r="L513" s="367"/>
      <c r="M513" s="367"/>
      <c r="N513" s="367"/>
      <c r="O513" s="367"/>
      <c r="P513" s="367"/>
      <c r="Q513" s="367"/>
      <c r="R513" s="367"/>
      <c r="S513" s="367"/>
    </row>
    <row r="514" spans="1:19">
      <c r="A514" s="397"/>
      <c r="B514" s="367"/>
      <c r="C514" s="367"/>
      <c r="D514" s="367"/>
      <c r="E514" s="367"/>
      <c r="F514" s="367"/>
      <c r="G514" s="367"/>
      <c r="H514" s="367"/>
      <c r="I514" s="367"/>
      <c r="J514" s="367"/>
      <c r="K514" s="367"/>
      <c r="L514" s="367"/>
      <c r="M514" s="367"/>
      <c r="N514" s="367"/>
      <c r="O514" s="367"/>
      <c r="P514" s="367"/>
      <c r="Q514" s="367"/>
      <c r="R514" s="367"/>
      <c r="S514" s="367"/>
    </row>
    <row r="515" spans="1:19">
      <c r="A515" s="397"/>
      <c r="B515" s="367"/>
      <c r="C515" s="367"/>
      <c r="D515" s="367"/>
      <c r="E515" s="367"/>
      <c r="F515" s="367"/>
      <c r="G515" s="367"/>
      <c r="H515" s="367"/>
      <c r="I515" s="367"/>
      <c r="J515" s="367"/>
      <c r="K515" s="367"/>
      <c r="L515" s="367"/>
      <c r="M515" s="367"/>
      <c r="N515" s="367"/>
      <c r="O515" s="367"/>
      <c r="P515" s="367"/>
      <c r="Q515" s="367"/>
      <c r="R515" s="367"/>
      <c r="S515" s="367"/>
    </row>
    <row r="516" spans="1:19">
      <c r="A516" s="397"/>
      <c r="B516" s="367"/>
      <c r="C516" s="367"/>
      <c r="D516" s="367"/>
      <c r="E516" s="367"/>
      <c r="F516" s="367"/>
      <c r="G516" s="367"/>
      <c r="H516" s="367"/>
      <c r="I516" s="367"/>
      <c r="J516" s="367"/>
      <c r="K516" s="367"/>
      <c r="L516" s="367"/>
      <c r="M516" s="367"/>
      <c r="N516" s="367"/>
      <c r="O516" s="367"/>
      <c r="P516" s="367"/>
      <c r="Q516" s="367"/>
      <c r="R516" s="367"/>
      <c r="S516" s="367"/>
    </row>
    <row r="517" spans="1:19">
      <c r="A517" s="397"/>
      <c r="B517" s="367"/>
      <c r="C517" s="367"/>
      <c r="D517" s="367"/>
      <c r="E517" s="367"/>
      <c r="F517" s="367"/>
      <c r="G517" s="367"/>
      <c r="H517" s="367"/>
      <c r="I517" s="367"/>
      <c r="J517" s="367"/>
      <c r="K517" s="367"/>
      <c r="L517" s="367"/>
      <c r="M517" s="367"/>
      <c r="N517" s="367"/>
      <c r="O517" s="367"/>
      <c r="P517" s="367"/>
      <c r="Q517" s="367"/>
      <c r="R517" s="367"/>
      <c r="S517" s="367"/>
    </row>
    <row r="518" spans="1:19">
      <c r="A518" s="397"/>
      <c r="B518" s="367"/>
      <c r="C518" s="367"/>
      <c r="D518" s="367"/>
      <c r="E518" s="367"/>
      <c r="F518" s="367"/>
      <c r="G518" s="367"/>
      <c r="H518" s="367"/>
      <c r="I518" s="367"/>
      <c r="J518" s="367"/>
      <c r="K518" s="367"/>
      <c r="L518" s="367"/>
      <c r="M518" s="367"/>
      <c r="N518" s="367"/>
      <c r="O518" s="367"/>
      <c r="P518" s="367"/>
      <c r="Q518" s="367"/>
      <c r="R518" s="367"/>
      <c r="S518" s="367"/>
    </row>
    <row r="519" spans="1:19">
      <c r="A519" s="397"/>
      <c r="B519" s="367"/>
      <c r="C519" s="367"/>
      <c r="D519" s="367"/>
      <c r="E519" s="367"/>
      <c r="F519" s="367"/>
      <c r="G519" s="367"/>
      <c r="H519" s="367"/>
      <c r="I519" s="367"/>
      <c r="J519" s="367"/>
      <c r="K519" s="367"/>
      <c r="L519" s="367"/>
      <c r="M519" s="367"/>
      <c r="N519" s="367"/>
      <c r="O519" s="367"/>
      <c r="P519" s="367"/>
      <c r="Q519" s="367"/>
      <c r="R519" s="367"/>
      <c r="S519" s="367"/>
    </row>
    <row r="520" spans="1:19">
      <c r="A520" s="397"/>
      <c r="B520" s="367"/>
      <c r="C520" s="367"/>
      <c r="D520" s="367"/>
      <c r="E520" s="367"/>
      <c r="F520" s="367"/>
      <c r="G520" s="367"/>
      <c r="H520" s="367"/>
      <c r="I520" s="367"/>
      <c r="J520" s="367"/>
      <c r="K520" s="367"/>
      <c r="L520" s="367"/>
      <c r="M520" s="367"/>
      <c r="N520" s="367"/>
      <c r="O520" s="367"/>
      <c r="P520" s="367"/>
      <c r="Q520" s="367"/>
      <c r="R520" s="367"/>
      <c r="S520" s="367"/>
    </row>
    <row r="521" spans="1:19">
      <c r="A521" s="397"/>
      <c r="B521" s="367"/>
      <c r="C521" s="367"/>
      <c r="D521" s="367"/>
      <c r="E521" s="367"/>
      <c r="F521" s="367"/>
      <c r="G521" s="367"/>
      <c r="H521" s="367"/>
      <c r="I521" s="367"/>
      <c r="J521" s="367"/>
      <c r="K521" s="367"/>
      <c r="L521" s="367"/>
      <c r="M521" s="367"/>
      <c r="N521" s="367"/>
      <c r="O521" s="367"/>
      <c r="P521" s="367"/>
      <c r="Q521" s="367"/>
      <c r="R521" s="367"/>
      <c r="S521" s="367"/>
    </row>
    <row r="522" spans="1:19">
      <c r="A522" s="397"/>
      <c r="B522" s="367"/>
      <c r="C522" s="367"/>
      <c r="D522" s="367"/>
      <c r="E522" s="367"/>
      <c r="F522" s="367"/>
      <c r="G522" s="367"/>
      <c r="H522" s="367"/>
      <c r="I522" s="367"/>
      <c r="J522" s="367"/>
      <c r="K522" s="367"/>
      <c r="L522" s="367"/>
      <c r="M522" s="367"/>
      <c r="N522" s="367"/>
      <c r="O522" s="367"/>
      <c r="P522" s="367"/>
      <c r="Q522" s="367"/>
      <c r="R522" s="367"/>
      <c r="S522" s="367"/>
    </row>
    <row r="523" spans="1:19">
      <c r="A523" s="397"/>
      <c r="B523" s="367"/>
      <c r="C523" s="367"/>
      <c r="D523" s="367"/>
      <c r="E523" s="367"/>
      <c r="F523" s="367"/>
      <c r="G523" s="367"/>
      <c r="H523" s="367"/>
      <c r="I523" s="367"/>
      <c r="J523" s="367"/>
      <c r="K523" s="367"/>
      <c r="L523" s="367"/>
      <c r="M523" s="367"/>
      <c r="N523" s="367"/>
      <c r="O523" s="367"/>
      <c r="P523" s="367"/>
      <c r="Q523" s="367"/>
      <c r="R523" s="367"/>
      <c r="S523" s="367"/>
    </row>
    <row r="524" spans="1:19">
      <c r="A524" s="397"/>
      <c r="B524" s="367"/>
      <c r="C524" s="367"/>
      <c r="D524" s="367"/>
      <c r="E524" s="367"/>
      <c r="F524" s="367"/>
      <c r="G524" s="367"/>
      <c r="H524" s="367"/>
      <c r="I524" s="367"/>
      <c r="J524" s="367"/>
      <c r="K524" s="367"/>
      <c r="L524" s="367"/>
      <c r="M524" s="367"/>
      <c r="N524" s="367"/>
      <c r="O524" s="367"/>
      <c r="P524" s="367"/>
      <c r="Q524" s="367"/>
      <c r="R524" s="367"/>
      <c r="S524" s="367"/>
    </row>
    <row r="525" spans="1:19">
      <c r="A525" s="397"/>
      <c r="B525" s="367"/>
      <c r="C525" s="367"/>
      <c r="D525" s="367"/>
      <c r="E525" s="367"/>
      <c r="F525" s="367"/>
      <c r="G525" s="367"/>
      <c r="H525" s="367"/>
      <c r="I525" s="367"/>
      <c r="J525" s="367"/>
      <c r="K525" s="367"/>
      <c r="L525" s="367"/>
      <c r="M525" s="367"/>
      <c r="N525" s="367"/>
      <c r="O525" s="367"/>
      <c r="P525" s="367"/>
      <c r="Q525" s="367"/>
      <c r="R525" s="367"/>
      <c r="S525" s="367"/>
    </row>
    <row r="526" spans="1:19">
      <c r="A526" s="397"/>
      <c r="B526" s="367"/>
      <c r="C526" s="367"/>
      <c r="D526" s="367"/>
      <c r="E526" s="367"/>
      <c r="F526" s="367"/>
      <c r="G526" s="367"/>
      <c r="H526" s="367"/>
      <c r="I526" s="367"/>
      <c r="J526" s="367"/>
      <c r="K526" s="367"/>
      <c r="L526" s="367"/>
      <c r="M526" s="367"/>
      <c r="N526" s="367"/>
      <c r="O526" s="367"/>
      <c r="P526" s="367"/>
      <c r="Q526" s="367"/>
      <c r="R526" s="367"/>
      <c r="S526" s="367"/>
    </row>
    <row r="527" spans="1:19">
      <c r="A527" s="397"/>
      <c r="B527" s="367"/>
      <c r="C527" s="367"/>
      <c r="D527" s="367"/>
      <c r="E527" s="367"/>
      <c r="F527" s="367"/>
      <c r="G527" s="367"/>
      <c r="H527" s="367"/>
      <c r="I527" s="367"/>
      <c r="J527" s="367"/>
      <c r="K527" s="367"/>
      <c r="L527" s="367"/>
      <c r="M527" s="367"/>
      <c r="N527" s="367"/>
      <c r="O527" s="367"/>
      <c r="P527" s="367"/>
      <c r="Q527" s="367"/>
      <c r="R527" s="367"/>
      <c r="S527" s="367"/>
    </row>
    <row r="528" spans="1:19">
      <c r="A528" s="397"/>
      <c r="B528" s="367"/>
      <c r="C528" s="367"/>
      <c r="D528" s="367"/>
      <c r="E528" s="367"/>
      <c r="F528" s="367"/>
      <c r="G528" s="367"/>
      <c r="H528" s="367"/>
      <c r="I528" s="367"/>
      <c r="J528" s="367"/>
      <c r="K528" s="367"/>
      <c r="L528" s="367"/>
      <c r="M528" s="367"/>
      <c r="N528" s="367"/>
      <c r="O528" s="367"/>
      <c r="P528" s="367"/>
      <c r="Q528" s="367"/>
      <c r="R528" s="367"/>
      <c r="S528" s="367"/>
    </row>
    <row r="529" spans="1:19">
      <c r="A529" s="397"/>
      <c r="B529" s="367"/>
      <c r="C529" s="367"/>
      <c r="D529" s="367"/>
      <c r="E529" s="367"/>
      <c r="F529" s="367"/>
      <c r="G529" s="367"/>
      <c r="H529" s="367"/>
      <c r="I529" s="367"/>
      <c r="J529" s="367"/>
      <c r="K529" s="367"/>
      <c r="L529" s="367"/>
      <c r="M529" s="367"/>
      <c r="N529" s="367"/>
      <c r="O529" s="367"/>
      <c r="P529" s="367"/>
      <c r="Q529" s="367"/>
      <c r="R529" s="367"/>
      <c r="S529" s="367"/>
    </row>
    <row r="530" spans="1:19">
      <c r="A530" s="397"/>
      <c r="B530" s="367"/>
      <c r="C530" s="367"/>
      <c r="D530" s="367"/>
      <c r="E530" s="367"/>
      <c r="F530" s="367"/>
      <c r="G530" s="367"/>
      <c r="H530" s="367"/>
      <c r="I530" s="367"/>
      <c r="J530" s="367"/>
      <c r="K530" s="367"/>
      <c r="L530" s="367"/>
      <c r="M530" s="367"/>
      <c r="N530" s="367"/>
      <c r="O530" s="367"/>
      <c r="P530" s="367"/>
      <c r="Q530" s="367"/>
      <c r="R530" s="367"/>
      <c r="S530" s="367"/>
    </row>
    <row r="531" spans="1:19">
      <c r="A531" s="397"/>
      <c r="B531" s="367"/>
      <c r="C531" s="367"/>
      <c r="D531" s="367"/>
      <c r="E531" s="367"/>
      <c r="F531" s="367"/>
      <c r="G531" s="367"/>
      <c r="H531" s="367"/>
      <c r="I531" s="367"/>
      <c r="J531" s="367"/>
      <c r="K531" s="367"/>
      <c r="L531" s="367"/>
      <c r="M531" s="367"/>
      <c r="N531" s="367"/>
      <c r="O531" s="367"/>
      <c r="P531" s="367"/>
      <c r="Q531" s="367"/>
      <c r="R531" s="367"/>
      <c r="S531" s="367"/>
    </row>
    <row r="532" spans="1:19">
      <c r="A532" s="397"/>
      <c r="B532" s="367"/>
      <c r="C532" s="367"/>
      <c r="D532" s="367"/>
      <c r="E532" s="367"/>
      <c r="F532" s="367"/>
      <c r="G532" s="367"/>
      <c r="H532" s="367"/>
      <c r="I532" s="367"/>
      <c r="J532" s="367"/>
      <c r="K532" s="367"/>
      <c r="L532" s="367"/>
      <c r="M532" s="367"/>
      <c r="N532" s="367"/>
      <c r="O532" s="367"/>
      <c r="P532" s="367"/>
      <c r="Q532" s="367"/>
      <c r="R532" s="367"/>
      <c r="S532" s="367"/>
    </row>
    <row r="533" spans="1:19">
      <c r="A533" s="397"/>
      <c r="B533" s="367"/>
      <c r="C533" s="367"/>
      <c r="D533" s="367"/>
      <c r="E533" s="367"/>
      <c r="F533" s="367"/>
      <c r="G533" s="367"/>
      <c r="H533" s="367"/>
      <c r="I533" s="367"/>
      <c r="J533" s="367"/>
      <c r="K533" s="367"/>
      <c r="L533" s="367"/>
      <c r="M533" s="367"/>
      <c r="N533" s="367"/>
      <c r="O533" s="367"/>
      <c r="P533" s="367"/>
      <c r="Q533" s="367"/>
      <c r="R533" s="367"/>
      <c r="S533" s="367"/>
    </row>
    <row r="534" spans="1:19">
      <c r="A534" s="397"/>
      <c r="B534" s="367"/>
      <c r="C534" s="367"/>
      <c r="D534" s="367"/>
      <c r="E534" s="367"/>
      <c r="F534" s="367"/>
      <c r="G534" s="367"/>
      <c r="H534" s="367"/>
      <c r="I534" s="367"/>
      <c r="J534" s="367"/>
      <c r="K534" s="367"/>
      <c r="L534" s="367"/>
      <c r="M534" s="367"/>
      <c r="N534" s="367"/>
      <c r="O534" s="367"/>
      <c r="P534" s="367"/>
      <c r="Q534" s="367"/>
      <c r="R534" s="367"/>
      <c r="S534" s="367"/>
    </row>
    <row r="535" spans="1:19">
      <c r="A535" s="397"/>
      <c r="B535" s="367"/>
      <c r="C535" s="367"/>
      <c r="D535" s="367"/>
      <c r="E535" s="367"/>
      <c r="F535" s="367"/>
      <c r="G535" s="367"/>
      <c r="H535" s="367"/>
      <c r="I535" s="367"/>
      <c r="J535" s="367"/>
      <c r="K535" s="367"/>
      <c r="L535" s="367"/>
      <c r="M535" s="367"/>
      <c r="N535" s="367"/>
      <c r="O535" s="367"/>
      <c r="P535" s="367"/>
      <c r="Q535" s="367"/>
      <c r="R535" s="367"/>
      <c r="S535" s="367"/>
    </row>
    <row r="536" spans="1:19" ht="14.45">
      <c r="A536" s="276"/>
    </row>
    <row r="537" spans="1:19" ht="14.45">
      <c r="A537" s="276"/>
    </row>
    <row r="538" spans="1:19" ht="14.45">
      <c r="A538" s="276"/>
    </row>
    <row r="539" spans="1:19" ht="14.45">
      <c r="A539" s="276"/>
    </row>
    <row r="540" spans="1:19" ht="14.45">
      <c r="A540" s="276"/>
    </row>
    <row r="541" spans="1:19" ht="14.45">
      <c r="A541" s="276"/>
    </row>
    <row r="542" spans="1:19" ht="14.45">
      <c r="A542" s="276"/>
    </row>
    <row r="543" spans="1:19" ht="14.45">
      <c r="A543" s="276"/>
    </row>
    <row r="544" spans="1:19" ht="14.45">
      <c r="A544" s="276"/>
    </row>
    <row r="545" spans="1:1" ht="14.45">
      <c r="A545" s="276"/>
    </row>
    <row r="546" spans="1:1" ht="14.45">
      <c r="A546" s="276"/>
    </row>
    <row r="547" spans="1:1" ht="14.45">
      <c r="A547" s="276"/>
    </row>
    <row r="548" spans="1:1" ht="14.45">
      <c r="A548" s="276"/>
    </row>
    <row r="549" spans="1:1" ht="14.45">
      <c r="A549" s="276"/>
    </row>
    <row r="550" spans="1:1" ht="14.45">
      <c r="A550" s="276"/>
    </row>
    <row r="551" spans="1:1" ht="14.45">
      <c r="A551" s="276"/>
    </row>
    <row r="552" spans="1:1" ht="14.45">
      <c r="A552" s="276"/>
    </row>
    <row r="553" spans="1:1" ht="14.45">
      <c r="A553" s="276"/>
    </row>
    <row r="554" spans="1:1" ht="14.45">
      <c r="A554" s="276"/>
    </row>
    <row r="555" spans="1:1" ht="14.45">
      <c r="A555" s="276"/>
    </row>
    <row r="556" spans="1:1" ht="14.45">
      <c r="A556" s="276"/>
    </row>
    <row r="557" spans="1:1" ht="14.45">
      <c r="A557" s="276"/>
    </row>
    <row r="558" spans="1:1" ht="14.45">
      <c r="A558" s="276"/>
    </row>
    <row r="559" spans="1:1" ht="14.45">
      <c r="A559" s="276"/>
    </row>
    <row r="560" spans="1:1" ht="14.45">
      <c r="A560" s="276"/>
    </row>
    <row r="561" spans="1:1" ht="14.45">
      <c r="A561" s="276"/>
    </row>
    <row r="562" spans="1:1" ht="14.45">
      <c r="A562" s="276"/>
    </row>
    <row r="563" spans="1:1" ht="14.45">
      <c r="A563" s="276"/>
    </row>
    <row r="564" spans="1:1" ht="14.45">
      <c r="A564" s="276"/>
    </row>
    <row r="565" spans="1:1" ht="14.45">
      <c r="A565" s="276"/>
    </row>
    <row r="566" spans="1:1" ht="14.45">
      <c r="A566" s="276"/>
    </row>
    <row r="567" spans="1:1" ht="14.45">
      <c r="A567" s="276"/>
    </row>
    <row r="568" spans="1:1" ht="14.45">
      <c r="A568" s="276"/>
    </row>
    <row r="569" spans="1:1" ht="14.45">
      <c r="A569" s="276"/>
    </row>
    <row r="570" spans="1:1" ht="14.45">
      <c r="A570" s="276"/>
    </row>
    <row r="571" spans="1:1" ht="14.45">
      <c r="A571" s="276"/>
    </row>
    <row r="572" spans="1:1" ht="14.45">
      <c r="A572" s="276"/>
    </row>
    <row r="573" spans="1:1" ht="14.45">
      <c r="A573" s="276"/>
    </row>
    <row r="574" spans="1:1" ht="14.45">
      <c r="A574" s="276"/>
    </row>
    <row r="575" spans="1:1" ht="14.45">
      <c r="A575" s="276"/>
    </row>
    <row r="576" spans="1:1" ht="14.45">
      <c r="A576" s="276"/>
    </row>
    <row r="577" spans="1:1" ht="14.45">
      <c r="A577" s="276"/>
    </row>
    <row r="578" spans="1:1" ht="14.45">
      <c r="A578" s="276"/>
    </row>
    <row r="579" spans="1:1" ht="14.45">
      <c r="A579" s="276"/>
    </row>
    <row r="580" spans="1:1" ht="14.45">
      <c r="A580" s="276"/>
    </row>
    <row r="581" spans="1:1" ht="14.45">
      <c r="A581" s="276"/>
    </row>
    <row r="582" spans="1:1" ht="14.45">
      <c r="A582" s="276"/>
    </row>
    <row r="583" spans="1:1" ht="14.45">
      <c r="A583" s="276"/>
    </row>
    <row r="584" spans="1:1" ht="14.45">
      <c r="A584" s="276"/>
    </row>
    <row r="585" spans="1:1" ht="14.45">
      <c r="A585" s="276"/>
    </row>
    <row r="586" spans="1:1" ht="14.45">
      <c r="A586" s="276"/>
    </row>
    <row r="587" spans="1:1" ht="14.45">
      <c r="A587" s="276"/>
    </row>
    <row r="588" spans="1:1" ht="14.45">
      <c r="A588" s="276"/>
    </row>
    <row r="589" spans="1:1" ht="14.45">
      <c r="A589" s="276"/>
    </row>
    <row r="590" spans="1:1" ht="14.45">
      <c r="A590" s="276"/>
    </row>
    <row r="591" spans="1:1" ht="14.45">
      <c r="A591" s="276"/>
    </row>
    <row r="592" spans="1:1" ht="14.45">
      <c r="A592" s="276"/>
    </row>
    <row r="593" spans="1:1" ht="14.45">
      <c r="A593" s="276"/>
    </row>
    <row r="594" spans="1:1" ht="14.45">
      <c r="A594" s="276"/>
    </row>
    <row r="595" spans="1:1" ht="14.45">
      <c r="A595" s="276"/>
    </row>
    <row r="596" spans="1:1" ht="14.45">
      <c r="A596" s="276"/>
    </row>
    <row r="597" spans="1:1" ht="14.45">
      <c r="A597" s="276"/>
    </row>
    <row r="598" spans="1:1" ht="14.45">
      <c r="A598" s="276"/>
    </row>
    <row r="599" spans="1:1" ht="14.45">
      <c r="A599" s="276"/>
    </row>
    <row r="600" spans="1:1" ht="14.45">
      <c r="A600" s="276"/>
    </row>
    <row r="601" spans="1:1" ht="14.45">
      <c r="A601" s="276"/>
    </row>
    <row r="602" spans="1:1" ht="14.45">
      <c r="A602" s="276"/>
    </row>
    <row r="603" spans="1:1" ht="14.45">
      <c r="A603" s="276"/>
    </row>
    <row r="604" spans="1:1" ht="14.45">
      <c r="A604" s="276"/>
    </row>
    <row r="605" spans="1:1" ht="14.45">
      <c r="A605" s="276"/>
    </row>
    <row r="606" spans="1:1" ht="14.45">
      <c r="A606" s="276"/>
    </row>
    <row r="607" spans="1:1" ht="14.45">
      <c r="A607" s="276"/>
    </row>
    <row r="608" spans="1:1" ht="14.45">
      <c r="A608" s="276"/>
    </row>
    <row r="609" spans="1:1" ht="14.45">
      <c r="A609" s="276"/>
    </row>
    <row r="610" spans="1:1" ht="14.45">
      <c r="A610" s="276"/>
    </row>
    <row r="611" spans="1:1" ht="14.45">
      <c r="A611" s="276"/>
    </row>
    <row r="612" spans="1:1" ht="14.45">
      <c r="A612" s="276"/>
    </row>
    <row r="613" spans="1:1" ht="14.45">
      <c r="A613" s="276"/>
    </row>
    <row r="614" spans="1:1" ht="14.45">
      <c r="A614" s="276"/>
    </row>
    <row r="615" spans="1:1" ht="14.45">
      <c r="A615" s="276"/>
    </row>
    <row r="616" spans="1:1" ht="14.45">
      <c r="A616" s="276"/>
    </row>
    <row r="617" spans="1:1" ht="14.45">
      <c r="A617" s="276"/>
    </row>
    <row r="618" spans="1:1" ht="14.45">
      <c r="A618" s="276"/>
    </row>
    <row r="619" spans="1:1" ht="14.45">
      <c r="A619" s="276"/>
    </row>
    <row r="620" spans="1:1" ht="14.45">
      <c r="A620" s="276"/>
    </row>
    <row r="621" spans="1:1" ht="14.45">
      <c r="A621" s="276"/>
    </row>
    <row r="622" spans="1:1" ht="14.45">
      <c r="A622" s="276"/>
    </row>
    <row r="623" spans="1:1" ht="14.45">
      <c r="A623" s="276"/>
    </row>
    <row r="624" spans="1:1" ht="14.45">
      <c r="A624" s="276"/>
    </row>
    <row r="625" spans="1:1" ht="14.45">
      <c r="A625" s="276"/>
    </row>
    <row r="626" spans="1:1" ht="14.45">
      <c r="A626" s="276"/>
    </row>
    <row r="627" spans="1:1" ht="14.45">
      <c r="A627" s="276"/>
    </row>
    <row r="628" spans="1:1" ht="14.45">
      <c r="A628" s="276"/>
    </row>
    <row r="629" spans="1:1" ht="14.45">
      <c r="A629" s="276"/>
    </row>
    <row r="630" spans="1:1" ht="14.45">
      <c r="A630" s="276"/>
    </row>
    <row r="631" spans="1:1" ht="14.45">
      <c r="A631" s="276"/>
    </row>
    <row r="632" spans="1:1" ht="14.45">
      <c r="A632" s="276"/>
    </row>
    <row r="633" spans="1:1" ht="14.45">
      <c r="A633" s="276"/>
    </row>
    <row r="634" spans="1:1" ht="14.45">
      <c r="A634" s="276"/>
    </row>
    <row r="635" spans="1:1" ht="14.45">
      <c r="A635" s="276"/>
    </row>
    <row r="636" spans="1:1" ht="14.45">
      <c r="A636" s="276"/>
    </row>
    <row r="637" spans="1:1" ht="14.45">
      <c r="A637" s="276"/>
    </row>
    <row r="638" spans="1:1" ht="14.45">
      <c r="A638" s="276"/>
    </row>
    <row r="639" spans="1:1" ht="14.45">
      <c r="A639" s="276"/>
    </row>
    <row r="640" spans="1:1" ht="14.45">
      <c r="A640" s="276"/>
    </row>
    <row r="641" spans="1:1" ht="14.45">
      <c r="A641" s="276"/>
    </row>
    <row r="642" spans="1:1" ht="14.45">
      <c r="A642" s="276"/>
    </row>
    <row r="643" spans="1:1" ht="14.45">
      <c r="A643" s="276"/>
    </row>
    <row r="644" spans="1:1" ht="14.45">
      <c r="A644" s="276"/>
    </row>
    <row r="645" spans="1:1" ht="14.45">
      <c r="A645" s="276"/>
    </row>
    <row r="646" spans="1:1" ht="14.45">
      <c r="A646" s="276"/>
    </row>
    <row r="647" spans="1:1" ht="14.45">
      <c r="A647" s="276"/>
    </row>
    <row r="648" spans="1:1" ht="14.45">
      <c r="A648" s="276"/>
    </row>
    <row r="649" spans="1:1" ht="14.45">
      <c r="A649" s="276"/>
    </row>
    <row r="650" spans="1:1" ht="14.45">
      <c r="A650" s="276"/>
    </row>
    <row r="651" spans="1:1" ht="14.45">
      <c r="A651" s="276"/>
    </row>
    <row r="652" spans="1:1" ht="14.45">
      <c r="A652" s="276"/>
    </row>
    <row r="653" spans="1:1" ht="14.45">
      <c r="A653" s="276"/>
    </row>
    <row r="654" spans="1:1" ht="14.45">
      <c r="A654" s="276"/>
    </row>
    <row r="655" spans="1:1" ht="14.45">
      <c r="A655" s="276"/>
    </row>
    <row r="656" spans="1:1" ht="14.45">
      <c r="A656" s="276"/>
    </row>
    <row r="657" spans="1:1" ht="14.45">
      <c r="A657" s="276"/>
    </row>
    <row r="658" spans="1:1" ht="14.45">
      <c r="A658" s="276"/>
    </row>
    <row r="659" spans="1:1" ht="14.45">
      <c r="A659" s="276"/>
    </row>
    <row r="660" spans="1:1" ht="14.45">
      <c r="A660" s="276"/>
    </row>
    <row r="661" spans="1:1" ht="14.45">
      <c r="A661" s="276"/>
    </row>
    <row r="662" spans="1:1" ht="14.45">
      <c r="A662" s="276"/>
    </row>
    <row r="663" spans="1:1" ht="14.45">
      <c r="A663" s="276"/>
    </row>
    <row r="664" spans="1:1" ht="14.45">
      <c r="A664" s="276"/>
    </row>
    <row r="665" spans="1:1" ht="14.45">
      <c r="A665" s="276"/>
    </row>
    <row r="666" spans="1:1" ht="14.45">
      <c r="A666" s="276"/>
    </row>
    <row r="667" spans="1:1" ht="14.45">
      <c r="A667" s="276"/>
    </row>
    <row r="668" spans="1:1" ht="14.45">
      <c r="A668" s="276"/>
    </row>
    <row r="669" spans="1:1" ht="14.45">
      <c r="A669" s="276"/>
    </row>
    <row r="670" spans="1:1" ht="14.45">
      <c r="A670" s="276"/>
    </row>
    <row r="671" spans="1:1" ht="14.45">
      <c r="A671" s="276"/>
    </row>
    <row r="672" spans="1:1" ht="14.45">
      <c r="A672" s="276"/>
    </row>
    <row r="673" spans="1:1" ht="14.45">
      <c r="A673" s="276"/>
    </row>
    <row r="674" spans="1:1" ht="14.45">
      <c r="A674" s="276"/>
    </row>
    <row r="675" spans="1:1" ht="14.45">
      <c r="A675" s="276"/>
    </row>
    <row r="676" spans="1:1" ht="14.45">
      <c r="A676" s="276"/>
    </row>
    <row r="677" spans="1:1" ht="14.45">
      <c r="A677" s="276"/>
    </row>
    <row r="678" spans="1:1" ht="14.45">
      <c r="A678" s="276"/>
    </row>
    <row r="679" spans="1:1" ht="14.45">
      <c r="A679" s="276"/>
    </row>
    <row r="680" spans="1:1" ht="14.45">
      <c r="A680" s="276"/>
    </row>
    <row r="681" spans="1:1" ht="14.45">
      <c r="A681" s="276"/>
    </row>
    <row r="682" spans="1:1" ht="14.45">
      <c r="A682" s="276"/>
    </row>
    <row r="683" spans="1:1" ht="14.45">
      <c r="A683" s="276"/>
    </row>
    <row r="684" spans="1:1" ht="14.45">
      <c r="A684" s="276"/>
    </row>
    <row r="685" spans="1:1" ht="14.45">
      <c r="A685" s="276"/>
    </row>
    <row r="686" spans="1:1" ht="14.45">
      <c r="A686" s="276"/>
    </row>
    <row r="687" spans="1:1" ht="14.45">
      <c r="A687" s="276"/>
    </row>
    <row r="688" spans="1:1" ht="14.45">
      <c r="A688" s="276"/>
    </row>
    <row r="689" spans="1:1" ht="14.45">
      <c r="A689" s="276"/>
    </row>
    <row r="690" spans="1:1" ht="14.45">
      <c r="A690" s="276"/>
    </row>
    <row r="691" spans="1:1" ht="14.45">
      <c r="A691" s="276"/>
    </row>
    <row r="692" spans="1:1" ht="14.45">
      <c r="A692" s="276"/>
    </row>
    <row r="693" spans="1:1" ht="14.45">
      <c r="A693" s="276"/>
    </row>
    <row r="694" spans="1:1" ht="14.45">
      <c r="A694" s="276"/>
    </row>
    <row r="695" spans="1:1" ht="14.45">
      <c r="A695" s="276"/>
    </row>
    <row r="696" spans="1:1" ht="14.45">
      <c r="A696" s="276"/>
    </row>
    <row r="697" spans="1:1" ht="14.45">
      <c r="A697" s="276"/>
    </row>
    <row r="698" spans="1:1" ht="14.45">
      <c r="A698" s="276"/>
    </row>
    <row r="699" spans="1:1" ht="14.45">
      <c r="A699" s="276"/>
    </row>
    <row r="700" spans="1:1" ht="14.45">
      <c r="A700" s="276"/>
    </row>
    <row r="701" spans="1:1" ht="14.45">
      <c r="A701" s="276"/>
    </row>
    <row r="702" spans="1:1" ht="14.45">
      <c r="A702" s="276"/>
    </row>
    <row r="703" spans="1:1" ht="14.45">
      <c r="A703" s="276"/>
    </row>
    <row r="704" spans="1:1" ht="14.45">
      <c r="A704" s="276"/>
    </row>
    <row r="705" spans="1:1" ht="14.45">
      <c r="A705" s="276"/>
    </row>
    <row r="706" spans="1:1" ht="14.45">
      <c r="A706" s="276"/>
    </row>
    <row r="707" spans="1:1" ht="14.45">
      <c r="A707" s="276"/>
    </row>
    <row r="708" spans="1:1" ht="14.45">
      <c r="A708" s="276"/>
    </row>
    <row r="709" spans="1:1" ht="14.45">
      <c r="A709" s="276"/>
    </row>
    <row r="710" spans="1:1" ht="14.45">
      <c r="A710" s="276"/>
    </row>
    <row r="711" spans="1:1" ht="14.45">
      <c r="A711" s="276"/>
    </row>
    <row r="712" spans="1:1" ht="14.45">
      <c r="A712" s="276"/>
    </row>
    <row r="713" spans="1:1" ht="14.45">
      <c r="A713" s="276"/>
    </row>
    <row r="714" spans="1:1" ht="14.45">
      <c r="A714" s="276"/>
    </row>
    <row r="715" spans="1:1" ht="14.45">
      <c r="A715" s="276"/>
    </row>
    <row r="716" spans="1:1" ht="14.45">
      <c r="A716" s="276"/>
    </row>
    <row r="717" spans="1:1" ht="14.45">
      <c r="A717" s="276"/>
    </row>
    <row r="718" spans="1:1" ht="14.45">
      <c r="A718" s="276"/>
    </row>
    <row r="719" spans="1:1" ht="14.45">
      <c r="A719" s="276"/>
    </row>
    <row r="720" spans="1:1" ht="14.45">
      <c r="A720" s="276"/>
    </row>
    <row r="721" spans="1:1" ht="14.45">
      <c r="A721" s="276"/>
    </row>
    <row r="722" spans="1:1" ht="14.45">
      <c r="A722" s="276"/>
    </row>
    <row r="723" spans="1:1" ht="14.45">
      <c r="A723" s="276"/>
    </row>
    <row r="724" spans="1:1" ht="14.45">
      <c r="A724" s="276"/>
    </row>
    <row r="725" spans="1:1" ht="14.45">
      <c r="A725" s="276"/>
    </row>
    <row r="726" spans="1:1" ht="14.45">
      <c r="A726" s="276"/>
    </row>
    <row r="727" spans="1:1" ht="14.45">
      <c r="A727" s="276"/>
    </row>
    <row r="728" spans="1:1" ht="14.45">
      <c r="A728" s="276"/>
    </row>
    <row r="729" spans="1:1" ht="14.45">
      <c r="A729" s="276"/>
    </row>
    <row r="730" spans="1:1" ht="14.45">
      <c r="A730" s="276"/>
    </row>
    <row r="731" spans="1:1" ht="14.45">
      <c r="A731" s="276"/>
    </row>
    <row r="732" spans="1:1" ht="14.45">
      <c r="A732" s="276"/>
    </row>
    <row r="733" spans="1:1" ht="14.45">
      <c r="A733" s="276"/>
    </row>
    <row r="734" spans="1:1" ht="14.45">
      <c r="A734" s="276"/>
    </row>
    <row r="735" spans="1:1" ht="14.45">
      <c r="A735" s="276"/>
    </row>
    <row r="736" spans="1:1" ht="14.45">
      <c r="A736" s="276"/>
    </row>
    <row r="737" spans="1:1" ht="14.45">
      <c r="A737" s="276"/>
    </row>
    <row r="738" spans="1:1" ht="14.45">
      <c r="A738" s="276"/>
    </row>
    <row r="739" spans="1:1" ht="14.45">
      <c r="A739" s="276"/>
    </row>
    <row r="740" spans="1:1" ht="14.45">
      <c r="A740" s="276"/>
    </row>
    <row r="741" spans="1:1" ht="14.45">
      <c r="A741" s="276"/>
    </row>
    <row r="742" spans="1:1" ht="14.45">
      <c r="A742" s="276"/>
    </row>
    <row r="743" spans="1:1" ht="14.45">
      <c r="A743" s="276"/>
    </row>
    <row r="744" spans="1:1" ht="14.45">
      <c r="A744" s="276"/>
    </row>
    <row r="745" spans="1:1" ht="14.45">
      <c r="A745" s="276"/>
    </row>
    <row r="746" spans="1:1" ht="14.45">
      <c r="A746" s="276"/>
    </row>
    <row r="747" spans="1:1" ht="14.45">
      <c r="A747" s="276"/>
    </row>
    <row r="748" spans="1:1" ht="14.45">
      <c r="A748" s="276"/>
    </row>
    <row r="749" spans="1:1" ht="14.45">
      <c r="A749" s="276"/>
    </row>
    <row r="750" spans="1:1" ht="14.45">
      <c r="A750" s="276"/>
    </row>
    <row r="751" spans="1:1" ht="14.45">
      <c r="A751" s="276"/>
    </row>
    <row r="752" spans="1:1" ht="14.45">
      <c r="A752" s="276"/>
    </row>
    <row r="753" spans="1:1" ht="14.45">
      <c r="A753" s="276"/>
    </row>
    <row r="754" spans="1:1" ht="14.45">
      <c r="A754" s="276"/>
    </row>
    <row r="755" spans="1:1" ht="14.45">
      <c r="A755" s="276"/>
    </row>
    <row r="756" spans="1:1" ht="14.45">
      <c r="A756" s="276"/>
    </row>
    <row r="757" spans="1:1" ht="14.45">
      <c r="A757" s="276"/>
    </row>
    <row r="758" spans="1:1" ht="14.45">
      <c r="A758" s="276"/>
    </row>
    <row r="759" spans="1:1" ht="14.45">
      <c r="A759" s="276"/>
    </row>
    <row r="760" spans="1:1" ht="14.45">
      <c r="A760" s="276"/>
    </row>
    <row r="761" spans="1:1" ht="14.45">
      <c r="A761" s="276"/>
    </row>
    <row r="762" spans="1:1" ht="14.45">
      <c r="A762" s="276"/>
    </row>
    <row r="763" spans="1:1" ht="14.45">
      <c r="A763" s="276"/>
    </row>
    <row r="764" spans="1:1" ht="14.45">
      <c r="A764" s="276"/>
    </row>
    <row r="765" spans="1:1" ht="14.45">
      <c r="A765" s="276"/>
    </row>
    <row r="766" spans="1:1" ht="14.45">
      <c r="A766" s="276"/>
    </row>
    <row r="767" spans="1:1" ht="14.45">
      <c r="A767" s="276"/>
    </row>
    <row r="768" spans="1:1" ht="14.45">
      <c r="A768" s="276"/>
    </row>
    <row r="769" spans="1:1" ht="15" customHeight="1">
      <c r="A769" s="276"/>
    </row>
    <row r="770" spans="1:1" ht="15" customHeight="1">
      <c r="A770" s="276"/>
    </row>
    <row r="771" spans="1:1" ht="15" customHeight="1">
      <c r="A771" s="276"/>
    </row>
    <row r="772" spans="1:1" ht="15" customHeight="1">
      <c r="A772" s="276"/>
    </row>
    <row r="773" spans="1:1" ht="15" customHeight="1">
      <c r="A773" s="276"/>
    </row>
    <row r="774" spans="1:1" ht="15" customHeight="1">
      <c r="A774" s="276"/>
    </row>
    <row r="775" spans="1:1" ht="15" customHeight="1">
      <c r="A775" s="276"/>
    </row>
    <row r="776" spans="1:1" ht="15" customHeight="1">
      <c r="A776" s="276"/>
    </row>
    <row r="777" spans="1:1" ht="15" customHeight="1">
      <c r="A777" s="276"/>
    </row>
    <row r="778" spans="1:1" ht="15" customHeight="1">
      <c r="A778" s="276"/>
    </row>
    <row r="779" spans="1:1" ht="15" customHeight="1">
      <c r="A779" s="276"/>
    </row>
    <row r="780" spans="1:1" ht="15" customHeight="1">
      <c r="A780" s="276"/>
    </row>
    <row r="781" spans="1:1" ht="15" customHeight="1">
      <c r="A781" s="276"/>
    </row>
    <row r="782" spans="1:1" ht="15" customHeight="1">
      <c r="A782" s="276"/>
    </row>
    <row r="783" spans="1:1" ht="15" customHeight="1">
      <c r="A783" s="276"/>
    </row>
    <row r="784" spans="1:1" ht="15" customHeight="1">
      <c r="A784" s="276"/>
    </row>
    <row r="785" spans="1:1" ht="15" customHeight="1">
      <c r="A785" s="276"/>
    </row>
    <row r="786" spans="1:1" ht="15" customHeight="1">
      <c r="A786" s="276"/>
    </row>
    <row r="787" spans="1:1" ht="15" customHeight="1">
      <c r="A787" s="276"/>
    </row>
    <row r="788" spans="1:1" ht="15" customHeight="1">
      <c r="A788" s="276"/>
    </row>
    <row r="789" spans="1:1" ht="15" customHeight="1">
      <c r="A789" s="276"/>
    </row>
    <row r="790" spans="1:1" ht="15" customHeight="1">
      <c r="A790" s="276"/>
    </row>
    <row r="791" spans="1:1" ht="15" customHeight="1">
      <c r="A791" s="276"/>
    </row>
    <row r="792" spans="1:1" ht="15" customHeight="1">
      <c r="A792" s="276"/>
    </row>
    <row r="793" spans="1:1" ht="15" customHeight="1">
      <c r="A793" s="276"/>
    </row>
    <row r="794" spans="1:1" ht="15" customHeight="1">
      <c r="A794" s="276"/>
    </row>
    <row r="795" spans="1:1" ht="15" customHeight="1">
      <c r="A795" s="276"/>
    </row>
    <row r="796" spans="1:1" ht="15" customHeight="1">
      <c r="A796" s="276"/>
    </row>
    <row r="797" spans="1:1" ht="15" customHeight="1">
      <c r="A797" s="276"/>
    </row>
    <row r="798" spans="1:1" ht="15" customHeight="1">
      <c r="A798" s="276"/>
    </row>
    <row r="799" spans="1:1" ht="15" customHeight="1">
      <c r="A799" s="276"/>
    </row>
    <row r="800" spans="1:1" ht="15" customHeight="1">
      <c r="A800" s="276"/>
    </row>
    <row r="801" spans="1:1" ht="15" customHeight="1">
      <c r="A801" s="276"/>
    </row>
    <row r="802" spans="1:1" ht="15" customHeight="1">
      <c r="A802" s="276"/>
    </row>
    <row r="803" spans="1:1" ht="15" customHeight="1">
      <c r="A803" s="276"/>
    </row>
    <row r="804" spans="1:1" ht="15" customHeight="1">
      <c r="A804" s="276"/>
    </row>
  </sheetData>
  <mergeCells count="2">
    <mergeCell ref="A1:S1"/>
    <mergeCell ref="T1:AA1"/>
  </mergeCells>
  <conditionalFormatting sqref="AH3:AI458">
    <cfRule type="expression" dxfId="38" priority="9">
      <formula>AND($AH3&lt;&gt;"",$AF3="",$AG3="",$AH3&gt;1)</formula>
    </cfRule>
  </conditionalFormatting>
  <conditionalFormatting sqref="AH3:AI458">
    <cfRule type="expression" dxfId="37" priority="10">
      <formula>AND($AH3&lt;&gt;"",$AF3="",$AG3="",$AH3&gt;0.85,$AH3&lt;=1)</formula>
    </cfRule>
  </conditionalFormatting>
  <conditionalFormatting sqref="AH3:AI458">
    <cfRule type="expression" dxfId="36" priority="11">
      <formula>AND($AH3&lt;&gt;"",$AF3="",$AG3="")</formula>
    </cfRule>
  </conditionalFormatting>
  <conditionalFormatting sqref="AH3:AI458 AH460:AI461">
    <cfRule type="expression" dxfId="35" priority="12">
      <formula>AND($AH3&lt;&gt;"",$AH3&gt;$AE$6)</formula>
    </cfRule>
  </conditionalFormatting>
  <conditionalFormatting sqref="AH3:AI458">
    <cfRule type="expression" dxfId="34" priority="13">
      <formula>AND($AH3&lt;&gt;"")</formula>
    </cfRule>
  </conditionalFormatting>
  <conditionalFormatting sqref="AH460:AI461">
    <cfRule type="expression" dxfId="33" priority="1">
      <formula>AND($AH460&lt;&gt;"",$AF460="",$AG460="",$AH460&gt;1)</formula>
    </cfRule>
  </conditionalFormatting>
  <conditionalFormatting sqref="AH460:AI461">
    <cfRule type="expression" dxfId="32" priority="2">
      <formula>AND($AH460&lt;&gt;"",$AF460="",$AG460="",$AH460&gt;0.85,$AH460&lt;=1)</formula>
    </cfRule>
  </conditionalFormatting>
  <conditionalFormatting sqref="AH460:AI461">
    <cfRule type="expression" dxfId="31" priority="3">
      <formula>AND($AH460&lt;&gt;"",$AF460="",$AG460="")</formula>
    </cfRule>
  </conditionalFormatting>
  <conditionalFormatting sqref="AH460:AI461">
    <cfRule type="expression" dxfId="30" priority="5">
      <formula>AND($AH460&lt;&gt;"")</formula>
    </cfRule>
  </conditionalFormatting>
  <conditionalFormatting sqref="A3:AA804">
    <cfRule type="expression" dxfId="29" priority="14">
      <formula>AND($D3&lt;&gt;"",$D3&lt;&gt;"Bæði",$D3&lt;&gt;"Leikskóli",$D3&lt;&gt;"Grunnskóli")</formula>
    </cfRule>
  </conditionalFormatting>
  <conditionalFormatting sqref="A3:AA804">
    <cfRule type="expression" dxfId="28" priority="15">
      <formula>AND($A3&lt;&gt;"",OR($D3="",$D3="Bæði",$D3="Leikskóli",$D3="Grunnskóli"))</formula>
    </cfRule>
  </conditionalFormatting>
  <conditionalFormatting sqref="A3:AA804">
    <cfRule type="expression" dxfId="27" priority="16">
      <formula>AND($A3="",$F3="",OR($D3="",$D3="Bæði",$D3="Leikskóli",$D3="Grunnskóli"))</formula>
    </cfRule>
  </conditionalFormatting>
  <dataValidations count="8">
    <dataValidation type="list" allowBlank="1" showInputMessage="1" showErrorMessage="1" sqref="D5059:D5152" xr:uid="{BDEEFC93-A6FE-4195-9754-DFF2D913C2EB}">
      <formula1>$AB$1:$AB$21</formula1>
    </dataValidation>
    <dataValidation type="list" allowBlank="1" showInputMessage="1" showErrorMessage="1" sqref="D5056:D5058" xr:uid="{BDEAF9F6-741C-4B8D-9F44-3A8C50F3F53D}">
      <formula1>$AB$1:$AB$23</formula1>
    </dataValidation>
    <dataValidation type="list" allowBlank="1" showInputMessage="1" showErrorMessage="1" sqref="D805:D5055" xr:uid="{7031D0E7-4E90-4177-BDF9-412BF9972164}">
      <formula1>$AC$1:$AC$23</formula1>
    </dataValidation>
    <dataValidation type="date" operator="greaterThan" allowBlank="1" sqref="A460:A461 A3:A458" xr:uid="{00000000-0002-0000-0200-000001000000}">
      <formula1>DATE(2020,1,1)</formula1>
      <formula2>0</formula2>
    </dataValidation>
    <dataValidation type="list" allowBlank="1" showInputMessage="1" showErrorMessage="1" sqref="U3:U5152" xr:uid="{8485E2E8-C650-4411-96BA-461BDB33D575}">
      <formula1>"Frosið,Kælt,Ferskt,Þurrvara"</formula1>
    </dataValidation>
    <dataValidation type="list" allowBlank="1" showInputMessage="1" showErrorMessage="1" sqref="V3:V5152" xr:uid="{4CB09681-B16C-44F9-97BC-D8330A430702}">
      <formula1>"Ofn,Blástursofn,Pottur,Panna,Vatnsbað,Örbylgja,Engin (kalt)"</formula1>
    </dataValidation>
    <dataValidation type="list" allowBlank="1" showInputMessage="1" showErrorMessage="1" sqref="E3:E5152" xr:uid="{84472390-B2E7-4CF4-B69D-17A2B6827D91}">
      <formula1>"Aðalréttur,Hliðarréttur,Meðlæti,Meðlætisbar,Síðdegishressing,Ávaxtastund,Sérfæði"</formula1>
    </dataValidation>
    <dataValidation type="list" allowBlank="1" showInputMessage="1" showErrorMessage="1" sqref="D3:D804"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F5059:F5152</xm:sqref>
        </x14:dataValidation>
        <x14:dataValidation type="list" allowBlank="1" showInputMessage="1" showErrorMessage="1" xr:uid="{10FD2573-D85A-4AD1-9F26-2DDE1D604B91}">
          <x14:formula1>
            <xm:f>Lykillisti!$A$2:$A$417</xm:f>
          </x14:formula1>
          <xm:sqref>F5053:F5058</xm:sqref>
        </x14:dataValidation>
        <x14:dataValidation type="list" allowBlank="1" showInputMessage="1" showErrorMessage="1" xr:uid="{46EC0EE9-09E9-4121-9433-E929AF48119D}">
          <x14:formula1>
            <xm:f>Lykillisti!$A$2:$A$419</xm:f>
          </x14:formula1>
          <xm:sqref>F805:F5052</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DAE6A9A-0D3F-48B2-A763-2A2598DFDE3A}">
          <x14:formula1>
            <xm:f>Lykillisti!$A$2:$A$450</xm:f>
          </x14:formula1>
          <xm:sqref>F3:F804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69"/>
  <sheetViews>
    <sheetView workbookViewId="0">
      <pane xSplit="1" ySplit="3" topLeftCell="B896" activePane="bottomRight" state="frozen"/>
      <selection pane="bottomRight" activeCell="E843" sqref="E843"/>
      <selection pane="bottomLeft" activeCell="A4" sqref="A4"/>
      <selection pane="topRight" activeCell="B1" sqref="B1"/>
    </sheetView>
  </sheetViews>
  <sheetFormatPr defaultRowHeight="14.45"/>
  <cols>
    <col min="1" max="1" width="35.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2407</v>
      </c>
      <c r="B3" s="59" t="s">
        <v>2408</v>
      </c>
      <c r="C3" s="59" t="s">
        <v>2409</v>
      </c>
      <c r="D3" s="59" t="s">
        <v>2410</v>
      </c>
      <c r="E3" s="59" t="s">
        <v>2411</v>
      </c>
      <c r="F3" s="59" t="s">
        <v>2412</v>
      </c>
      <c r="G3" s="59" t="s">
        <v>1503</v>
      </c>
    </row>
    <row r="4" spans="1:7" ht="17.25">
      <c r="A4" s="75" t="s">
        <v>2413</v>
      </c>
      <c r="B4" s="75"/>
      <c r="C4" s="75"/>
      <c r="D4" s="75"/>
      <c r="E4" s="76"/>
      <c r="F4" s="75"/>
      <c r="G4" s="75"/>
    </row>
    <row r="5" spans="1:7">
      <c r="A5" s="56" t="s">
        <v>2414</v>
      </c>
      <c r="B5" s="56" t="s">
        <v>2415</v>
      </c>
      <c r="C5" s="56"/>
      <c r="D5" s="56" t="s">
        <v>2416</v>
      </c>
      <c r="E5" s="74"/>
      <c r="F5" s="56" t="s">
        <v>2417</v>
      </c>
      <c r="G5" s="56" t="s">
        <v>2418</v>
      </c>
    </row>
    <row r="6" spans="1:7" ht="17.100000000000001">
      <c r="A6" s="271" t="s">
        <v>2419</v>
      </c>
      <c r="B6" s="271" t="s">
        <v>2415</v>
      </c>
      <c r="C6" s="271"/>
      <c r="D6" s="271" t="s">
        <v>2416</v>
      </c>
      <c r="E6" s="272"/>
      <c r="F6" s="271" t="s">
        <v>2417</v>
      </c>
      <c r="G6" s="271" t="s">
        <v>2418</v>
      </c>
    </row>
    <row r="7" spans="1:7" ht="17.25">
      <c r="A7" s="75" t="s">
        <v>2420</v>
      </c>
      <c r="B7" s="75"/>
      <c r="C7" s="75"/>
      <c r="D7" s="75"/>
      <c r="E7" s="76"/>
      <c r="F7" s="75"/>
      <c r="G7" s="75"/>
    </row>
    <row r="8" spans="1:7">
      <c r="A8" s="56" t="s">
        <v>2421</v>
      </c>
      <c r="B8" s="56" t="s">
        <v>2415</v>
      </c>
      <c r="C8" s="56"/>
      <c r="D8" s="56" t="s">
        <v>2416</v>
      </c>
      <c r="E8" s="74"/>
      <c r="F8" s="56" t="s">
        <v>2422</v>
      </c>
      <c r="G8" s="56" t="s">
        <v>2418</v>
      </c>
    </row>
    <row r="9" spans="1:7">
      <c r="A9" s="56" t="s">
        <v>2423</v>
      </c>
      <c r="B9" s="56" t="s">
        <v>2424</v>
      </c>
      <c r="C9" s="56"/>
      <c r="D9" s="56" t="s">
        <v>2416</v>
      </c>
      <c r="E9" s="74"/>
      <c r="F9" s="56" t="s">
        <v>2417</v>
      </c>
      <c r="G9" s="56" t="s">
        <v>2418</v>
      </c>
    </row>
    <row r="10" spans="1:7">
      <c r="A10" s="56" t="s">
        <v>2425</v>
      </c>
      <c r="B10" s="56" t="s">
        <v>2424</v>
      </c>
      <c r="C10" s="56"/>
      <c r="D10" s="56" t="s">
        <v>2416</v>
      </c>
      <c r="E10" s="74"/>
      <c r="F10" s="56" t="s">
        <v>2417</v>
      </c>
      <c r="G10" s="56" t="s">
        <v>2418</v>
      </c>
    </row>
    <row r="11" spans="1:7">
      <c r="A11" s="56" t="s">
        <v>2426</v>
      </c>
      <c r="B11" s="56" t="s">
        <v>2415</v>
      </c>
      <c r="C11" s="56"/>
      <c r="D11" s="56" t="s">
        <v>2416</v>
      </c>
      <c r="E11" s="74"/>
      <c r="F11" s="56" t="s">
        <v>2422</v>
      </c>
      <c r="G11" s="56" t="s">
        <v>2418</v>
      </c>
    </row>
    <row r="12" spans="1:7">
      <c r="A12" s="56" t="s">
        <v>2427</v>
      </c>
      <c r="B12" s="56" t="s">
        <v>2424</v>
      </c>
      <c r="C12" s="56"/>
      <c r="D12" s="56" t="s">
        <v>2416</v>
      </c>
      <c r="E12" s="74"/>
      <c r="F12" s="56" t="s">
        <v>2417</v>
      </c>
      <c r="G12" s="56" t="s">
        <v>2418</v>
      </c>
    </row>
    <row r="13" spans="1:7">
      <c r="A13" s="56" t="s">
        <v>2428</v>
      </c>
      <c r="B13" s="56" t="s">
        <v>2415</v>
      </c>
      <c r="C13" s="56"/>
      <c r="D13" s="56" t="s">
        <v>2416</v>
      </c>
      <c r="E13" s="74"/>
      <c r="F13" s="56" t="s">
        <v>2417</v>
      </c>
      <c r="G13" s="56" t="s">
        <v>2418</v>
      </c>
    </row>
    <row r="14" spans="1:7" ht="17.100000000000001">
      <c r="A14" s="271" t="s">
        <v>2429</v>
      </c>
      <c r="B14" s="271" t="s">
        <v>2415</v>
      </c>
      <c r="C14" s="271"/>
      <c r="D14" s="271" t="s">
        <v>2416</v>
      </c>
      <c r="E14" s="272"/>
      <c r="F14" s="271" t="s">
        <v>2422</v>
      </c>
      <c r="G14" s="271" t="s">
        <v>2418</v>
      </c>
    </row>
    <row r="15" spans="1:7">
      <c r="A15" s="56" t="s">
        <v>2430</v>
      </c>
      <c r="B15" s="56" t="s">
        <v>2415</v>
      </c>
      <c r="C15" s="56"/>
      <c r="D15" s="56" t="s">
        <v>2416</v>
      </c>
      <c r="E15" s="74"/>
      <c r="F15" s="74" t="s">
        <v>2422</v>
      </c>
      <c r="G15" s="56" t="s">
        <v>2418</v>
      </c>
    </row>
    <row r="16" spans="1:7" ht="17.100000000000001">
      <c r="A16" s="271" t="s">
        <v>2431</v>
      </c>
      <c r="B16" s="271" t="s">
        <v>2415</v>
      </c>
      <c r="C16" s="271"/>
      <c r="D16" s="271" t="s">
        <v>2416</v>
      </c>
      <c r="E16" s="272"/>
      <c r="F16" s="271" t="s">
        <v>2422</v>
      </c>
      <c r="G16" s="271" t="s">
        <v>2418</v>
      </c>
    </row>
    <row r="17" spans="1:7" ht="17.100000000000001">
      <c r="A17" s="271" t="s">
        <v>2432</v>
      </c>
      <c r="B17" s="271" t="s">
        <v>2424</v>
      </c>
      <c r="C17" s="271"/>
      <c r="D17" s="271" t="s">
        <v>2416</v>
      </c>
      <c r="E17" s="272"/>
      <c r="F17" s="271" t="s">
        <v>2422</v>
      </c>
      <c r="G17" s="271" t="s">
        <v>2418</v>
      </c>
    </row>
    <row r="18" spans="1:7" ht="17.25">
      <c r="A18" s="75" t="s">
        <v>2433</v>
      </c>
      <c r="B18" s="75"/>
      <c r="C18" s="75"/>
      <c r="D18" s="75"/>
      <c r="E18" s="76"/>
      <c r="F18" s="75"/>
      <c r="G18" s="75"/>
    </row>
    <row r="19" spans="1:7">
      <c r="A19" s="56" t="s">
        <v>2434</v>
      </c>
      <c r="B19" s="56" t="s">
        <v>2415</v>
      </c>
      <c r="C19" s="56"/>
      <c r="D19" s="56" t="s">
        <v>2416</v>
      </c>
      <c r="E19" s="74"/>
      <c r="F19" s="56" t="s">
        <v>2417</v>
      </c>
      <c r="G19" s="56" t="s">
        <v>2418</v>
      </c>
    </row>
    <row r="20" spans="1:7" ht="17.25">
      <c r="A20" s="75" t="s">
        <v>2435</v>
      </c>
      <c r="B20" s="75"/>
      <c r="C20" s="75"/>
      <c r="D20" s="75"/>
      <c r="E20" s="76"/>
      <c r="F20" s="75"/>
      <c r="G20" s="75"/>
    </row>
    <row r="21" spans="1:7" ht="17.100000000000001">
      <c r="A21" s="271" t="s">
        <v>2436</v>
      </c>
      <c r="B21" s="271" t="s">
        <v>2415</v>
      </c>
      <c r="C21" s="271"/>
      <c r="D21" s="271" t="s">
        <v>2416</v>
      </c>
      <c r="E21" s="272"/>
      <c r="F21" s="271" t="s">
        <v>2417</v>
      </c>
      <c r="G21" s="271" t="s">
        <v>2418</v>
      </c>
    </row>
    <row r="22" spans="1:7">
      <c r="A22" s="56" t="s">
        <v>2437</v>
      </c>
      <c r="B22" s="56" t="s">
        <v>2415</v>
      </c>
      <c r="C22" s="56"/>
      <c r="D22" s="56" t="s">
        <v>2416</v>
      </c>
      <c r="E22" s="74"/>
      <c r="F22" s="56" t="s">
        <v>2417</v>
      </c>
      <c r="G22" s="56" t="s">
        <v>2418</v>
      </c>
    </row>
    <row r="23" spans="1:7" ht="17.100000000000001">
      <c r="A23" s="271" t="s">
        <v>2438</v>
      </c>
      <c r="B23" s="271" t="s">
        <v>2415</v>
      </c>
      <c r="C23" s="271"/>
      <c r="D23" s="271" t="s">
        <v>2416</v>
      </c>
      <c r="E23" s="272"/>
      <c r="F23" s="271" t="s">
        <v>2417</v>
      </c>
      <c r="G23" s="271" t="s">
        <v>2418</v>
      </c>
    </row>
    <row r="24" spans="1:7" ht="17.100000000000001">
      <c r="A24" s="271" t="s">
        <v>2439</v>
      </c>
      <c r="B24" s="271" t="s">
        <v>2415</v>
      </c>
      <c r="C24" s="271"/>
      <c r="D24" s="271" t="s">
        <v>2416</v>
      </c>
      <c r="E24" s="272"/>
      <c r="F24" s="271" t="s">
        <v>2417</v>
      </c>
      <c r="G24" s="271" t="s">
        <v>2418</v>
      </c>
    </row>
    <row r="25" spans="1:7" ht="17.100000000000001">
      <c r="A25" s="271" t="s">
        <v>2440</v>
      </c>
      <c r="B25" s="271" t="s">
        <v>2415</v>
      </c>
      <c r="C25" s="271"/>
      <c r="D25" s="271" t="s">
        <v>2416</v>
      </c>
      <c r="E25" s="272"/>
      <c r="F25" s="271" t="s">
        <v>2417</v>
      </c>
      <c r="G25" s="271" t="s">
        <v>2418</v>
      </c>
    </row>
    <row r="26" spans="1:7">
      <c r="A26" s="56" t="s">
        <v>2441</v>
      </c>
      <c r="B26" s="56" t="s">
        <v>2415</v>
      </c>
      <c r="C26" s="56"/>
      <c r="D26" s="56" t="s">
        <v>2416</v>
      </c>
      <c r="E26" s="74"/>
      <c r="F26" s="56" t="s">
        <v>2417</v>
      </c>
      <c r="G26" s="56" t="s">
        <v>2418</v>
      </c>
    </row>
    <row r="27" spans="1:7" ht="17.100000000000001">
      <c r="A27" s="271" t="s">
        <v>2442</v>
      </c>
      <c r="B27" s="271" t="s">
        <v>2415</v>
      </c>
      <c r="C27" s="271"/>
      <c r="D27" s="271" t="s">
        <v>2416</v>
      </c>
      <c r="E27" s="272"/>
      <c r="F27" s="271" t="s">
        <v>2417</v>
      </c>
      <c r="G27" s="271" t="s">
        <v>2418</v>
      </c>
    </row>
    <row r="28" spans="1:7" ht="17.100000000000001">
      <c r="A28" s="271" t="s">
        <v>2443</v>
      </c>
      <c r="B28" s="271" t="s">
        <v>2415</v>
      </c>
      <c r="C28" s="271"/>
      <c r="D28" s="271" t="s">
        <v>2416</v>
      </c>
      <c r="E28" s="272"/>
      <c r="F28" s="271" t="s">
        <v>2417</v>
      </c>
      <c r="G28" s="271" t="s">
        <v>2418</v>
      </c>
    </row>
    <row r="29" spans="1:7" ht="17.25">
      <c r="A29" s="75" t="s">
        <v>2444</v>
      </c>
      <c r="B29" s="75"/>
      <c r="C29" s="75"/>
      <c r="D29" s="75"/>
      <c r="E29" s="76"/>
      <c r="F29" s="75"/>
      <c r="G29" s="75"/>
    </row>
    <row r="30" spans="1:7" ht="17.100000000000001">
      <c r="A30" s="271" t="s">
        <v>2445</v>
      </c>
      <c r="B30" s="271" t="s">
        <v>2446</v>
      </c>
      <c r="C30" s="271"/>
      <c r="D30" s="271" t="s">
        <v>2416</v>
      </c>
      <c r="E30" s="272"/>
      <c r="F30" s="271" t="s">
        <v>2447</v>
      </c>
      <c r="G30" s="271" t="s">
        <v>2418</v>
      </c>
    </row>
    <row r="31" spans="1:7" ht="17.100000000000001">
      <c r="A31" s="271" t="s">
        <v>2448</v>
      </c>
      <c r="B31" s="271" t="s">
        <v>2415</v>
      </c>
      <c r="C31" s="271"/>
      <c r="D31" s="271" t="s">
        <v>2416</v>
      </c>
      <c r="E31" s="272"/>
      <c r="F31" s="271" t="s">
        <v>2417</v>
      </c>
      <c r="G31" s="271" t="s">
        <v>2418</v>
      </c>
    </row>
    <row r="32" spans="1:7" ht="17.25">
      <c r="A32" s="75" t="s">
        <v>2449</v>
      </c>
      <c r="B32" s="75"/>
      <c r="C32" s="75"/>
      <c r="D32" s="75"/>
      <c r="E32" s="76"/>
      <c r="F32" s="75"/>
      <c r="G32" s="75"/>
    </row>
    <row r="33" spans="1:7" ht="15">
      <c r="A33" s="56" t="s">
        <v>2450</v>
      </c>
      <c r="B33" s="56" t="s">
        <v>2451</v>
      </c>
      <c r="C33" s="56" t="s">
        <v>2452</v>
      </c>
      <c r="D33" s="56" t="s">
        <v>2453</v>
      </c>
      <c r="E33" s="74" t="s">
        <v>2454</v>
      </c>
      <c r="F33" s="56" t="s">
        <v>2156</v>
      </c>
      <c r="G33" s="56" t="s">
        <v>2455</v>
      </c>
    </row>
    <row r="34" spans="1:7" ht="17.25">
      <c r="A34" s="75" t="s">
        <v>2456</v>
      </c>
      <c r="B34" s="75"/>
      <c r="C34" s="75"/>
      <c r="D34" s="75"/>
      <c r="E34" s="76"/>
      <c r="F34" s="75"/>
      <c r="G34" s="75"/>
    </row>
    <row r="35" spans="1:7" ht="15">
      <c r="A35" s="56" t="s">
        <v>2457</v>
      </c>
      <c r="B35" s="56" t="s">
        <v>2458</v>
      </c>
      <c r="C35" s="56" t="s">
        <v>2459</v>
      </c>
      <c r="D35" s="56" t="s">
        <v>2453</v>
      </c>
      <c r="E35" s="74" t="s">
        <v>2460</v>
      </c>
      <c r="F35" s="56" t="s">
        <v>2156</v>
      </c>
      <c r="G35" s="56" t="s">
        <v>2418</v>
      </c>
    </row>
    <row r="36" spans="1:7" ht="17.25">
      <c r="A36" s="75" t="s">
        <v>2461</v>
      </c>
      <c r="B36" s="75"/>
      <c r="C36" s="75"/>
      <c r="D36" s="75"/>
      <c r="E36" s="76"/>
      <c r="F36" s="75"/>
      <c r="G36" s="75"/>
    </row>
    <row r="37" spans="1:7" ht="17.25">
      <c r="A37" s="271" t="s">
        <v>2462</v>
      </c>
      <c r="B37" s="271" t="s">
        <v>2463</v>
      </c>
      <c r="C37" s="271" t="s">
        <v>2459</v>
      </c>
      <c r="D37" s="271" t="s">
        <v>2453</v>
      </c>
      <c r="E37" s="272" t="s">
        <v>2460</v>
      </c>
      <c r="F37" s="271" t="s">
        <v>2156</v>
      </c>
      <c r="G37" s="271" t="s">
        <v>2418</v>
      </c>
    </row>
    <row r="38" spans="1:7" ht="17.25">
      <c r="A38" s="271" t="s">
        <v>2464</v>
      </c>
      <c r="B38" s="271" t="s">
        <v>2463</v>
      </c>
      <c r="C38" s="271" t="s">
        <v>2459</v>
      </c>
      <c r="D38" s="271" t="s">
        <v>2453</v>
      </c>
      <c r="E38" s="272" t="s">
        <v>2460</v>
      </c>
      <c r="F38" s="271" t="s">
        <v>2156</v>
      </c>
      <c r="G38" s="271" t="s">
        <v>2418</v>
      </c>
    </row>
    <row r="39" spans="1:7" ht="15">
      <c r="A39" s="56" t="s">
        <v>2465</v>
      </c>
      <c r="B39" s="56" t="s">
        <v>2463</v>
      </c>
      <c r="C39" s="56" t="s">
        <v>2459</v>
      </c>
      <c r="D39" s="56" t="s">
        <v>2453</v>
      </c>
      <c r="E39" s="74" t="s">
        <v>2460</v>
      </c>
      <c r="F39" s="56" t="s">
        <v>2156</v>
      </c>
      <c r="G39" s="56" t="s">
        <v>2418</v>
      </c>
    </row>
    <row r="40" spans="1:7" ht="15">
      <c r="A40" s="56" t="s">
        <v>2466</v>
      </c>
      <c r="B40" s="56" t="s">
        <v>2463</v>
      </c>
      <c r="C40" s="56" t="s">
        <v>2459</v>
      </c>
      <c r="D40" s="56" t="s">
        <v>2453</v>
      </c>
      <c r="E40" s="74" t="s">
        <v>2460</v>
      </c>
      <c r="F40" s="56" t="s">
        <v>2156</v>
      </c>
      <c r="G40" s="56" t="s">
        <v>2418</v>
      </c>
    </row>
    <row r="41" spans="1:7" ht="17.25">
      <c r="A41" s="75" t="s">
        <v>2467</v>
      </c>
      <c r="B41" s="75"/>
      <c r="C41" s="75"/>
      <c r="D41" s="75"/>
      <c r="E41" s="76"/>
      <c r="F41" s="75"/>
      <c r="G41" s="75"/>
    </row>
    <row r="42" spans="1:7" ht="17.25">
      <c r="A42" s="269" t="s">
        <v>2468</v>
      </c>
      <c r="B42" s="269" t="s">
        <v>2458</v>
      </c>
      <c r="C42" s="269" t="s">
        <v>2469</v>
      </c>
      <c r="D42" s="269" t="s">
        <v>2453</v>
      </c>
      <c r="E42" s="270" t="s">
        <v>2470</v>
      </c>
      <c r="F42" s="270" t="s">
        <v>2471</v>
      </c>
      <c r="G42" s="269" t="s">
        <v>2418</v>
      </c>
    </row>
    <row r="43" spans="1:7" ht="17.25">
      <c r="A43" s="271" t="s">
        <v>2472</v>
      </c>
      <c r="B43" s="271" t="s">
        <v>2458</v>
      </c>
      <c r="C43" s="271" t="s">
        <v>2459</v>
      </c>
      <c r="D43" s="271" t="s">
        <v>2453</v>
      </c>
      <c r="E43" s="272" t="s">
        <v>2460</v>
      </c>
      <c r="F43" s="271" t="s">
        <v>2156</v>
      </c>
      <c r="G43" s="271" t="s">
        <v>2418</v>
      </c>
    </row>
    <row r="44" spans="1:7" ht="17.25">
      <c r="A44" s="271" t="s">
        <v>2473</v>
      </c>
      <c r="B44" s="271" t="s">
        <v>2458</v>
      </c>
      <c r="C44" s="271" t="s">
        <v>2459</v>
      </c>
      <c r="D44" s="271" t="s">
        <v>2453</v>
      </c>
      <c r="E44" s="272" t="s">
        <v>2460</v>
      </c>
      <c r="F44" s="271" t="s">
        <v>2156</v>
      </c>
      <c r="G44" s="271" t="s">
        <v>2418</v>
      </c>
    </row>
    <row r="45" spans="1:7" ht="17.25">
      <c r="A45" s="271" t="s">
        <v>2474</v>
      </c>
      <c r="B45" s="271" t="s">
        <v>2458</v>
      </c>
      <c r="C45" s="271" t="s">
        <v>2459</v>
      </c>
      <c r="D45" s="271" t="s">
        <v>2453</v>
      </c>
      <c r="E45" s="272" t="s">
        <v>2460</v>
      </c>
      <c r="F45" s="272" t="s">
        <v>2156</v>
      </c>
      <c r="G45" s="271" t="s">
        <v>2418</v>
      </c>
    </row>
    <row r="46" spans="1:7" ht="17.25">
      <c r="A46" s="75" t="s">
        <v>2475</v>
      </c>
      <c r="B46" s="75"/>
      <c r="C46" s="75"/>
      <c r="D46" s="75"/>
      <c r="E46" s="76"/>
      <c r="F46" s="75"/>
      <c r="G46" s="75"/>
    </row>
    <row r="47" spans="1:7" ht="15">
      <c r="A47" s="56" t="s">
        <v>2476</v>
      </c>
      <c r="B47" s="56" t="s">
        <v>2458</v>
      </c>
      <c r="C47" s="56" t="s">
        <v>2459</v>
      </c>
      <c r="D47" s="56" t="s">
        <v>2453</v>
      </c>
      <c r="E47" s="74" t="s">
        <v>2460</v>
      </c>
      <c r="F47" s="56" t="s">
        <v>2156</v>
      </c>
      <c r="G47" s="56" t="s">
        <v>2418</v>
      </c>
    </row>
    <row r="48" spans="1:7" ht="17.25">
      <c r="A48" s="75" t="s">
        <v>2477</v>
      </c>
      <c r="B48" s="75"/>
      <c r="C48" s="75"/>
      <c r="D48" s="75"/>
      <c r="E48" s="76"/>
      <c r="F48" s="75"/>
      <c r="G48" s="75"/>
    </row>
    <row r="49" spans="1:7" ht="17.25">
      <c r="A49" s="271" t="s">
        <v>2478</v>
      </c>
      <c r="B49" s="271" t="s">
        <v>2479</v>
      </c>
      <c r="C49" s="271" t="s">
        <v>2452</v>
      </c>
      <c r="D49" s="271" t="s">
        <v>2453</v>
      </c>
      <c r="E49" s="272" t="s">
        <v>2454</v>
      </c>
      <c r="F49" s="271" t="s">
        <v>2156</v>
      </c>
      <c r="G49" s="271" t="s">
        <v>2480</v>
      </c>
    </row>
    <row r="50" spans="1:7" ht="15">
      <c r="A50" s="56" t="s">
        <v>2481</v>
      </c>
      <c r="B50" s="56" t="s">
        <v>2482</v>
      </c>
      <c r="C50" s="56" t="s">
        <v>2452</v>
      </c>
      <c r="D50" s="56" t="s">
        <v>2453</v>
      </c>
      <c r="E50" s="74" t="s">
        <v>2454</v>
      </c>
      <c r="F50" s="56" t="s">
        <v>2156</v>
      </c>
      <c r="G50" s="56" t="s">
        <v>2483</v>
      </c>
    </row>
    <row r="51" spans="1:7" ht="17.100000000000001">
      <c r="A51" s="271" t="s">
        <v>2484</v>
      </c>
      <c r="B51" s="271" t="s">
        <v>2485</v>
      </c>
      <c r="C51" s="271"/>
      <c r="D51" s="271" t="s">
        <v>2416</v>
      </c>
      <c r="E51" s="272"/>
      <c r="F51" s="271" t="s">
        <v>2486</v>
      </c>
      <c r="G51" s="271" t="s">
        <v>2418</v>
      </c>
    </row>
    <row r="52" spans="1:7" ht="17.100000000000001">
      <c r="A52" s="271" t="s">
        <v>2487</v>
      </c>
      <c r="B52" s="271" t="s">
        <v>2485</v>
      </c>
      <c r="C52" s="271"/>
      <c r="D52" s="271" t="s">
        <v>2416</v>
      </c>
      <c r="E52" s="272"/>
      <c r="F52" s="271" t="s">
        <v>2486</v>
      </c>
      <c r="G52" s="271" t="s">
        <v>2418</v>
      </c>
    </row>
    <row r="53" spans="1:7" ht="17.100000000000001">
      <c r="A53" s="271" t="s">
        <v>2488</v>
      </c>
      <c r="B53" s="271" t="s">
        <v>2485</v>
      </c>
      <c r="C53" s="271" t="s">
        <v>2489</v>
      </c>
      <c r="D53" s="271" t="s">
        <v>2416</v>
      </c>
      <c r="E53" s="272"/>
      <c r="F53" s="271" t="s">
        <v>2490</v>
      </c>
      <c r="G53" s="271" t="s">
        <v>2491</v>
      </c>
    </row>
    <row r="54" spans="1:7" ht="17.25">
      <c r="A54" s="75" t="s">
        <v>2492</v>
      </c>
      <c r="B54" s="75"/>
      <c r="C54" s="75"/>
      <c r="D54" s="75"/>
      <c r="E54" s="76"/>
      <c r="F54" s="75"/>
      <c r="G54" s="75"/>
    </row>
    <row r="55" spans="1:7" ht="17.25">
      <c r="A55" s="271" t="s">
        <v>2493</v>
      </c>
      <c r="B55" s="271" t="s">
        <v>2458</v>
      </c>
      <c r="C55" s="271" t="s">
        <v>2452</v>
      </c>
      <c r="D55" s="271" t="s">
        <v>2453</v>
      </c>
      <c r="E55" s="272" t="s">
        <v>2454</v>
      </c>
      <c r="F55" s="271" t="s">
        <v>2156</v>
      </c>
      <c r="G55" s="271" t="s">
        <v>2418</v>
      </c>
    </row>
    <row r="56" spans="1:7" ht="17.100000000000001">
      <c r="A56" s="271" t="s">
        <v>2494</v>
      </c>
      <c r="B56" s="271" t="s">
        <v>2458</v>
      </c>
      <c r="C56" s="271" t="s">
        <v>551</v>
      </c>
      <c r="D56" s="271" t="s">
        <v>2416</v>
      </c>
      <c r="E56" s="272"/>
      <c r="F56" s="271" t="s">
        <v>2495</v>
      </c>
      <c r="G56" s="271" t="s">
        <v>2495</v>
      </c>
    </row>
    <row r="57" spans="1:7" ht="17.25">
      <c r="A57" s="75" t="s">
        <v>2496</v>
      </c>
      <c r="B57" s="75"/>
      <c r="C57" s="75"/>
      <c r="D57" s="75"/>
      <c r="E57" s="76"/>
      <c r="F57" s="75"/>
      <c r="G57" s="75"/>
    </row>
    <row r="58" spans="1:7" ht="15">
      <c r="A58" s="56" t="s">
        <v>2497</v>
      </c>
      <c r="B58" s="56" t="s">
        <v>2458</v>
      </c>
      <c r="C58" s="56" t="s">
        <v>2452</v>
      </c>
      <c r="D58" s="56" t="s">
        <v>2453</v>
      </c>
      <c r="E58" s="74" t="s">
        <v>2454</v>
      </c>
      <c r="F58" s="56" t="s">
        <v>2156</v>
      </c>
      <c r="G58" s="56" t="s">
        <v>2498</v>
      </c>
    </row>
    <row r="59" spans="1:7" ht="17.25">
      <c r="A59" s="271" t="s">
        <v>2499</v>
      </c>
      <c r="B59" s="271" t="s">
        <v>2500</v>
      </c>
      <c r="C59" s="271" t="s">
        <v>2501</v>
      </c>
      <c r="D59" s="271" t="s">
        <v>2416</v>
      </c>
      <c r="E59" s="272"/>
      <c r="F59" s="271" t="s">
        <v>2417</v>
      </c>
      <c r="G59" s="271" t="s">
        <v>2502</v>
      </c>
    </row>
    <row r="60" spans="1:7" ht="15">
      <c r="A60" s="56" t="s">
        <v>2503</v>
      </c>
      <c r="B60" s="56" t="s">
        <v>2504</v>
      </c>
      <c r="C60" s="56" t="s">
        <v>2452</v>
      </c>
      <c r="D60" s="56" t="s">
        <v>2453</v>
      </c>
      <c r="E60" s="74" t="s">
        <v>2454</v>
      </c>
      <c r="F60" s="56" t="s">
        <v>2156</v>
      </c>
      <c r="G60" s="56" t="s">
        <v>2505</v>
      </c>
    </row>
    <row r="61" spans="1:7" ht="15">
      <c r="A61" s="56" t="s">
        <v>2506</v>
      </c>
      <c r="B61" s="56" t="s">
        <v>2458</v>
      </c>
      <c r="C61" s="56" t="s">
        <v>2459</v>
      </c>
      <c r="D61" s="56" t="s">
        <v>2453</v>
      </c>
      <c r="E61" s="74" t="s">
        <v>2460</v>
      </c>
      <c r="F61" s="56" t="s">
        <v>2156</v>
      </c>
      <c r="G61" s="56" t="s">
        <v>2418</v>
      </c>
    </row>
    <row r="62" spans="1:7" ht="17.25">
      <c r="A62" s="75" t="s">
        <v>2507</v>
      </c>
      <c r="B62" s="75"/>
      <c r="C62" s="75"/>
      <c r="D62" s="75"/>
      <c r="E62" s="76"/>
      <c r="F62" s="75"/>
      <c r="G62" s="75"/>
    </row>
    <row r="63" spans="1:7" ht="15">
      <c r="A63" s="56" t="s">
        <v>2414</v>
      </c>
      <c r="B63" s="56" t="s">
        <v>2415</v>
      </c>
      <c r="C63" s="56"/>
      <c r="D63" s="56" t="s">
        <v>2416</v>
      </c>
      <c r="E63" s="74"/>
      <c r="F63" s="56" t="s">
        <v>2417</v>
      </c>
      <c r="G63" s="56" t="s">
        <v>2418</v>
      </c>
    </row>
    <row r="64" spans="1:7" ht="17.25">
      <c r="A64" s="271" t="s">
        <v>2419</v>
      </c>
      <c r="B64" s="271" t="s">
        <v>2415</v>
      </c>
      <c r="C64" s="271"/>
      <c r="D64" s="271" t="s">
        <v>2416</v>
      </c>
      <c r="E64" s="272"/>
      <c r="F64" s="271" t="s">
        <v>2417</v>
      </c>
      <c r="G64" s="271" t="s">
        <v>2418</v>
      </c>
    </row>
    <row r="65" spans="1:7" ht="17.25">
      <c r="A65" s="75" t="s">
        <v>2508</v>
      </c>
      <c r="B65" s="75"/>
      <c r="C65" s="75"/>
      <c r="D65" s="75"/>
      <c r="E65" s="76"/>
      <c r="F65" s="75"/>
      <c r="G65" s="75"/>
    </row>
    <row r="66" spans="1:7" ht="17.100000000000001">
      <c r="A66" s="271" t="s">
        <v>2421</v>
      </c>
      <c r="B66" s="271" t="s">
        <v>2415</v>
      </c>
      <c r="C66" s="271"/>
      <c r="D66" s="271" t="s">
        <v>2416</v>
      </c>
      <c r="E66" s="272"/>
      <c r="F66" s="271" t="s">
        <v>2422</v>
      </c>
      <c r="G66" s="271" t="s">
        <v>2418</v>
      </c>
    </row>
    <row r="67" spans="1:7" ht="17.25">
      <c r="A67" s="271" t="s">
        <v>2423</v>
      </c>
      <c r="B67" s="271" t="s">
        <v>2424</v>
      </c>
      <c r="C67" s="271"/>
      <c r="D67" s="271" t="s">
        <v>2416</v>
      </c>
      <c r="E67" s="272"/>
      <c r="F67" s="271" t="s">
        <v>2417</v>
      </c>
      <c r="G67" s="271" t="s">
        <v>2418</v>
      </c>
    </row>
    <row r="68" spans="1:7">
      <c r="A68" s="56" t="s">
        <v>2425</v>
      </c>
      <c r="B68" s="56" t="s">
        <v>2424</v>
      </c>
      <c r="C68" s="56"/>
      <c r="D68" s="56" t="s">
        <v>2416</v>
      </c>
      <c r="E68" s="74"/>
      <c r="F68" s="56" t="s">
        <v>2417</v>
      </c>
      <c r="G68" s="56" t="s">
        <v>2418</v>
      </c>
    </row>
    <row r="69" spans="1:7">
      <c r="A69" s="56" t="s">
        <v>2426</v>
      </c>
      <c r="B69" s="56" t="s">
        <v>2415</v>
      </c>
      <c r="C69" s="56"/>
      <c r="D69" s="56" t="s">
        <v>2416</v>
      </c>
      <c r="E69" s="74"/>
      <c r="F69" s="56" t="s">
        <v>2422</v>
      </c>
      <c r="G69" s="56" t="s">
        <v>2418</v>
      </c>
    </row>
    <row r="70" spans="1:7" ht="17.100000000000001">
      <c r="A70" s="271" t="s">
        <v>2427</v>
      </c>
      <c r="B70" s="271" t="s">
        <v>2424</v>
      </c>
      <c r="C70" s="271"/>
      <c r="D70" s="271" t="s">
        <v>2416</v>
      </c>
      <c r="E70" s="272"/>
      <c r="F70" s="271" t="s">
        <v>2417</v>
      </c>
      <c r="G70" s="271" t="s">
        <v>2418</v>
      </c>
    </row>
    <row r="71" spans="1:7" ht="17.100000000000001">
      <c r="A71" s="271" t="s">
        <v>2428</v>
      </c>
      <c r="B71" s="271" t="s">
        <v>2415</v>
      </c>
      <c r="C71" s="271"/>
      <c r="D71" s="271" t="s">
        <v>2416</v>
      </c>
      <c r="E71" s="272"/>
      <c r="F71" s="271" t="s">
        <v>2417</v>
      </c>
      <c r="G71" s="271" t="s">
        <v>2418</v>
      </c>
    </row>
    <row r="72" spans="1:7" ht="17.100000000000001">
      <c r="A72" s="271" t="s">
        <v>2429</v>
      </c>
      <c r="B72" s="271" t="s">
        <v>2415</v>
      </c>
      <c r="C72" s="271"/>
      <c r="D72" s="271" t="s">
        <v>2416</v>
      </c>
      <c r="E72" s="272"/>
      <c r="F72" s="271" t="s">
        <v>2422</v>
      </c>
      <c r="G72" s="271" t="s">
        <v>2418</v>
      </c>
    </row>
    <row r="73" spans="1:7">
      <c r="A73" s="56" t="s">
        <v>2430</v>
      </c>
      <c r="B73" s="56" t="s">
        <v>2415</v>
      </c>
      <c r="C73" s="56"/>
      <c r="D73" s="56" t="s">
        <v>2416</v>
      </c>
      <c r="E73" s="74"/>
      <c r="F73" s="56" t="s">
        <v>2422</v>
      </c>
      <c r="G73" s="56" t="s">
        <v>2418</v>
      </c>
    </row>
    <row r="74" spans="1:7">
      <c r="A74" s="56" t="s">
        <v>2431</v>
      </c>
      <c r="B74" s="56" t="s">
        <v>2415</v>
      </c>
      <c r="C74" s="56"/>
      <c r="D74" s="56" t="s">
        <v>2416</v>
      </c>
      <c r="E74" s="74"/>
      <c r="F74" s="56" t="s">
        <v>2422</v>
      </c>
      <c r="G74" s="56" t="s">
        <v>2418</v>
      </c>
    </row>
    <row r="75" spans="1:7">
      <c r="A75" s="56" t="s">
        <v>2432</v>
      </c>
      <c r="B75" s="56" t="s">
        <v>2424</v>
      </c>
      <c r="C75" s="56"/>
      <c r="D75" s="56" t="s">
        <v>2416</v>
      </c>
      <c r="E75" s="74"/>
      <c r="F75" s="56" t="s">
        <v>2422</v>
      </c>
      <c r="G75" s="56" t="s">
        <v>2418</v>
      </c>
    </row>
    <row r="76" spans="1:7" ht="17.25">
      <c r="A76" s="75" t="s">
        <v>2509</v>
      </c>
      <c r="B76" s="75"/>
      <c r="C76" s="75"/>
      <c r="D76" s="75"/>
      <c r="E76" s="76"/>
      <c r="F76" s="75"/>
      <c r="G76" s="75"/>
    </row>
    <row r="77" spans="1:7" ht="17.100000000000001">
      <c r="A77" s="271" t="s">
        <v>2434</v>
      </c>
      <c r="B77" s="271" t="s">
        <v>2415</v>
      </c>
      <c r="C77" s="271"/>
      <c r="D77" s="271" t="s">
        <v>2416</v>
      </c>
      <c r="E77" s="272"/>
      <c r="F77" s="271" t="s">
        <v>2417</v>
      </c>
      <c r="G77" s="271" t="s">
        <v>2418</v>
      </c>
    </row>
    <row r="78" spans="1:7" ht="17.25">
      <c r="A78" s="75" t="s">
        <v>2510</v>
      </c>
      <c r="B78" s="75"/>
      <c r="C78" s="75"/>
      <c r="D78" s="75"/>
      <c r="E78" s="76"/>
      <c r="F78" s="75"/>
      <c r="G78" s="75"/>
    </row>
    <row r="79" spans="1:7">
      <c r="A79" s="56" t="s">
        <v>2436</v>
      </c>
      <c r="B79" s="56" t="s">
        <v>2415</v>
      </c>
      <c r="C79" s="56"/>
      <c r="D79" s="56" t="s">
        <v>2416</v>
      </c>
      <c r="E79" s="74"/>
      <c r="F79" s="56" t="s">
        <v>2417</v>
      </c>
      <c r="G79" s="56" t="s">
        <v>2418</v>
      </c>
    </row>
    <row r="80" spans="1:7" ht="17.25">
      <c r="A80" s="271" t="s">
        <v>2437</v>
      </c>
      <c r="B80" s="271" t="s">
        <v>2415</v>
      </c>
      <c r="C80" s="271"/>
      <c r="D80" s="271" t="s">
        <v>2416</v>
      </c>
      <c r="E80" s="272"/>
      <c r="F80" s="271" t="s">
        <v>2417</v>
      </c>
      <c r="G80" s="271" t="s">
        <v>2418</v>
      </c>
    </row>
    <row r="81" spans="1:7" ht="17.100000000000001">
      <c r="A81" s="271" t="s">
        <v>2438</v>
      </c>
      <c r="B81" s="271" t="s">
        <v>2415</v>
      </c>
      <c r="C81" s="271"/>
      <c r="D81" s="271" t="s">
        <v>2416</v>
      </c>
      <c r="E81" s="272"/>
      <c r="F81" s="271" t="s">
        <v>2417</v>
      </c>
      <c r="G81" s="271" t="s">
        <v>2418</v>
      </c>
    </row>
    <row r="82" spans="1:7" ht="17.100000000000001">
      <c r="A82" s="271" t="s">
        <v>2439</v>
      </c>
      <c r="B82" s="271" t="s">
        <v>2415</v>
      </c>
      <c r="C82" s="271"/>
      <c r="D82" s="271" t="s">
        <v>2416</v>
      </c>
      <c r="E82" s="272"/>
      <c r="F82" s="271" t="s">
        <v>2417</v>
      </c>
      <c r="G82" s="271" t="s">
        <v>2418</v>
      </c>
    </row>
    <row r="83" spans="1:7" ht="17.100000000000001">
      <c r="A83" s="271" t="s">
        <v>2440</v>
      </c>
      <c r="B83" s="271" t="s">
        <v>2415</v>
      </c>
      <c r="C83" s="271"/>
      <c r="D83" s="271" t="s">
        <v>2416</v>
      </c>
      <c r="E83" s="272"/>
      <c r="F83" s="271" t="s">
        <v>2417</v>
      </c>
      <c r="G83" s="271" t="s">
        <v>2418</v>
      </c>
    </row>
    <row r="84" spans="1:7" ht="17.100000000000001">
      <c r="A84" s="271" t="s">
        <v>2441</v>
      </c>
      <c r="B84" s="271" t="s">
        <v>2415</v>
      </c>
      <c r="C84" s="271"/>
      <c r="D84" s="271" t="s">
        <v>2416</v>
      </c>
      <c r="E84" s="272"/>
      <c r="F84" s="271" t="s">
        <v>2417</v>
      </c>
      <c r="G84" s="271" t="s">
        <v>2418</v>
      </c>
    </row>
    <row r="85" spans="1:7">
      <c r="A85" s="56" t="s">
        <v>2442</v>
      </c>
      <c r="B85" s="56" t="s">
        <v>2415</v>
      </c>
      <c r="C85" s="56"/>
      <c r="D85" s="56" t="s">
        <v>2416</v>
      </c>
      <c r="E85" s="74"/>
      <c r="F85" s="56" t="s">
        <v>2417</v>
      </c>
      <c r="G85" s="56" t="s">
        <v>2418</v>
      </c>
    </row>
    <row r="86" spans="1:7" ht="17.100000000000001">
      <c r="A86" s="271" t="s">
        <v>2443</v>
      </c>
      <c r="B86" s="271" t="s">
        <v>2415</v>
      </c>
      <c r="C86" s="271"/>
      <c r="D86" s="271" t="s">
        <v>2416</v>
      </c>
      <c r="E86" s="272"/>
      <c r="F86" s="271" t="s">
        <v>2417</v>
      </c>
      <c r="G86" s="271" t="s">
        <v>2418</v>
      </c>
    </row>
    <row r="87" spans="1:7" ht="17.25">
      <c r="A87" s="75" t="s">
        <v>2511</v>
      </c>
      <c r="B87" s="75"/>
      <c r="C87" s="75"/>
      <c r="D87" s="75"/>
      <c r="E87" s="76"/>
      <c r="F87" s="75"/>
      <c r="G87" s="75"/>
    </row>
    <row r="88" spans="1:7" ht="17.100000000000001">
      <c r="A88" s="271" t="s">
        <v>2445</v>
      </c>
      <c r="B88" s="271" t="s">
        <v>2446</v>
      </c>
      <c r="C88" s="271"/>
      <c r="D88" s="271" t="s">
        <v>2416</v>
      </c>
      <c r="E88" s="272"/>
      <c r="F88" s="271" t="s">
        <v>2447</v>
      </c>
      <c r="G88" s="271" t="s">
        <v>2418</v>
      </c>
    </row>
    <row r="89" spans="1:7" ht="17.25">
      <c r="A89" s="271" t="s">
        <v>2448</v>
      </c>
      <c r="B89" s="271" t="s">
        <v>2415</v>
      </c>
      <c r="C89" s="271"/>
      <c r="D89" s="271" t="s">
        <v>2416</v>
      </c>
      <c r="E89" s="272"/>
      <c r="F89" s="271" t="s">
        <v>2417</v>
      </c>
      <c r="G89" s="271" t="s">
        <v>2418</v>
      </c>
    </row>
    <row r="90" spans="1:7" ht="17.25">
      <c r="A90" s="75" t="s">
        <v>2512</v>
      </c>
      <c r="B90" s="75"/>
      <c r="C90" s="75"/>
      <c r="D90" s="75"/>
      <c r="E90" s="76"/>
      <c r="F90" s="75"/>
      <c r="G90" s="75"/>
    </row>
    <row r="91" spans="1:7" ht="17.25">
      <c r="A91" s="271" t="s">
        <v>2513</v>
      </c>
      <c r="B91" s="271" t="s">
        <v>2514</v>
      </c>
      <c r="C91" s="271" t="s">
        <v>551</v>
      </c>
      <c r="D91" s="271" t="s">
        <v>2515</v>
      </c>
      <c r="E91" s="272" t="s">
        <v>551</v>
      </c>
      <c r="F91" s="271" t="s">
        <v>2174</v>
      </c>
      <c r="G91" s="271" t="s">
        <v>2516</v>
      </c>
    </row>
    <row r="92" spans="1:7" ht="17.25">
      <c r="A92" s="75" t="s">
        <v>2517</v>
      </c>
      <c r="B92" s="75"/>
      <c r="C92" s="75"/>
      <c r="D92" s="75"/>
      <c r="E92" s="76"/>
      <c r="F92" s="75"/>
      <c r="G92" s="75"/>
    </row>
    <row r="93" spans="1:7" ht="17.25">
      <c r="A93" s="271" t="s">
        <v>2457</v>
      </c>
      <c r="B93" s="271" t="s">
        <v>2458</v>
      </c>
      <c r="C93" s="271" t="s">
        <v>2459</v>
      </c>
      <c r="D93" s="271" t="s">
        <v>2515</v>
      </c>
      <c r="E93" s="272" t="s">
        <v>2518</v>
      </c>
      <c r="F93" s="271" t="s">
        <v>2182</v>
      </c>
      <c r="G93" s="271" t="s">
        <v>2418</v>
      </c>
    </row>
    <row r="94" spans="1:7" ht="17.25">
      <c r="A94" s="75" t="s">
        <v>2519</v>
      </c>
      <c r="B94" s="75"/>
      <c r="C94" s="75"/>
      <c r="D94" s="75"/>
      <c r="E94" s="76"/>
      <c r="F94" s="75"/>
      <c r="G94" s="75"/>
    </row>
    <row r="95" spans="1:7" ht="17.25">
      <c r="A95" s="271" t="s">
        <v>2520</v>
      </c>
      <c r="B95" s="271" t="s">
        <v>2521</v>
      </c>
      <c r="C95" s="271" t="s">
        <v>2522</v>
      </c>
      <c r="D95" s="271" t="s">
        <v>2515</v>
      </c>
      <c r="E95" s="272" t="s">
        <v>2523</v>
      </c>
      <c r="F95" s="271" t="s">
        <v>2178</v>
      </c>
      <c r="G95" s="271" t="s">
        <v>2418</v>
      </c>
    </row>
    <row r="96" spans="1:7" ht="17.25">
      <c r="A96" s="75" t="s">
        <v>2524</v>
      </c>
      <c r="B96" s="75"/>
      <c r="C96" s="75"/>
      <c r="D96" s="75"/>
      <c r="E96" s="76"/>
      <c r="F96" s="75"/>
      <c r="G96" s="75"/>
    </row>
    <row r="97" spans="1:7" ht="17.25">
      <c r="A97" s="271" t="s">
        <v>2525</v>
      </c>
      <c r="B97" s="271" t="s">
        <v>2526</v>
      </c>
      <c r="C97" s="271" t="s">
        <v>2527</v>
      </c>
      <c r="D97" s="271" t="s">
        <v>2515</v>
      </c>
      <c r="E97" s="272" t="s">
        <v>2523</v>
      </c>
      <c r="F97" s="271" t="s">
        <v>2178</v>
      </c>
      <c r="G97" s="271" t="s">
        <v>2418</v>
      </c>
    </row>
    <row r="98" spans="1:7" ht="17.25">
      <c r="A98" s="271" t="s">
        <v>2528</v>
      </c>
      <c r="B98" s="271" t="s">
        <v>2458</v>
      </c>
      <c r="C98" s="271" t="s">
        <v>551</v>
      </c>
      <c r="D98" s="271" t="s">
        <v>2515</v>
      </c>
      <c r="E98" s="272" t="s">
        <v>551</v>
      </c>
      <c r="F98" s="271" t="s">
        <v>2174</v>
      </c>
      <c r="G98" s="271" t="s">
        <v>2529</v>
      </c>
    </row>
    <row r="99" spans="1:7" ht="17.25">
      <c r="A99" s="75" t="s">
        <v>2530</v>
      </c>
      <c r="B99" s="75"/>
      <c r="C99" s="75"/>
      <c r="D99" s="75"/>
      <c r="E99" s="76"/>
      <c r="F99" s="75"/>
      <c r="G99" s="75"/>
    </row>
    <row r="100" spans="1:7" ht="17.25">
      <c r="A100" s="271" t="s">
        <v>2462</v>
      </c>
      <c r="B100" s="271" t="s">
        <v>2463</v>
      </c>
      <c r="C100" s="271" t="s">
        <v>2459</v>
      </c>
      <c r="D100" s="271" t="s">
        <v>2515</v>
      </c>
      <c r="E100" s="272" t="s">
        <v>2518</v>
      </c>
      <c r="F100" s="271" t="s">
        <v>2182</v>
      </c>
      <c r="G100" s="271" t="s">
        <v>2418</v>
      </c>
    </row>
    <row r="101" spans="1:7" ht="17.25">
      <c r="A101" s="271" t="s">
        <v>2464</v>
      </c>
      <c r="B101" s="271" t="s">
        <v>2463</v>
      </c>
      <c r="C101" s="271" t="s">
        <v>2459</v>
      </c>
      <c r="D101" s="271" t="s">
        <v>2515</v>
      </c>
      <c r="E101" s="272" t="s">
        <v>2518</v>
      </c>
      <c r="F101" s="271" t="s">
        <v>2182</v>
      </c>
      <c r="G101" s="271" t="s">
        <v>2418</v>
      </c>
    </row>
    <row r="102" spans="1:7" ht="17.25">
      <c r="A102" s="271" t="s">
        <v>2465</v>
      </c>
      <c r="B102" s="271" t="s">
        <v>2463</v>
      </c>
      <c r="C102" s="271" t="s">
        <v>2459</v>
      </c>
      <c r="D102" s="271" t="s">
        <v>2515</v>
      </c>
      <c r="E102" s="272" t="s">
        <v>2518</v>
      </c>
      <c r="F102" s="271" t="s">
        <v>2182</v>
      </c>
      <c r="G102" s="271" t="s">
        <v>2418</v>
      </c>
    </row>
    <row r="103" spans="1:7" ht="17.25">
      <c r="A103" s="271" t="s">
        <v>2466</v>
      </c>
      <c r="B103" s="271" t="s">
        <v>2463</v>
      </c>
      <c r="C103" s="271" t="s">
        <v>2459</v>
      </c>
      <c r="D103" s="271" t="s">
        <v>2515</v>
      </c>
      <c r="E103" s="272" t="s">
        <v>2518</v>
      </c>
      <c r="F103" s="271" t="s">
        <v>2182</v>
      </c>
      <c r="G103" s="271" t="s">
        <v>2418</v>
      </c>
    </row>
    <row r="104" spans="1:7" ht="17.25">
      <c r="A104" s="75" t="s">
        <v>2531</v>
      </c>
      <c r="B104" s="75"/>
      <c r="C104" s="75"/>
      <c r="D104" s="75"/>
      <c r="E104" s="76"/>
      <c r="F104" s="75"/>
      <c r="G104" s="75"/>
    </row>
    <row r="105" spans="1:7" ht="15">
      <c r="A105" s="56" t="s">
        <v>2472</v>
      </c>
      <c r="B105" s="56" t="s">
        <v>2458</v>
      </c>
      <c r="C105" s="56" t="s">
        <v>2459</v>
      </c>
      <c r="D105" s="56" t="s">
        <v>2515</v>
      </c>
      <c r="E105" s="74" t="s">
        <v>2518</v>
      </c>
      <c r="F105" s="56" t="s">
        <v>2182</v>
      </c>
      <c r="G105" s="56" t="s">
        <v>2418</v>
      </c>
    </row>
    <row r="106" spans="1:7" ht="17.25">
      <c r="A106" s="271" t="s">
        <v>2473</v>
      </c>
      <c r="B106" s="271" t="s">
        <v>2458</v>
      </c>
      <c r="C106" s="271" t="s">
        <v>2459</v>
      </c>
      <c r="D106" s="271" t="s">
        <v>2515</v>
      </c>
      <c r="E106" s="272" t="s">
        <v>2518</v>
      </c>
      <c r="F106" s="271" t="s">
        <v>2182</v>
      </c>
      <c r="G106" s="271" t="s">
        <v>2418</v>
      </c>
    </row>
    <row r="107" spans="1:7" ht="17.25">
      <c r="A107" s="271" t="s">
        <v>2474</v>
      </c>
      <c r="B107" s="271" t="s">
        <v>2458</v>
      </c>
      <c r="C107" s="271" t="s">
        <v>2459</v>
      </c>
      <c r="D107" s="271" t="s">
        <v>2515</v>
      </c>
      <c r="E107" s="272" t="s">
        <v>2518</v>
      </c>
      <c r="F107" s="271" t="s">
        <v>2182</v>
      </c>
      <c r="G107" s="271" t="s">
        <v>2418</v>
      </c>
    </row>
    <row r="108" spans="1:7" ht="17.25">
      <c r="A108" s="75" t="s">
        <v>2532</v>
      </c>
      <c r="B108" s="75"/>
      <c r="C108" s="75"/>
      <c r="D108" s="75"/>
      <c r="E108" s="76"/>
      <c r="F108" s="75"/>
      <c r="G108" s="75"/>
    </row>
    <row r="109" spans="1:7" ht="17.25">
      <c r="A109" s="271" t="s">
        <v>2533</v>
      </c>
      <c r="B109" s="271"/>
      <c r="C109" s="271" t="s">
        <v>2534</v>
      </c>
      <c r="D109" s="271" t="s">
        <v>2515</v>
      </c>
      <c r="E109" s="272" t="s">
        <v>551</v>
      </c>
      <c r="F109" s="271" t="s">
        <v>2174</v>
      </c>
      <c r="G109" s="271" t="s">
        <v>2418</v>
      </c>
    </row>
    <row r="110" spans="1:7" ht="17.25">
      <c r="A110" s="271" t="s">
        <v>2476</v>
      </c>
      <c r="B110" s="271" t="s">
        <v>2458</v>
      </c>
      <c r="C110" s="271" t="s">
        <v>2459</v>
      </c>
      <c r="D110" s="271" t="s">
        <v>2515</v>
      </c>
      <c r="E110" s="272" t="s">
        <v>2518</v>
      </c>
      <c r="F110" s="271" t="s">
        <v>2182</v>
      </c>
      <c r="G110" s="271" t="s">
        <v>2418</v>
      </c>
    </row>
    <row r="111" spans="1:7" ht="17.25">
      <c r="A111" s="75" t="s">
        <v>2535</v>
      </c>
      <c r="B111" s="75"/>
      <c r="C111" s="75"/>
      <c r="D111" s="75"/>
      <c r="E111" s="76"/>
      <c r="F111" s="75"/>
      <c r="G111" s="75"/>
    </row>
    <row r="112" spans="1:7" ht="17.25">
      <c r="A112" s="271" t="s">
        <v>2536</v>
      </c>
      <c r="B112" s="271" t="s">
        <v>2537</v>
      </c>
      <c r="C112" s="271" t="s">
        <v>551</v>
      </c>
      <c r="D112" s="271" t="s">
        <v>2515</v>
      </c>
      <c r="E112" s="272" t="s">
        <v>551</v>
      </c>
      <c r="F112" s="271" t="s">
        <v>2174</v>
      </c>
      <c r="G112" s="271" t="s">
        <v>2538</v>
      </c>
    </row>
    <row r="113" spans="1:7" ht="17.25">
      <c r="A113" s="271" t="s">
        <v>2539</v>
      </c>
      <c r="B113" s="271" t="s">
        <v>2540</v>
      </c>
      <c r="C113" s="271" t="s">
        <v>2541</v>
      </c>
      <c r="D113" s="271" t="s">
        <v>2515</v>
      </c>
      <c r="E113" s="272" t="s">
        <v>551</v>
      </c>
      <c r="F113" s="271" t="s">
        <v>2174</v>
      </c>
      <c r="G113" s="271" t="s">
        <v>2542</v>
      </c>
    </row>
    <row r="114" spans="1:7" ht="15">
      <c r="A114" s="56" t="s">
        <v>2484</v>
      </c>
      <c r="B114" s="56" t="s">
        <v>2485</v>
      </c>
      <c r="C114" s="56"/>
      <c r="D114" s="56" t="s">
        <v>2416</v>
      </c>
      <c r="E114" s="74"/>
      <c r="F114" s="56" t="s">
        <v>2486</v>
      </c>
      <c r="G114" s="56" t="s">
        <v>2418</v>
      </c>
    </row>
    <row r="115" spans="1:7" ht="17.25">
      <c r="A115" s="271" t="s">
        <v>2487</v>
      </c>
      <c r="B115" s="271" t="s">
        <v>2485</v>
      </c>
      <c r="C115" s="271"/>
      <c r="D115" s="271" t="s">
        <v>2416</v>
      </c>
      <c r="E115" s="272"/>
      <c r="F115" s="271" t="s">
        <v>2486</v>
      </c>
      <c r="G115" s="271" t="s">
        <v>2418</v>
      </c>
    </row>
    <row r="116" spans="1:7" ht="17.100000000000001">
      <c r="A116" s="271" t="s">
        <v>2488</v>
      </c>
      <c r="B116" s="271" t="s">
        <v>2485</v>
      </c>
      <c r="C116" s="271" t="s">
        <v>2489</v>
      </c>
      <c r="D116" s="271" t="s">
        <v>2416</v>
      </c>
      <c r="E116" s="272"/>
      <c r="F116" s="271" t="s">
        <v>2490</v>
      </c>
      <c r="G116" s="271" t="s">
        <v>2491</v>
      </c>
    </row>
    <row r="117" spans="1:7" ht="17.25">
      <c r="A117" s="75" t="s">
        <v>2543</v>
      </c>
      <c r="B117" s="75"/>
      <c r="C117" s="75"/>
      <c r="D117" s="75"/>
      <c r="E117" s="76"/>
      <c r="F117" s="75"/>
      <c r="G117" s="75"/>
    </row>
    <row r="118" spans="1:7" ht="17.100000000000001">
      <c r="A118" s="271" t="s">
        <v>2494</v>
      </c>
      <c r="B118" s="271" t="s">
        <v>2458</v>
      </c>
      <c r="C118" s="271" t="s">
        <v>551</v>
      </c>
      <c r="D118" s="271" t="s">
        <v>2416</v>
      </c>
      <c r="E118" s="272"/>
      <c r="F118" s="271" t="s">
        <v>2495</v>
      </c>
      <c r="G118" s="271" t="s">
        <v>2495</v>
      </c>
    </row>
    <row r="119" spans="1:7" ht="17.25">
      <c r="A119" s="271" t="s">
        <v>2494</v>
      </c>
      <c r="B119" s="271" t="s">
        <v>2458</v>
      </c>
      <c r="C119" s="271" t="s">
        <v>551</v>
      </c>
      <c r="D119" s="271" t="s">
        <v>2515</v>
      </c>
      <c r="E119" s="272" t="s">
        <v>551</v>
      </c>
      <c r="F119" s="271" t="s">
        <v>2174</v>
      </c>
      <c r="G119" s="271" t="s">
        <v>2495</v>
      </c>
    </row>
    <row r="120" spans="1:7" ht="15">
      <c r="A120" s="56" t="s">
        <v>2544</v>
      </c>
      <c r="B120" s="56" t="s">
        <v>2458</v>
      </c>
      <c r="C120" s="56" t="s">
        <v>551</v>
      </c>
      <c r="D120" s="56" t="s">
        <v>2515</v>
      </c>
      <c r="E120" s="74" t="s">
        <v>551</v>
      </c>
      <c r="F120" s="56" t="s">
        <v>2174</v>
      </c>
      <c r="G120" s="56" t="s">
        <v>2545</v>
      </c>
    </row>
    <row r="121" spans="1:7" ht="17.25">
      <c r="A121" s="75" t="s">
        <v>2546</v>
      </c>
      <c r="B121" s="75"/>
      <c r="C121" s="75"/>
      <c r="D121" s="75"/>
      <c r="E121" s="76"/>
      <c r="F121" s="75"/>
      <c r="G121" s="75"/>
    </row>
    <row r="122" spans="1:7" ht="17.25">
      <c r="A122" s="271" t="s">
        <v>2547</v>
      </c>
      <c r="B122" s="271"/>
      <c r="C122" s="271" t="s">
        <v>551</v>
      </c>
      <c r="D122" s="271" t="s">
        <v>2515</v>
      </c>
      <c r="E122" s="272" t="s">
        <v>551</v>
      </c>
      <c r="F122" s="271" t="s">
        <v>2174</v>
      </c>
      <c r="G122" s="271" t="s">
        <v>2418</v>
      </c>
    </row>
    <row r="123" spans="1:7" ht="17.25">
      <c r="A123" s="75" t="s">
        <v>2548</v>
      </c>
      <c r="B123" s="75"/>
      <c r="C123" s="75"/>
      <c r="D123" s="75"/>
      <c r="E123" s="76"/>
      <c r="F123" s="75"/>
      <c r="G123" s="75"/>
    </row>
    <row r="124" spans="1:7" ht="17.25">
      <c r="A124" s="271" t="s">
        <v>2499</v>
      </c>
      <c r="B124" s="271" t="s">
        <v>2500</v>
      </c>
      <c r="C124" s="271" t="s">
        <v>2501</v>
      </c>
      <c r="D124" s="271" t="s">
        <v>2416</v>
      </c>
      <c r="E124" s="272"/>
      <c r="F124" s="271" t="s">
        <v>2417</v>
      </c>
      <c r="G124" s="271" t="s">
        <v>2502</v>
      </c>
    </row>
    <row r="125" spans="1:7" ht="17.25">
      <c r="A125" s="271" t="s">
        <v>2506</v>
      </c>
      <c r="B125" s="271" t="s">
        <v>2458</v>
      </c>
      <c r="C125" s="271" t="s">
        <v>2459</v>
      </c>
      <c r="D125" s="271" t="s">
        <v>2515</v>
      </c>
      <c r="E125" s="272" t="s">
        <v>2518</v>
      </c>
      <c r="F125" s="271" t="s">
        <v>2182</v>
      </c>
      <c r="G125" s="271" t="s">
        <v>2418</v>
      </c>
    </row>
    <row r="126" spans="1:7" ht="17.25">
      <c r="A126" s="75" t="s">
        <v>2549</v>
      </c>
      <c r="B126" s="75"/>
      <c r="C126" s="75"/>
      <c r="D126" s="75"/>
      <c r="E126" s="76"/>
      <c r="F126" s="75"/>
      <c r="G126" s="75"/>
    </row>
    <row r="127" spans="1:7" ht="17.25">
      <c r="A127" s="271" t="s">
        <v>2414</v>
      </c>
      <c r="B127" s="271" t="s">
        <v>2415</v>
      </c>
      <c r="C127" s="271"/>
      <c r="D127" s="271" t="s">
        <v>2416</v>
      </c>
      <c r="E127" s="272"/>
      <c r="F127" s="271" t="s">
        <v>2417</v>
      </c>
      <c r="G127" s="271" t="s">
        <v>2418</v>
      </c>
    </row>
    <row r="128" spans="1:7">
      <c r="A128" s="56" t="s">
        <v>2419</v>
      </c>
      <c r="B128" s="56" t="s">
        <v>2415</v>
      </c>
      <c r="C128" s="56"/>
      <c r="D128" s="56" t="s">
        <v>2416</v>
      </c>
      <c r="E128" s="74"/>
      <c r="F128" s="56" t="s">
        <v>2417</v>
      </c>
      <c r="G128" s="56" t="s">
        <v>2418</v>
      </c>
    </row>
    <row r="129" spans="1:7" ht="17.25">
      <c r="A129" s="75" t="s">
        <v>2550</v>
      </c>
      <c r="B129" s="75"/>
      <c r="C129" s="75"/>
      <c r="D129" s="75"/>
      <c r="E129" s="76"/>
      <c r="F129" s="75"/>
      <c r="G129" s="75"/>
    </row>
    <row r="130" spans="1:7" ht="17.25">
      <c r="A130" s="271" t="s">
        <v>2421</v>
      </c>
      <c r="B130" s="271" t="s">
        <v>2415</v>
      </c>
      <c r="C130" s="271"/>
      <c r="D130" s="271" t="s">
        <v>2416</v>
      </c>
      <c r="E130" s="272"/>
      <c r="F130" s="271" t="s">
        <v>2422</v>
      </c>
      <c r="G130" s="271" t="s">
        <v>2418</v>
      </c>
    </row>
    <row r="131" spans="1:7" ht="17.100000000000001">
      <c r="A131" s="271" t="s">
        <v>2423</v>
      </c>
      <c r="B131" s="271" t="s">
        <v>2424</v>
      </c>
      <c r="C131" s="271"/>
      <c r="D131" s="271" t="s">
        <v>2416</v>
      </c>
      <c r="E131" s="272"/>
      <c r="F131" s="271" t="s">
        <v>2417</v>
      </c>
      <c r="G131" s="271" t="s">
        <v>2418</v>
      </c>
    </row>
    <row r="132" spans="1:7">
      <c r="A132" s="56" t="s">
        <v>2425</v>
      </c>
      <c r="B132" s="56" t="s">
        <v>2424</v>
      </c>
      <c r="C132" s="56"/>
      <c r="D132" s="56" t="s">
        <v>2416</v>
      </c>
      <c r="E132" s="74"/>
      <c r="F132" s="56" t="s">
        <v>2417</v>
      </c>
      <c r="G132" s="56" t="s">
        <v>2418</v>
      </c>
    </row>
    <row r="133" spans="1:7" ht="17.25">
      <c r="A133" s="271" t="s">
        <v>2426</v>
      </c>
      <c r="B133" s="271" t="s">
        <v>2415</v>
      </c>
      <c r="C133" s="271"/>
      <c r="D133" s="271" t="s">
        <v>2416</v>
      </c>
      <c r="E133" s="272"/>
      <c r="F133" s="271" t="s">
        <v>2422</v>
      </c>
      <c r="G133" s="271" t="s">
        <v>2418</v>
      </c>
    </row>
    <row r="134" spans="1:7" ht="17.100000000000001">
      <c r="A134" s="271" t="s">
        <v>2427</v>
      </c>
      <c r="B134" s="271" t="s">
        <v>2424</v>
      </c>
      <c r="C134" s="271"/>
      <c r="D134" s="271" t="s">
        <v>2416</v>
      </c>
      <c r="E134" s="272"/>
      <c r="F134" s="271" t="s">
        <v>2417</v>
      </c>
      <c r="G134" s="271" t="s">
        <v>2418</v>
      </c>
    </row>
    <row r="135" spans="1:7" ht="17.100000000000001">
      <c r="A135" s="271" t="s">
        <v>2428</v>
      </c>
      <c r="B135" s="271" t="s">
        <v>2415</v>
      </c>
      <c r="C135" s="271"/>
      <c r="D135" s="271" t="s">
        <v>2416</v>
      </c>
      <c r="E135" s="272"/>
      <c r="F135" s="271" t="s">
        <v>2417</v>
      </c>
      <c r="G135" s="271" t="s">
        <v>2418</v>
      </c>
    </row>
    <row r="136" spans="1:7" ht="17.100000000000001">
      <c r="A136" s="271" t="s">
        <v>2429</v>
      </c>
      <c r="B136" s="271" t="s">
        <v>2415</v>
      </c>
      <c r="C136" s="271"/>
      <c r="D136" s="271" t="s">
        <v>2416</v>
      </c>
      <c r="E136" s="272"/>
      <c r="F136" s="271" t="s">
        <v>2422</v>
      </c>
      <c r="G136" s="271" t="s">
        <v>2418</v>
      </c>
    </row>
    <row r="137" spans="1:7" ht="17.100000000000001">
      <c r="A137" s="271" t="s">
        <v>2430</v>
      </c>
      <c r="B137" s="271" t="s">
        <v>2415</v>
      </c>
      <c r="C137" s="271"/>
      <c r="D137" s="271" t="s">
        <v>2416</v>
      </c>
      <c r="E137" s="272"/>
      <c r="F137" s="271" t="s">
        <v>2422</v>
      </c>
      <c r="G137" s="271" t="s">
        <v>2418</v>
      </c>
    </row>
    <row r="138" spans="1:7" ht="17.100000000000001">
      <c r="A138" s="271" t="s">
        <v>2431</v>
      </c>
      <c r="B138" s="271" t="s">
        <v>2415</v>
      </c>
      <c r="C138" s="271"/>
      <c r="D138" s="271" t="s">
        <v>2416</v>
      </c>
      <c r="E138" s="272"/>
      <c r="F138" s="271" t="s">
        <v>2422</v>
      </c>
      <c r="G138" s="271" t="s">
        <v>2418</v>
      </c>
    </row>
    <row r="139" spans="1:7" ht="17.100000000000001">
      <c r="A139" s="271" t="s">
        <v>2432</v>
      </c>
      <c r="B139" s="271" t="s">
        <v>2424</v>
      </c>
      <c r="C139" s="271"/>
      <c r="D139" s="271" t="s">
        <v>2416</v>
      </c>
      <c r="E139" s="272"/>
      <c r="F139" s="271" t="s">
        <v>2422</v>
      </c>
      <c r="G139" s="271" t="s">
        <v>2418</v>
      </c>
    </row>
    <row r="140" spans="1:7" ht="17.25">
      <c r="A140" s="75" t="s">
        <v>2551</v>
      </c>
      <c r="B140" s="75"/>
      <c r="C140" s="75"/>
      <c r="D140" s="75"/>
      <c r="E140" s="76"/>
      <c r="F140" s="75"/>
      <c r="G140" s="75"/>
    </row>
    <row r="141" spans="1:7">
      <c r="A141" s="56" t="s">
        <v>2434</v>
      </c>
      <c r="B141" s="56" t="s">
        <v>2415</v>
      </c>
      <c r="C141" s="56"/>
      <c r="D141" s="56" t="s">
        <v>2416</v>
      </c>
      <c r="E141" s="74"/>
      <c r="F141" s="56" t="s">
        <v>2417</v>
      </c>
      <c r="G141" s="56" t="s">
        <v>2418</v>
      </c>
    </row>
    <row r="142" spans="1:7" ht="17.25">
      <c r="A142" s="75" t="s">
        <v>2552</v>
      </c>
      <c r="B142" s="75"/>
      <c r="C142" s="75"/>
      <c r="D142" s="75"/>
      <c r="E142" s="76"/>
      <c r="F142" s="75"/>
      <c r="G142" s="75"/>
    </row>
    <row r="143" spans="1:7" ht="17.100000000000001">
      <c r="A143" s="271" t="s">
        <v>2436</v>
      </c>
      <c r="B143" s="271" t="s">
        <v>2415</v>
      </c>
      <c r="C143" s="271"/>
      <c r="D143" s="271" t="s">
        <v>2416</v>
      </c>
      <c r="E143" s="272"/>
      <c r="F143" s="271" t="s">
        <v>2417</v>
      </c>
      <c r="G143" s="271" t="s">
        <v>2418</v>
      </c>
    </row>
    <row r="144" spans="1:7" ht="17.25">
      <c r="A144" s="271" t="s">
        <v>2437</v>
      </c>
      <c r="B144" s="271" t="s">
        <v>2415</v>
      </c>
      <c r="C144" s="271"/>
      <c r="D144" s="271" t="s">
        <v>2416</v>
      </c>
      <c r="E144" s="272"/>
      <c r="F144" s="271" t="s">
        <v>2417</v>
      </c>
      <c r="G144" s="271" t="s">
        <v>2418</v>
      </c>
    </row>
    <row r="145" spans="1:7" ht="17.100000000000001">
      <c r="A145" s="271" t="s">
        <v>2438</v>
      </c>
      <c r="B145" s="271" t="s">
        <v>2415</v>
      </c>
      <c r="C145" s="271"/>
      <c r="D145" s="271" t="s">
        <v>2416</v>
      </c>
      <c r="E145" s="272"/>
      <c r="F145" s="271" t="s">
        <v>2417</v>
      </c>
      <c r="G145" s="271" t="s">
        <v>2418</v>
      </c>
    </row>
    <row r="146" spans="1:7" ht="17.25">
      <c r="A146" s="271" t="s">
        <v>2439</v>
      </c>
      <c r="B146" s="271" t="s">
        <v>2415</v>
      </c>
      <c r="C146" s="271"/>
      <c r="D146" s="271" t="s">
        <v>2416</v>
      </c>
      <c r="E146" s="272"/>
      <c r="F146" s="271" t="s">
        <v>2417</v>
      </c>
      <c r="G146" s="271" t="s">
        <v>2418</v>
      </c>
    </row>
    <row r="147" spans="1:7">
      <c r="A147" s="56" t="s">
        <v>2440</v>
      </c>
      <c r="B147" s="56" t="s">
        <v>2415</v>
      </c>
      <c r="C147" s="56"/>
      <c r="D147" s="56" t="s">
        <v>2416</v>
      </c>
      <c r="E147" s="74"/>
      <c r="F147" s="56" t="s">
        <v>2417</v>
      </c>
      <c r="G147" s="56" t="s">
        <v>2418</v>
      </c>
    </row>
    <row r="148" spans="1:7">
      <c r="A148" s="56" t="s">
        <v>2441</v>
      </c>
      <c r="B148" s="56" t="s">
        <v>2415</v>
      </c>
      <c r="C148" s="56"/>
      <c r="D148" s="56" t="s">
        <v>2416</v>
      </c>
      <c r="E148" s="74"/>
      <c r="F148" s="56" t="s">
        <v>2417</v>
      </c>
      <c r="G148" s="56" t="s">
        <v>2418</v>
      </c>
    </row>
    <row r="149" spans="1:7" ht="17.100000000000001">
      <c r="A149" s="271" t="s">
        <v>2442</v>
      </c>
      <c r="B149" s="271" t="s">
        <v>2415</v>
      </c>
      <c r="C149" s="271"/>
      <c r="D149" s="271" t="s">
        <v>2416</v>
      </c>
      <c r="E149" s="272"/>
      <c r="F149" s="271" t="s">
        <v>2417</v>
      </c>
      <c r="G149" s="271" t="s">
        <v>2418</v>
      </c>
    </row>
    <row r="150" spans="1:7" ht="17.100000000000001">
      <c r="A150" s="271" t="s">
        <v>2443</v>
      </c>
      <c r="B150" s="271" t="s">
        <v>2415</v>
      </c>
      <c r="C150" s="271"/>
      <c r="D150" s="271" t="s">
        <v>2416</v>
      </c>
      <c r="E150" s="272"/>
      <c r="F150" s="271" t="s">
        <v>2417</v>
      </c>
      <c r="G150" s="271" t="s">
        <v>2418</v>
      </c>
    </row>
    <row r="151" spans="1:7" ht="17.25">
      <c r="A151" s="75" t="s">
        <v>2553</v>
      </c>
      <c r="B151" s="75"/>
      <c r="C151" s="75"/>
      <c r="D151" s="75"/>
      <c r="E151" s="76"/>
      <c r="F151" s="75"/>
      <c r="G151" s="75"/>
    </row>
    <row r="152" spans="1:7" ht="17.100000000000001">
      <c r="A152" s="271" t="s">
        <v>2445</v>
      </c>
      <c r="B152" s="271" t="s">
        <v>2446</v>
      </c>
      <c r="C152" s="271"/>
      <c r="D152" s="271" t="s">
        <v>2416</v>
      </c>
      <c r="E152" s="272"/>
      <c r="F152" s="271" t="s">
        <v>2447</v>
      </c>
      <c r="G152" s="271" t="s">
        <v>2418</v>
      </c>
    </row>
    <row r="153" spans="1:7">
      <c r="A153" s="56" t="s">
        <v>2448</v>
      </c>
      <c r="B153" s="56" t="s">
        <v>2415</v>
      </c>
      <c r="C153" s="56"/>
      <c r="D153" s="56" t="s">
        <v>2416</v>
      </c>
      <c r="E153" s="74"/>
      <c r="F153" s="56" t="s">
        <v>2417</v>
      </c>
      <c r="G153" s="56" t="s">
        <v>2418</v>
      </c>
    </row>
    <row r="154" spans="1:7" ht="17.25">
      <c r="A154" s="75" t="s">
        <v>2554</v>
      </c>
      <c r="B154" s="75"/>
      <c r="C154" s="75"/>
      <c r="D154" s="75"/>
      <c r="E154" s="76"/>
      <c r="F154" s="75"/>
      <c r="G154" s="75"/>
    </row>
    <row r="155" spans="1:7" ht="17.25">
      <c r="A155" s="271" t="s">
        <v>2450</v>
      </c>
      <c r="B155" s="271" t="s">
        <v>2451</v>
      </c>
      <c r="C155" s="271" t="s">
        <v>2452</v>
      </c>
      <c r="D155" s="271" t="s">
        <v>2555</v>
      </c>
      <c r="E155" s="272" t="s">
        <v>2454</v>
      </c>
      <c r="F155" s="271" t="s">
        <v>2206</v>
      </c>
      <c r="G155" s="271" t="s">
        <v>2455</v>
      </c>
    </row>
    <row r="156" spans="1:7" ht="17.25">
      <c r="A156" s="271" t="s">
        <v>2556</v>
      </c>
      <c r="B156" s="271" t="s">
        <v>2458</v>
      </c>
      <c r="C156" s="271" t="s">
        <v>1213</v>
      </c>
      <c r="D156" s="271" t="s">
        <v>2555</v>
      </c>
      <c r="E156" s="272" t="s">
        <v>1213</v>
      </c>
      <c r="F156" s="271" t="s">
        <v>2202</v>
      </c>
      <c r="G156" s="271" t="s">
        <v>2418</v>
      </c>
    </row>
    <row r="157" spans="1:7" ht="17.25">
      <c r="A157" s="271" t="s">
        <v>2557</v>
      </c>
      <c r="B157" s="271"/>
      <c r="C157" s="271" t="s">
        <v>2558</v>
      </c>
      <c r="D157" s="271" t="s">
        <v>2555</v>
      </c>
      <c r="E157" s="272" t="s">
        <v>2559</v>
      </c>
      <c r="F157" s="271" t="s">
        <v>2205</v>
      </c>
      <c r="G157" s="271" t="s">
        <v>2418</v>
      </c>
    </row>
    <row r="158" spans="1:7" ht="17.25">
      <c r="A158" s="271" t="s">
        <v>2560</v>
      </c>
      <c r="B158" s="271" t="s">
        <v>2451</v>
      </c>
      <c r="C158" s="271" t="s">
        <v>108</v>
      </c>
      <c r="D158" s="271" t="s">
        <v>2555</v>
      </c>
      <c r="E158" s="272" t="s">
        <v>108</v>
      </c>
      <c r="F158" s="271" t="s">
        <v>2205</v>
      </c>
      <c r="G158" s="271" t="s">
        <v>2418</v>
      </c>
    </row>
    <row r="159" spans="1:7" ht="17.25">
      <c r="A159" s="271" t="s">
        <v>2561</v>
      </c>
      <c r="B159" s="271" t="s">
        <v>2562</v>
      </c>
      <c r="C159" s="271" t="s">
        <v>2563</v>
      </c>
      <c r="D159" s="271" t="s">
        <v>2555</v>
      </c>
      <c r="E159" s="272" t="s">
        <v>2563</v>
      </c>
      <c r="F159" s="271" t="s">
        <v>2205</v>
      </c>
      <c r="G159" s="271" t="s">
        <v>2564</v>
      </c>
    </row>
    <row r="160" spans="1:7" ht="17.25">
      <c r="A160" s="271" t="s">
        <v>2565</v>
      </c>
      <c r="B160" s="271"/>
      <c r="C160" s="271" t="s">
        <v>108</v>
      </c>
      <c r="D160" s="271" t="s">
        <v>2555</v>
      </c>
      <c r="E160" s="272" t="s">
        <v>108</v>
      </c>
      <c r="F160" s="271" t="s">
        <v>2205</v>
      </c>
      <c r="G160" s="271" t="s">
        <v>2418</v>
      </c>
    </row>
    <row r="161" spans="1:7" ht="17.25">
      <c r="A161" s="75" t="s">
        <v>2566</v>
      </c>
      <c r="B161" s="75"/>
      <c r="C161" s="75"/>
      <c r="D161" s="75"/>
      <c r="E161" s="76"/>
      <c r="F161" s="75"/>
      <c r="G161" s="75"/>
    </row>
    <row r="162" spans="1:7" ht="17.25">
      <c r="A162" s="271" t="s">
        <v>2567</v>
      </c>
      <c r="B162" s="271" t="s">
        <v>2463</v>
      </c>
      <c r="C162" s="271" t="s">
        <v>108</v>
      </c>
      <c r="D162" s="271" t="s">
        <v>2555</v>
      </c>
      <c r="E162" s="272" t="s">
        <v>108</v>
      </c>
      <c r="F162" s="271" t="s">
        <v>2205</v>
      </c>
      <c r="G162" s="271" t="s">
        <v>2418</v>
      </c>
    </row>
    <row r="163" spans="1:7" ht="15">
      <c r="A163" s="56" t="s">
        <v>2568</v>
      </c>
      <c r="B163" s="56" t="s">
        <v>2569</v>
      </c>
      <c r="C163" s="56" t="s">
        <v>108</v>
      </c>
      <c r="D163" s="56" t="s">
        <v>2555</v>
      </c>
      <c r="E163" s="74" t="s">
        <v>108</v>
      </c>
      <c r="F163" s="56" t="s">
        <v>2205</v>
      </c>
      <c r="G163" s="56" t="s">
        <v>2570</v>
      </c>
    </row>
    <row r="164" spans="1:7" ht="17.25">
      <c r="A164" s="271" t="s">
        <v>2571</v>
      </c>
      <c r="B164" s="271" t="s">
        <v>2569</v>
      </c>
      <c r="C164" s="271" t="s">
        <v>108</v>
      </c>
      <c r="D164" s="271" t="s">
        <v>2555</v>
      </c>
      <c r="E164" s="272" t="s">
        <v>108</v>
      </c>
      <c r="F164" s="271" t="s">
        <v>2205</v>
      </c>
      <c r="G164" s="271" t="s">
        <v>2418</v>
      </c>
    </row>
    <row r="165" spans="1:7" ht="17.25">
      <c r="A165" s="271" t="s">
        <v>2457</v>
      </c>
      <c r="B165" s="271" t="s">
        <v>2458</v>
      </c>
      <c r="C165" s="271" t="s">
        <v>2459</v>
      </c>
      <c r="D165" s="271" t="s">
        <v>2555</v>
      </c>
      <c r="E165" s="272" t="s">
        <v>2572</v>
      </c>
      <c r="F165" s="271" t="s">
        <v>2206</v>
      </c>
      <c r="G165" s="271" t="s">
        <v>2418</v>
      </c>
    </row>
    <row r="166" spans="1:7" ht="17.25">
      <c r="A166" s="271" t="s">
        <v>2573</v>
      </c>
      <c r="B166" s="271" t="s">
        <v>2574</v>
      </c>
      <c r="C166" s="271" t="s">
        <v>108</v>
      </c>
      <c r="D166" s="271" t="s">
        <v>2555</v>
      </c>
      <c r="E166" s="272" t="s">
        <v>108</v>
      </c>
      <c r="F166" s="271" t="s">
        <v>2205</v>
      </c>
      <c r="G166" s="271" t="s">
        <v>2575</v>
      </c>
    </row>
    <row r="167" spans="1:7" ht="17.25">
      <c r="A167" s="75" t="s">
        <v>2576</v>
      </c>
      <c r="B167" s="75"/>
      <c r="C167" s="75"/>
      <c r="D167" s="75"/>
      <c r="E167" s="76"/>
      <c r="F167" s="75"/>
      <c r="G167" s="75"/>
    </row>
    <row r="168" spans="1:7" ht="17.25">
      <c r="A168" s="271" t="s">
        <v>2577</v>
      </c>
      <c r="B168" s="271" t="s">
        <v>2521</v>
      </c>
      <c r="C168" s="271" t="s">
        <v>108</v>
      </c>
      <c r="D168" s="271" t="s">
        <v>2555</v>
      </c>
      <c r="E168" s="272" t="s">
        <v>108</v>
      </c>
      <c r="F168" s="271" t="s">
        <v>2205</v>
      </c>
      <c r="G168" s="271" t="s">
        <v>2418</v>
      </c>
    </row>
    <row r="169" spans="1:7" ht="17.25">
      <c r="A169" s="271" t="s">
        <v>2520</v>
      </c>
      <c r="B169" s="271" t="s">
        <v>2521</v>
      </c>
      <c r="C169" s="271" t="s">
        <v>2522</v>
      </c>
      <c r="D169" s="271" t="s">
        <v>2555</v>
      </c>
      <c r="E169" s="272" t="s">
        <v>2578</v>
      </c>
      <c r="F169" s="271" t="s">
        <v>2205</v>
      </c>
      <c r="G169" s="271" t="s">
        <v>2418</v>
      </c>
    </row>
    <row r="170" spans="1:7" ht="17.25">
      <c r="A170" s="271" t="s">
        <v>2579</v>
      </c>
      <c r="B170" s="271" t="s">
        <v>2521</v>
      </c>
      <c r="C170" s="271" t="s">
        <v>2580</v>
      </c>
      <c r="D170" s="271" t="s">
        <v>2555</v>
      </c>
      <c r="E170" s="272" t="s">
        <v>108</v>
      </c>
      <c r="F170" s="271" t="s">
        <v>2205</v>
      </c>
      <c r="G170" s="271" t="s">
        <v>2581</v>
      </c>
    </row>
    <row r="171" spans="1:7" ht="17.25">
      <c r="A171" s="271" t="s">
        <v>2582</v>
      </c>
      <c r="B171" s="271" t="s">
        <v>2521</v>
      </c>
      <c r="C171" s="271" t="s">
        <v>108</v>
      </c>
      <c r="D171" s="271" t="s">
        <v>2555</v>
      </c>
      <c r="E171" s="272" t="s">
        <v>108</v>
      </c>
      <c r="F171" s="271" t="s">
        <v>2205</v>
      </c>
      <c r="G171" s="271" t="s">
        <v>2418</v>
      </c>
    </row>
    <row r="172" spans="1:7" ht="17.25">
      <c r="A172" s="75" t="s">
        <v>2583</v>
      </c>
      <c r="B172" s="75"/>
      <c r="C172" s="75"/>
      <c r="D172" s="75"/>
      <c r="E172" s="76"/>
      <c r="F172" s="75"/>
      <c r="G172" s="75"/>
    </row>
    <row r="173" spans="1:7" ht="17.25">
      <c r="A173" s="271" t="s">
        <v>2584</v>
      </c>
      <c r="B173" s="271" t="s">
        <v>2585</v>
      </c>
      <c r="C173" s="271" t="s">
        <v>2586</v>
      </c>
      <c r="D173" s="271" t="s">
        <v>2555</v>
      </c>
      <c r="E173" s="272" t="s">
        <v>108</v>
      </c>
      <c r="F173" s="271" t="s">
        <v>2205</v>
      </c>
      <c r="G173" s="271" t="s">
        <v>2418</v>
      </c>
    </row>
    <row r="174" spans="1:7" ht="17.25">
      <c r="A174" s="271" t="s">
        <v>2587</v>
      </c>
      <c r="B174" s="271" t="s">
        <v>2526</v>
      </c>
      <c r="C174" s="271" t="s">
        <v>2588</v>
      </c>
      <c r="D174" s="271" t="s">
        <v>2555</v>
      </c>
      <c r="E174" s="272" t="s">
        <v>108</v>
      </c>
      <c r="F174" s="271" t="s">
        <v>2205</v>
      </c>
      <c r="G174" s="271" t="s">
        <v>2418</v>
      </c>
    </row>
    <row r="175" spans="1:7" ht="15">
      <c r="A175" s="56" t="s">
        <v>2589</v>
      </c>
      <c r="B175" s="56" t="s">
        <v>2590</v>
      </c>
      <c r="C175" s="56" t="s">
        <v>108</v>
      </c>
      <c r="D175" s="56" t="s">
        <v>2555</v>
      </c>
      <c r="E175" s="74" t="s">
        <v>108</v>
      </c>
      <c r="F175" s="56" t="s">
        <v>2205</v>
      </c>
      <c r="G175" s="56" t="s">
        <v>2591</v>
      </c>
    </row>
    <row r="176" spans="1:7" ht="17.25">
      <c r="A176" s="271" t="s">
        <v>2592</v>
      </c>
      <c r="B176" s="271" t="s">
        <v>2590</v>
      </c>
      <c r="C176" s="271" t="s">
        <v>108</v>
      </c>
      <c r="D176" s="271" t="s">
        <v>2555</v>
      </c>
      <c r="E176" s="272" t="s">
        <v>108</v>
      </c>
      <c r="F176" s="271" t="s">
        <v>2205</v>
      </c>
      <c r="G176" s="271" t="s">
        <v>2418</v>
      </c>
    </row>
    <row r="177" spans="1:7" ht="17.25">
      <c r="A177" s="75" t="s">
        <v>2593</v>
      </c>
      <c r="B177" s="75"/>
      <c r="C177" s="75"/>
      <c r="D177" s="75"/>
      <c r="E177" s="76"/>
      <c r="F177" s="75"/>
      <c r="G177" s="75"/>
    </row>
    <row r="178" spans="1:7" ht="17.25">
      <c r="A178" s="271" t="s">
        <v>2594</v>
      </c>
      <c r="B178" s="271" t="s">
        <v>2463</v>
      </c>
      <c r="C178" s="271" t="s">
        <v>108</v>
      </c>
      <c r="D178" s="271" t="s">
        <v>2555</v>
      </c>
      <c r="E178" s="272" t="s">
        <v>108</v>
      </c>
      <c r="F178" s="271" t="s">
        <v>2205</v>
      </c>
      <c r="G178" s="271" t="s">
        <v>2418</v>
      </c>
    </row>
    <row r="179" spans="1:7" ht="17.25">
      <c r="A179" s="271" t="s">
        <v>2462</v>
      </c>
      <c r="B179" s="271" t="s">
        <v>2463</v>
      </c>
      <c r="C179" s="271" t="s">
        <v>2459</v>
      </c>
      <c r="D179" s="271" t="s">
        <v>2555</v>
      </c>
      <c r="E179" s="272" t="s">
        <v>2572</v>
      </c>
      <c r="F179" s="271" t="s">
        <v>2206</v>
      </c>
      <c r="G179" s="271" t="s">
        <v>2418</v>
      </c>
    </row>
    <row r="180" spans="1:7" ht="17.25">
      <c r="A180" s="271" t="s">
        <v>2464</v>
      </c>
      <c r="B180" s="271" t="s">
        <v>2463</v>
      </c>
      <c r="C180" s="271" t="s">
        <v>2459</v>
      </c>
      <c r="D180" s="271" t="s">
        <v>2555</v>
      </c>
      <c r="E180" s="272" t="s">
        <v>2572</v>
      </c>
      <c r="F180" s="271" t="s">
        <v>2206</v>
      </c>
      <c r="G180" s="271" t="s">
        <v>2418</v>
      </c>
    </row>
    <row r="181" spans="1:7" ht="17.25">
      <c r="A181" s="271" t="s">
        <v>2465</v>
      </c>
      <c r="B181" s="271" t="s">
        <v>2463</v>
      </c>
      <c r="C181" s="271" t="s">
        <v>2459</v>
      </c>
      <c r="D181" s="271" t="s">
        <v>2555</v>
      </c>
      <c r="E181" s="272" t="s">
        <v>2572</v>
      </c>
      <c r="F181" s="271" t="s">
        <v>2206</v>
      </c>
      <c r="G181" s="271" t="s">
        <v>2418</v>
      </c>
    </row>
    <row r="182" spans="1:7" ht="17.25">
      <c r="A182" s="271" t="s">
        <v>2466</v>
      </c>
      <c r="B182" s="271" t="s">
        <v>2463</v>
      </c>
      <c r="C182" s="271" t="s">
        <v>2459</v>
      </c>
      <c r="D182" s="271" t="s">
        <v>2555</v>
      </c>
      <c r="E182" s="272" t="s">
        <v>2572</v>
      </c>
      <c r="F182" s="271" t="s">
        <v>2206</v>
      </c>
      <c r="G182" s="271" t="s">
        <v>2418</v>
      </c>
    </row>
    <row r="183" spans="1:7" ht="17.25">
      <c r="A183" s="271" t="s">
        <v>2595</v>
      </c>
      <c r="B183" s="271" t="s">
        <v>2596</v>
      </c>
      <c r="C183" s="271" t="s">
        <v>108</v>
      </c>
      <c r="D183" s="271" t="s">
        <v>2555</v>
      </c>
      <c r="E183" s="272" t="s">
        <v>108</v>
      </c>
      <c r="F183" s="271" t="s">
        <v>2205</v>
      </c>
      <c r="G183" s="271" t="s">
        <v>2597</v>
      </c>
    </row>
    <row r="184" spans="1:7" ht="15">
      <c r="A184" s="56" t="s">
        <v>2598</v>
      </c>
      <c r="B184" s="56" t="s">
        <v>2596</v>
      </c>
      <c r="C184" s="56" t="s">
        <v>108</v>
      </c>
      <c r="D184" s="56" t="s">
        <v>2555</v>
      </c>
      <c r="E184" s="74" t="s">
        <v>108</v>
      </c>
      <c r="F184" s="56" t="s">
        <v>2205</v>
      </c>
      <c r="G184" s="56" t="s">
        <v>2418</v>
      </c>
    </row>
    <row r="185" spans="1:7" ht="17.25">
      <c r="A185" s="75" t="s">
        <v>2599</v>
      </c>
      <c r="B185" s="75"/>
      <c r="C185" s="75"/>
      <c r="D185" s="75"/>
      <c r="E185" s="76"/>
      <c r="F185" s="75"/>
      <c r="G185" s="75"/>
    </row>
    <row r="186" spans="1:7" ht="17.25">
      <c r="A186" s="271" t="s">
        <v>2600</v>
      </c>
      <c r="B186" s="271" t="s">
        <v>2601</v>
      </c>
      <c r="C186" s="271" t="s">
        <v>108</v>
      </c>
      <c r="D186" s="271" t="s">
        <v>2555</v>
      </c>
      <c r="E186" s="272" t="s">
        <v>108</v>
      </c>
      <c r="F186" s="271" t="s">
        <v>2205</v>
      </c>
      <c r="G186" s="271" t="s">
        <v>2418</v>
      </c>
    </row>
    <row r="187" spans="1:7" ht="17.25">
      <c r="A187" s="271" t="s">
        <v>2602</v>
      </c>
      <c r="B187" s="271" t="s">
        <v>2603</v>
      </c>
      <c r="C187" s="271" t="s">
        <v>2586</v>
      </c>
      <c r="D187" s="271" t="s">
        <v>2555</v>
      </c>
      <c r="E187" s="272" t="s">
        <v>108</v>
      </c>
      <c r="F187" s="271" t="s">
        <v>2205</v>
      </c>
      <c r="G187" s="271" t="s">
        <v>2418</v>
      </c>
    </row>
    <row r="188" spans="1:7" ht="17.25">
      <c r="A188" s="271" t="s">
        <v>2604</v>
      </c>
      <c r="B188" s="271" t="s">
        <v>2601</v>
      </c>
      <c r="C188" s="271" t="s">
        <v>2605</v>
      </c>
      <c r="D188" s="271" t="s">
        <v>2555</v>
      </c>
      <c r="E188" s="272" t="s">
        <v>108</v>
      </c>
      <c r="F188" s="271" t="s">
        <v>2205</v>
      </c>
      <c r="G188" s="271" t="s">
        <v>2606</v>
      </c>
    </row>
    <row r="189" spans="1:7" ht="17.25">
      <c r="A189" s="269" t="s">
        <v>2468</v>
      </c>
      <c r="B189" s="269" t="s">
        <v>2458</v>
      </c>
      <c r="C189" s="269" t="s">
        <v>2469</v>
      </c>
      <c r="D189" s="269" t="s">
        <v>2555</v>
      </c>
      <c r="E189" s="270" t="s">
        <v>108</v>
      </c>
      <c r="F189" s="270" t="s">
        <v>2471</v>
      </c>
      <c r="G189" s="269" t="s">
        <v>2418</v>
      </c>
    </row>
    <row r="190" spans="1:7" ht="17.25">
      <c r="A190" s="271" t="s">
        <v>2472</v>
      </c>
      <c r="B190" s="271" t="s">
        <v>2458</v>
      </c>
      <c r="C190" s="271" t="s">
        <v>2459</v>
      </c>
      <c r="D190" s="271" t="s">
        <v>2555</v>
      </c>
      <c r="E190" s="272" t="s">
        <v>2572</v>
      </c>
      <c r="F190" s="271" t="s">
        <v>2206</v>
      </c>
      <c r="G190" s="271" t="s">
        <v>2418</v>
      </c>
    </row>
    <row r="191" spans="1:7" ht="17.25">
      <c r="A191" s="271" t="s">
        <v>2473</v>
      </c>
      <c r="B191" s="271" t="s">
        <v>2458</v>
      </c>
      <c r="C191" s="271" t="s">
        <v>2459</v>
      </c>
      <c r="D191" s="271" t="s">
        <v>2555</v>
      </c>
      <c r="E191" s="272" t="s">
        <v>2572</v>
      </c>
      <c r="F191" s="271" t="s">
        <v>2206</v>
      </c>
      <c r="G191" s="271" t="s">
        <v>2418</v>
      </c>
    </row>
    <row r="192" spans="1:7" ht="17.25">
      <c r="A192" s="271" t="s">
        <v>2474</v>
      </c>
      <c r="B192" s="271" t="s">
        <v>2458</v>
      </c>
      <c r="C192" s="271" t="s">
        <v>2459</v>
      </c>
      <c r="D192" s="271" t="s">
        <v>2555</v>
      </c>
      <c r="E192" s="272" t="s">
        <v>2572</v>
      </c>
      <c r="F192" s="271" t="s">
        <v>2206</v>
      </c>
      <c r="G192" s="271" t="s">
        <v>2418</v>
      </c>
    </row>
    <row r="193" spans="1:7" ht="17.25">
      <c r="A193" s="271" t="s">
        <v>2607</v>
      </c>
      <c r="B193" s="271" t="s">
        <v>2601</v>
      </c>
      <c r="C193" s="271" t="s">
        <v>2563</v>
      </c>
      <c r="D193" s="271" t="s">
        <v>2555</v>
      </c>
      <c r="E193" s="272" t="s">
        <v>2563</v>
      </c>
      <c r="F193" s="272" t="s">
        <v>2205</v>
      </c>
      <c r="G193" s="271" t="s">
        <v>2418</v>
      </c>
    </row>
    <row r="194" spans="1:7" ht="15">
      <c r="A194" s="56" t="s">
        <v>2608</v>
      </c>
      <c r="B194" s="56" t="s">
        <v>2609</v>
      </c>
      <c r="C194" s="56" t="s">
        <v>108</v>
      </c>
      <c r="D194" s="56" t="s">
        <v>2555</v>
      </c>
      <c r="E194" s="74" t="s">
        <v>108</v>
      </c>
      <c r="F194" s="74" t="s">
        <v>2205</v>
      </c>
      <c r="G194" s="56" t="s">
        <v>2418</v>
      </c>
    </row>
    <row r="195" spans="1:7" ht="17.25">
      <c r="A195" s="75" t="s">
        <v>2610</v>
      </c>
      <c r="B195" s="75"/>
      <c r="C195" s="75"/>
      <c r="D195" s="75"/>
      <c r="E195" s="76"/>
      <c r="F195" s="75"/>
      <c r="G195" s="75"/>
    </row>
    <row r="196" spans="1:7" ht="17.25">
      <c r="A196" s="271" t="s">
        <v>2611</v>
      </c>
      <c r="B196" s="271" t="s">
        <v>2601</v>
      </c>
      <c r="C196" s="271" t="s">
        <v>2612</v>
      </c>
      <c r="D196" s="271" t="s">
        <v>2555</v>
      </c>
      <c r="E196" s="272" t="s">
        <v>2201</v>
      </c>
      <c r="F196" s="271" t="s">
        <v>2204</v>
      </c>
      <c r="G196" s="271" t="s">
        <v>2418</v>
      </c>
    </row>
    <row r="197" spans="1:7" ht="17.25">
      <c r="A197" s="271" t="s">
        <v>2613</v>
      </c>
      <c r="B197" s="271" t="s">
        <v>2596</v>
      </c>
      <c r="C197" s="271" t="s">
        <v>2612</v>
      </c>
      <c r="D197" s="271" t="s">
        <v>2555</v>
      </c>
      <c r="E197" s="272" t="s">
        <v>2201</v>
      </c>
      <c r="F197" s="271" t="s">
        <v>2204</v>
      </c>
      <c r="G197" s="271" t="s">
        <v>2418</v>
      </c>
    </row>
    <row r="198" spans="1:7" ht="17.25">
      <c r="A198" s="271" t="s">
        <v>2614</v>
      </c>
      <c r="B198" s="271"/>
      <c r="C198" s="271" t="s">
        <v>2563</v>
      </c>
      <c r="D198" s="271" t="s">
        <v>2555</v>
      </c>
      <c r="E198" s="272" t="s">
        <v>2563</v>
      </c>
      <c r="F198" s="271" t="s">
        <v>2205</v>
      </c>
      <c r="G198" s="271" t="s">
        <v>2418</v>
      </c>
    </row>
    <row r="199" spans="1:7" ht="17.25">
      <c r="A199" s="271" t="s">
        <v>2533</v>
      </c>
      <c r="B199" s="271"/>
      <c r="C199" s="271" t="s">
        <v>2534</v>
      </c>
      <c r="D199" s="271" t="s">
        <v>2555</v>
      </c>
      <c r="E199" s="272" t="s">
        <v>2563</v>
      </c>
      <c r="F199" s="271" t="s">
        <v>2205</v>
      </c>
      <c r="G199" s="271" t="s">
        <v>2418</v>
      </c>
    </row>
    <row r="200" spans="1:7" ht="17.25">
      <c r="A200" s="271" t="s">
        <v>2615</v>
      </c>
      <c r="B200" s="271" t="s">
        <v>2601</v>
      </c>
      <c r="C200" s="271" t="s">
        <v>108</v>
      </c>
      <c r="D200" s="271" t="s">
        <v>2555</v>
      </c>
      <c r="E200" s="272" t="s">
        <v>108</v>
      </c>
      <c r="F200" s="271" t="s">
        <v>2205</v>
      </c>
      <c r="G200" s="271" t="s">
        <v>2418</v>
      </c>
    </row>
    <row r="201" spans="1:7" ht="17.25">
      <c r="A201" s="271" t="s">
        <v>2616</v>
      </c>
      <c r="B201" s="271" t="s">
        <v>2601</v>
      </c>
      <c r="C201" s="271" t="s">
        <v>108</v>
      </c>
      <c r="D201" s="271" t="s">
        <v>2555</v>
      </c>
      <c r="E201" s="272" t="s">
        <v>108</v>
      </c>
      <c r="F201" s="272" t="s">
        <v>2205</v>
      </c>
      <c r="G201" s="271" t="s">
        <v>2418</v>
      </c>
    </row>
    <row r="202" spans="1:7" ht="15">
      <c r="A202" s="56" t="s">
        <v>2617</v>
      </c>
      <c r="B202" s="56" t="s">
        <v>2596</v>
      </c>
      <c r="C202" s="56" t="s">
        <v>108</v>
      </c>
      <c r="D202" s="56" t="s">
        <v>2555</v>
      </c>
      <c r="E202" s="74" t="s">
        <v>108</v>
      </c>
      <c r="F202" s="56" t="s">
        <v>2205</v>
      </c>
      <c r="G202" s="56" t="s">
        <v>2418</v>
      </c>
    </row>
    <row r="203" spans="1:7" ht="15">
      <c r="A203" s="56" t="s">
        <v>2618</v>
      </c>
      <c r="B203" s="56" t="s">
        <v>2619</v>
      </c>
      <c r="C203" s="56" t="s">
        <v>2563</v>
      </c>
      <c r="D203" s="56" t="s">
        <v>2555</v>
      </c>
      <c r="E203" s="74" t="s">
        <v>2563</v>
      </c>
      <c r="F203" s="74" t="s">
        <v>2205</v>
      </c>
      <c r="G203" s="56" t="s">
        <v>2418</v>
      </c>
    </row>
    <row r="204" spans="1:7" ht="17.25">
      <c r="A204" s="271" t="s">
        <v>2620</v>
      </c>
      <c r="B204" s="271" t="s">
        <v>2619</v>
      </c>
      <c r="C204" s="271" t="s">
        <v>2563</v>
      </c>
      <c r="D204" s="271" t="s">
        <v>2555</v>
      </c>
      <c r="E204" s="272" t="s">
        <v>2563</v>
      </c>
      <c r="F204" s="271" t="s">
        <v>2205</v>
      </c>
      <c r="G204" s="271" t="s">
        <v>2418</v>
      </c>
    </row>
    <row r="205" spans="1:7" ht="17.25">
      <c r="A205" s="271" t="s">
        <v>2476</v>
      </c>
      <c r="B205" s="271" t="s">
        <v>2458</v>
      </c>
      <c r="C205" s="271" t="s">
        <v>2459</v>
      </c>
      <c r="D205" s="271" t="s">
        <v>2555</v>
      </c>
      <c r="E205" s="272" t="s">
        <v>2572</v>
      </c>
      <c r="F205" s="271" t="s">
        <v>2206</v>
      </c>
      <c r="G205" s="271" t="s">
        <v>2418</v>
      </c>
    </row>
    <row r="206" spans="1:7" ht="15">
      <c r="A206" s="56" t="s">
        <v>2621</v>
      </c>
      <c r="B206" s="56" t="s">
        <v>2619</v>
      </c>
      <c r="C206" s="56" t="s">
        <v>108</v>
      </c>
      <c r="D206" s="56" t="s">
        <v>2555</v>
      </c>
      <c r="E206" s="74" t="s">
        <v>108</v>
      </c>
      <c r="F206" s="56" t="s">
        <v>2205</v>
      </c>
      <c r="G206" s="56" t="s">
        <v>2622</v>
      </c>
    </row>
    <row r="207" spans="1:7" ht="17.25">
      <c r="A207" s="75" t="s">
        <v>2623</v>
      </c>
      <c r="B207" s="75"/>
      <c r="C207" s="75"/>
      <c r="D207" s="75"/>
      <c r="E207" s="76"/>
      <c r="F207" s="75"/>
      <c r="G207" s="75"/>
    </row>
    <row r="208" spans="1:7" ht="17.25">
      <c r="A208" s="271" t="s">
        <v>2624</v>
      </c>
      <c r="B208" s="271" t="s">
        <v>2625</v>
      </c>
      <c r="C208" s="271" t="s">
        <v>108</v>
      </c>
      <c r="D208" s="271" t="s">
        <v>2555</v>
      </c>
      <c r="E208" s="272" t="s">
        <v>108</v>
      </c>
      <c r="F208" s="271" t="s">
        <v>2205</v>
      </c>
      <c r="G208" s="271" t="s">
        <v>2418</v>
      </c>
    </row>
    <row r="209" spans="1:7" ht="17.25">
      <c r="A209" s="271" t="s">
        <v>2626</v>
      </c>
      <c r="B209" s="271" t="s">
        <v>2627</v>
      </c>
      <c r="C209" s="271" t="s">
        <v>108</v>
      </c>
      <c r="D209" s="271" t="s">
        <v>2555</v>
      </c>
      <c r="E209" s="272" t="s">
        <v>108</v>
      </c>
      <c r="F209" s="271" t="s">
        <v>2205</v>
      </c>
      <c r="G209" s="271" t="s">
        <v>2418</v>
      </c>
    </row>
    <row r="210" spans="1:7" ht="17.25">
      <c r="A210" s="271" t="s">
        <v>2628</v>
      </c>
      <c r="B210" s="271" t="s">
        <v>2627</v>
      </c>
      <c r="C210" s="271" t="s">
        <v>108</v>
      </c>
      <c r="D210" s="271" t="s">
        <v>2555</v>
      </c>
      <c r="E210" s="272" t="s">
        <v>108</v>
      </c>
      <c r="F210" s="271" t="s">
        <v>2205</v>
      </c>
      <c r="G210" s="271" t="s">
        <v>2418</v>
      </c>
    </row>
    <row r="211" spans="1:7" ht="17.25">
      <c r="A211" s="75" t="s">
        <v>2629</v>
      </c>
      <c r="B211" s="75"/>
      <c r="C211" s="75"/>
      <c r="D211" s="75"/>
      <c r="E211" s="76"/>
      <c r="F211" s="75"/>
      <c r="G211" s="75"/>
    </row>
    <row r="212" spans="1:7" ht="17.25">
      <c r="A212" s="271" t="s">
        <v>2478</v>
      </c>
      <c r="B212" s="271" t="s">
        <v>2479</v>
      </c>
      <c r="C212" s="271" t="s">
        <v>2452</v>
      </c>
      <c r="D212" s="271" t="s">
        <v>2555</v>
      </c>
      <c r="E212" s="272" t="s">
        <v>2454</v>
      </c>
      <c r="F212" s="271" t="s">
        <v>2206</v>
      </c>
      <c r="G212" s="271" t="s">
        <v>2480</v>
      </c>
    </row>
    <row r="213" spans="1:7" ht="17.25">
      <c r="A213" s="271" t="s">
        <v>2481</v>
      </c>
      <c r="B213" s="271" t="s">
        <v>2482</v>
      </c>
      <c r="C213" s="271" t="s">
        <v>2452</v>
      </c>
      <c r="D213" s="271" t="s">
        <v>2555</v>
      </c>
      <c r="E213" s="272" t="s">
        <v>2454</v>
      </c>
      <c r="F213" s="271" t="s">
        <v>2206</v>
      </c>
      <c r="G213" s="271" t="s">
        <v>2483</v>
      </c>
    </row>
    <row r="214" spans="1:7" ht="17.25">
      <c r="A214" s="271" t="s">
        <v>2630</v>
      </c>
      <c r="B214" s="271" t="s">
        <v>2479</v>
      </c>
      <c r="C214" s="271" t="s">
        <v>2563</v>
      </c>
      <c r="D214" s="271" t="s">
        <v>2555</v>
      </c>
      <c r="E214" s="272" t="s">
        <v>2563</v>
      </c>
      <c r="F214" s="271" t="s">
        <v>2205</v>
      </c>
      <c r="G214" s="271" t="s">
        <v>2631</v>
      </c>
    </row>
    <row r="215" spans="1:7" ht="17.25">
      <c r="A215" s="271" t="s">
        <v>2632</v>
      </c>
      <c r="B215" s="271" t="s">
        <v>2540</v>
      </c>
      <c r="C215" s="271" t="s">
        <v>108</v>
      </c>
      <c r="D215" s="271" t="s">
        <v>2555</v>
      </c>
      <c r="E215" s="272" t="s">
        <v>108</v>
      </c>
      <c r="F215" s="271" t="s">
        <v>2205</v>
      </c>
      <c r="G215" s="271" t="s">
        <v>2633</v>
      </c>
    </row>
    <row r="216" spans="1:7" ht="17.25">
      <c r="A216" s="271" t="s">
        <v>2634</v>
      </c>
      <c r="B216" s="271" t="s">
        <v>2635</v>
      </c>
      <c r="C216" s="271" t="s">
        <v>108</v>
      </c>
      <c r="D216" s="271" t="s">
        <v>2555</v>
      </c>
      <c r="E216" s="272" t="s">
        <v>108</v>
      </c>
      <c r="F216" s="271" t="s">
        <v>2205</v>
      </c>
      <c r="G216" s="271" t="s">
        <v>2636</v>
      </c>
    </row>
    <row r="217" spans="1:7" ht="17.25">
      <c r="A217" s="271" t="s">
        <v>2484</v>
      </c>
      <c r="B217" s="271" t="s">
        <v>2485</v>
      </c>
      <c r="C217" s="271"/>
      <c r="D217" s="271" t="s">
        <v>2416</v>
      </c>
      <c r="E217" s="272"/>
      <c r="F217" s="271" t="s">
        <v>2486</v>
      </c>
      <c r="G217" s="271" t="s">
        <v>2418</v>
      </c>
    </row>
    <row r="218" spans="1:7" ht="17.25">
      <c r="A218" s="271" t="s">
        <v>2487</v>
      </c>
      <c r="B218" s="271" t="s">
        <v>2485</v>
      </c>
      <c r="C218" s="271"/>
      <c r="D218" s="271" t="s">
        <v>2416</v>
      </c>
      <c r="E218" s="272"/>
      <c r="F218" s="271" t="s">
        <v>2486</v>
      </c>
      <c r="G218" s="271" t="s">
        <v>2418</v>
      </c>
    </row>
    <row r="219" spans="1:7" ht="17.25">
      <c r="A219" s="271" t="s">
        <v>2488</v>
      </c>
      <c r="B219" s="271" t="s">
        <v>2485</v>
      </c>
      <c r="C219" s="271" t="s">
        <v>2489</v>
      </c>
      <c r="D219" s="271" t="s">
        <v>2416</v>
      </c>
      <c r="E219" s="272"/>
      <c r="F219" s="271" t="s">
        <v>2490</v>
      </c>
      <c r="G219" s="271" t="s">
        <v>2491</v>
      </c>
    </row>
    <row r="220" spans="1:7" ht="17.25">
      <c r="A220" s="75" t="s">
        <v>2637</v>
      </c>
      <c r="B220" s="75"/>
      <c r="C220" s="75"/>
      <c r="D220" s="75"/>
      <c r="E220" s="76"/>
      <c r="F220" s="75"/>
      <c r="G220" s="75"/>
    </row>
    <row r="221" spans="1:7" ht="15">
      <c r="A221" s="56" t="s">
        <v>2638</v>
      </c>
      <c r="B221" s="56" t="s">
        <v>2540</v>
      </c>
      <c r="C221" s="56" t="s">
        <v>108</v>
      </c>
      <c r="D221" s="56" t="s">
        <v>2555</v>
      </c>
      <c r="E221" s="74" t="s">
        <v>108</v>
      </c>
      <c r="F221" s="74" t="s">
        <v>2205</v>
      </c>
      <c r="G221" s="56" t="s">
        <v>2639</v>
      </c>
    </row>
    <row r="222" spans="1:7" ht="17.25">
      <c r="A222" s="271" t="s">
        <v>2493</v>
      </c>
      <c r="B222" s="271" t="s">
        <v>2458</v>
      </c>
      <c r="C222" s="271" t="s">
        <v>2452</v>
      </c>
      <c r="D222" s="271" t="s">
        <v>2555</v>
      </c>
      <c r="E222" s="272" t="s">
        <v>2454</v>
      </c>
      <c r="F222" s="271" t="s">
        <v>2206</v>
      </c>
      <c r="G222" s="271" t="s">
        <v>2418</v>
      </c>
    </row>
    <row r="223" spans="1:7" ht="17.100000000000001">
      <c r="A223" s="271" t="s">
        <v>2494</v>
      </c>
      <c r="B223" s="271" t="s">
        <v>2458</v>
      </c>
      <c r="C223" s="271" t="s">
        <v>551</v>
      </c>
      <c r="D223" s="271" t="s">
        <v>2416</v>
      </c>
      <c r="E223" s="272"/>
      <c r="F223" s="271" t="s">
        <v>2495</v>
      </c>
      <c r="G223" s="271" t="s">
        <v>2495</v>
      </c>
    </row>
    <row r="224" spans="1:7" ht="17.25">
      <c r="A224" s="271" t="s">
        <v>2640</v>
      </c>
      <c r="B224" s="271" t="s">
        <v>2641</v>
      </c>
      <c r="C224" s="271" t="s">
        <v>108</v>
      </c>
      <c r="D224" s="271" t="s">
        <v>2555</v>
      </c>
      <c r="E224" s="272" t="s">
        <v>108</v>
      </c>
      <c r="F224" s="271" t="s">
        <v>2205</v>
      </c>
      <c r="G224" s="271" t="s">
        <v>2642</v>
      </c>
    </row>
    <row r="225" spans="1:7" ht="17.25">
      <c r="A225" s="271" t="s">
        <v>2643</v>
      </c>
      <c r="B225" s="271" t="s">
        <v>2641</v>
      </c>
      <c r="C225" s="271" t="s">
        <v>108</v>
      </c>
      <c r="D225" s="271" t="s">
        <v>2555</v>
      </c>
      <c r="E225" s="272" t="s">
        <v>108</v>
      </c>
      <c r="F225" s="272" t="s">
        <v>2205</v>
      </c>
      <c r="G225" s="271" t="s">
        <v>2644</v>
      </c>
    </row>
    <row r="226" spans="1:7" ht="17.25">
      <c r="A226" s="271" t="s">
        <v>2645</v>
      </c>
      <c r="B226" s="271" t="s">
        <v>2540</v>
      </c>
      <c r="C226" s="271" t="s">
        <v>108</v>
      </c>
      <c r="D226" s="271" t="s">
        <v>2555</v>
      </c>
      <c r="E226" s="272" t="s">
        <v>108</v>
      </c>
      <c r="F226" s="271" t="s">
        <v>2205</v>
      </c>
      <c r="G226" s="271" t="s">
        <v>2418</v>
      </c>
    </row>
    <row r="227" spans="1:7" ht="15">
      <c r="A227" s="56" t="s">
        <v>2646</v>
      </c>
      <c r="B227" s="56" t="s">
        <v>2647</v>
      </c>
      <c r="C227" s="56" t="s">
        <v>2648</v>
      </c>
      <c r="D227" s="56" t="s">
        <v>2555</v>
      </c>
      <c r="E227" s="74" t="s">
        <v>108</v>
      </c>
      <c r="F227" s="74" t="s">
        <v>2205</v>
      </c>
      <c r="G227" s="56" t="s">
        <v>2418</v>
      </c>
    </row>
    <row r="228" spans="1:7" ht="17.25">
      <c r="A228" s="75" t="s">
        <v>2649</v>
      </c>
      <c r="B228" s="75"/>
      <c r="C228" s="75"/>
      <c r="D228" s="75"/>
      <c r="E228" s="76"/>
      <c r="F228" s="75"/>
      <c r="G228" s="75"/>
    </row>
    <row r="229" spans="1:7" ht="17.25">
      <c r="A229" s="271" t="s">
        <v>2650</v>
      </c>
      <c r="B229" s="271" t="s">
        <v>2651</v>
      </c>
      <c r="C229" s="271" t="s">
        <v>108</v>
      </c>
      <c r="D229" s="271" t="s">
        <v>2555</v>
      </c>
      <c r="E229" s="272" t="s">
        <v>108</v>
      </c>
      <c r="F229" s="271" t="s">
        <v>2205</v>
      </c>
      <c r="G229" s="271" t="s">
        <v>2418</v>
      </c>
    </row>
    <row r="230" spans="1:7" ht="17.25">
      <c r="A230" s="271" t="s">
        <v>2652</v>
      </c>
      <c r="B230" s="271" t="s">
        <v>2651</v>
      </c>
      <c r="C230" s="271" t="s">
        <v>2563</v>
      </c>
      <c r="D230" s="271" t="s">
        <v>2555</v>
      </c>
      <c r="E230" s="272" t="s">
        <v>2563</v>
      </c>
      <c r="F230" s="272" t="s">
        <v>2205</v>
      </c>
      <c r="G230" s="271" t="s">
        <v>2653</v>
      </c>
    </row>
    <row r="231" spans="1:7" ht="17.25">
      <c r="A231" s="271" t="s">
        <v>2654</v>
      </c>
      <c r="B231" s="271" t="s">
        <v>2655</v>
      </c>
      <c r="C231" s="271" t="s">
        <v>2656</v>
      </c>
      <c r="D231" s="271" t="s">
        <v>2555</v>
      </c>
      <c r="E231" s="272" t="s">
        <v>2657</v>
      </c>
      <c r="F231" s="271" t="s">
        <v>2202</v>
      </c>
      <c r="G231" s="271" t="s">
        <v>2658</v>
      </c>
    </row>
    <row r="232" spans="1:7" ht="15">
      <c r="A232" s="56" t="s">
        <v>2659</v>
      </c>
      <c r="B232" s="56" t="s">
        <v>2655</v>
      </c>
      <c r="C232" s="56" t="s">
        <v>2580</v>
      </c>
      <c r="D232" s="56" t="s">
        <v>2555</v>
      </c>
      <c r="E232" s="74" t="s">
        <v>108</v>
      </c>
      <c r="F232" s="74" t="s">
        <v>2205</v>
      </c>
      <c r="G232" s="56" t="s">
        <v>2660</v>
      </c>
    </row>
    <row r="233" spans="1:7" ht="17.25">
      <c r="A233" s="271" t="s">
        <v>2661</v>
      </c>
      <c r="B233" s="271" t="s">
        <v>2651</v>
      </c>
      <c r="C233" s="271" t="s">
        <v>2662</v>
      </c>
      <c r="D233" s="271" t="s">
        <v>2555</v>
      </c>
      <c r="E233" s="272" t="s">
        <v>108</v>
      </c>
      <c r="F233" s="271" t="s">
        <v>2205</v>
      </c>
      <c r="G233" s="271" t="s">
        <v>2418</v>
      </c>
    </row>
    <row r="234" spans="1:7" ht="17.25">
      <c r="A234" s="271" t="s">
        <v>2663</v>
      </c>
      <c r="B234" s="271" t="s">
        <v>2651</v>
      </c>
      <c r="C234" s="271" t="s">
        <v>2664</v>
      </c>
      <c r="D234" s="271" t="s">
        <v>2555</v>
      </c>
      <c r="E234" s="272" t="s">
        <v>108</v>
      </c>
      <c r="F234" s="271" t="s">
        <v>2205</v>
      </c>
      <c r="G234" s="271" t="s">
        <v>2665</v>
      </c>
    </row>
    <row r="235" spans="1:7" ht="17.25">
      <c r="A235" s="75" t="s">
        <v>2666</v>
      </c>
      <c r="B235" s="75"/>
      <c r="C235" s="75"/>
      <c r="D235" s="75"/>
      <c r="E235" s="76"/>
      <c r="F235" s="75"/>
      <c r="G235" s="75"/>
    </row>
    <row r="236" spans="1:7" ht="17.25">
      <c r="A236" s="271" t="s">
        <v>2497</v>
      </c>
      <c r="B236" s="271" t="s">
        <v>2458</v>
      </c>
      <c r="C236" s="271" t="s">
        <v>2452</v>
      </c>
      <c r="D236" s="271" t="s">
        <v>2555</v>
      </c>
      <c r="E236" s="272" t="s">
        <v>2454</v>
      </c>
      <c r="F236" s="271" t="s">
        <v>2206</v>
      </c>
      <c r="G236" s="271" t="s">
        <v>2498</v>
      </c>
    </row>
    <row r="237" spans="1:7" ht="17.25">
      <c r="A237" s="271" t="s">
        <v>2667</v>
      </c>
      <c r="B237" s="271" t="s">
        <v>2485</v>
      </c>
      <c r="C237" s="271" t="s">
        <v>2668</v>
      </c>
      <c r="D237" s="271" t="s">
        <v>2555</v>
      </c>
      <c r="E237" s="272" t="s">
        <v>108</v>
      </c>
      <c r="F237" s="271" t="s">
        <v>2205</v>
      </c>
      <c r="G237" s="271" t="s">
        <v>2669</v>
      </c>
    </row>
    <row r="238" spans="1:7" ht="15">
      <c r="A238" s="56" t="s">
        <v>2499</v>
      </c>
      <c r="B238" s="56" t="s">
        <v>2500</v>
      </c>
      <c r="C238" s="56" t="s">
        <v>2501</v>
      </c>
      <c r="D238" s="56" t="s">
        <v>2416</v>
      </c>
      <c r="E238" s="74"/>
      <c r="F238" s="56" t="s">
        <v>2417</v>
      </c>
      <c r="G238" s="56" t="s">
        <v>2502</v>
      </c>
    </row>
    <row r="239" spans="1:7" ht="15">
      <c r="A239" s="56" t="s">
        <v>2499</v>
      </c>
      <c r="B239" s="56" t="s">
        <v>2500</v>
      </c>
      <c r="C239" s="56" t="s">
        <v>2501</v>
      </c>
      <c r="D239" s="56" t="s">
        <v>2555</v>
      </c>
      <c r="E239" s="74" t="s">
        <v>108</v>
      </c>
      <c r="F239" s="56" t="s">
        <v>2205</v>
      </c>
      <c r="G239" s="56" t="s">
        <v>2502</v>
      </c>
    </row>
    <row r="240" spans="1:7" ht="17.25">
      <c r="A240" s="271" t="s">
        <v>2503</v>
      </c>
      <c r="B240" s="271" t="s">
        <v>2504</v>
      </c>
      <c r="C240" s="271" t="s">
        <v>2452</v>
      </c>
      <c r="D240" s="271" t="s">
        <v>2555</v>
      </c>
      <c r="E240" s="272" t="s">
        <v>2454</v>
      </c>
      <c r="F240" s="271" t="s">
        <v>2206</v>
      </c>
      <c r="G240" s="271" t="s">
        <v>2505</v>
      </c>
    </row>
    <row r="241" spans="1:7" ht="17.25">
      <c r="A241" s="271" t="s">
        <v>2506</v>
      </c>
      <c r="B241" s="271" t="s">
        <v>2458</v>
      </c>
      <c r="C241" s="271" t="s">
        <v>2459</v>
      </c>
      <c r="D241" s="271" t="s">
        <v>2555</v>
      </c>
      <c r="E241" s="272" t="s">
        <v>2572</v>
      </c>
      <c r="F241" s="271" t="s">
        <v>2206</v>
      </c>
      <c r="G241" s="271" t="s">
        <v>2418</v>
      </c>
    </row>
    <row r="242" spans="1:7" ht="17.25">
      <c r="A242" s="271" t="s">
        <v>2670</v>
      </c>
      <c r="B242" s="271" t="s">
        <v>2458</v>
      </c>
      <c r="C242" s="271" t="s">
        <v>108</v>
      </c>
      <c r="D242" s="271" t="s">
        <v>2555</v>
      </c>
      <c r="E242" s="272" t="s">
        <v>108</v>
      </c>
      <c r="F242" s="271" t="s">
        <v>2205</v>
      </c>
      <c r="G242" s="271" t="s">
        <v>2418</v>
      </c>
    </row>
    <row r="243" spans="1:7" ht="17.25">
      <c r="A243" s="271" t="s">
        <v>2671</v>
      </c>
      <c r="B243" s="271" t="s">
        <v>2504</v>
      </c>
      <c r="C243" s="271" t="s">
        <v>2672</v>
      </c>
      <c r="D243" s="271" t="s">
        <v>2555</v>
      </c>
      <c r="E243" s="272" t="s">
        <v>2672</v>
      </c>
      <c r="F243" s="271" t="s">
        <v>2205</v>
      </c>
      <c r="G243" s="271" t="s">
        <v>2673</v>
      </c>
    </row>
    <row r="244" spans="1:7" ht="17.25">
      <c r="A244" s="75" t="s">
        <v>2674</v>
      </c>
      <c r="B244" s="75"/>
      <c r="C244" s="75"/>
      <c r="D244" s="75"/>
      <c r="E244" s="76"/>
      <c r="F244" s="75"/>
      <c r="G244" s="75"/>
    </row>
    <row r="245" spans="1:7" ht="15">
      <c r="A245" s="56" t="s">
        <v>2414</v>
      </c>
      <c r="B245" s="56" t="s">
        <v>2415</v>
      </c>
      <c r="C245" s="56"/>
      <c r="D245" s="56" t="s">
        <v>2416</v>
      </c>
      <c r="E245" s="74"/>
      <c r="F245" s="74" t="s">
        <v>2417</v>
      </c>
      <c r="G245" s="56" t="s">
        <v>2418</v>
      </c>
    </row>
    <row r="246" spans="1:7" ht="17.25">
      <c r="A246" s="271" t="s">
        <v>2419</v>
      </c>
      <c r="B246" s="271" t="s">
        <v>2415</v>
      </c>
      <c r="C246" s="271"/>
      <c r="D246" s="271" t="s">
        <v>2416</v>
      </c>
      <c r="E246" s="272"/>
      <c r="F246" s="271" t="s">
        <v>2417</v>
      </c>
      <c r="G246" s="271" t="s">
        <v>2418</v>
      </c>
    </row>
    <row r="247" spans="1:7" ht="17.25">
      <c r="A247" s="75" t="s">
        <v>2675</v>
      </c>
      <c r="B247" s="75"/>
      <c r="C247" s="75"/>
      <c r="D247" s="75"/>
      <c r="E247" s="76"/>
      <c r="F247" s="75"/>
      <c r="G247" s="75"/>
    </row>
    <row r="248" spans="1:7" ht="17.25">
      <c r="A248" s="271" t="s">
        <v>2421</v>
      </c>
      <c r="B248" s="271" t="s">
        <v>2415</v>
      </c>
      <c r="C248" s="271"/>
      <c r="D248" s="271" t="s">
        <v>2416</v>
      </c>
      <c r="E248" s="272"/>
      <c r="F248" s="272" t="s">
        <v>2422</v>
      </c>
      <c r="G248" s="271" t="s">
        <v>2418</v>
      </c>
    </row>
    <row r="249" spans="1:7" ht="17.25">
      <c r="A249" s="271" t="s">
        <v>2423</v>
      </c>
      <c r="B249" s="271" t="s">
        <v>2424</v>
      </c>
      <c r="C249" s="271"/>
      <c r="D249" s="271" t="s">
        <v>2416</v>
      </c>
      <c r="E249" s="272"/>
      <c r="F249" s="271" t="s">
        <v>2417</v>
      </c>
      <c r="G249" s="271" t="s">
        <v>2418</v>
      </c>
    </row>
    <row r="250" spans="1:7" ht="17.25">
      <c r="A250" s="271" t="s">
        <v>2425</v>
      </c>
      <c r="B250" s="271" t="s">
        <v>2424</v>
      </c>
      <c r="C250" s="271"/>
      <c r="D250" s="271" t="s">
        <v>2416</v>
      </c>
      <c r="E250" s="272"/>
      <c r="F250" s="271" t="s">
        <v>2417</v>
      </c>
      <c r="G250" s="271" t="s">
        <v>2418</v>
      </c>
    </row>
    <row r="251" spans="1:7" ht="17.100000000000001">
      <c r="A251" s="271" t="s">
        <v>2426</v>
      </c>
      <c r="B251" s="271" t="s">
        <v>2415</v>
      </c>
      <c r="C251" s="271"/>
      <c r="D251" s="271" t="s">
        <v>2416</v>
      </c>
      <c r="E251" s="272"/>
      <c r="F251" s="271" t="s">
        <v>2422</v>
      </c>
      <c r="G251" s="271" t="s">
        <v>2418</v>
      </c>
    </row>
    <row r="252" spans="1:7" ht="17.25">
      <c r="A252" s="271" t="s">
        <v>2427</v>
      </c>
      <c r="B252" s="271" t="s">
        <v>2424</v>
      </c>
      <c r="C252" s="271"/>
      <c r="D252" s="271" t="s">
        <v>2416</v>
      </c>
      <c r="E252" s="272"/>
      <c r="F252" s="271" t="s">
        <v>2417</v>
      </c>
      <c r="G252" s="271" t="s">
        <v>2418</v>
      </c>
    </row>
    <row r="253" spans="1:7" ht="17.25">
      <c r="A253" s="271" t="s">
        <v>2428</v>
      </c>
      <c r="B253" s="271" t="s">
        <v>2415</v>
      </c>
      <c r="C253" s="271"/>
      <c r="D253" s="271" t="s">
        <v>2416</v>
      </c>
      <c r="E253" s="272"/>
      <c r="F253" s="271" t="s">
        <v>2417</v>
      </c>
      <c r="G253" s="271" t="s">
        <v>2418</v>
      </c>
    </row>
    <row r="254" spans="1:7" ht="17.100000000000001">
      <c r="A254" s="271" t="s">
        <v>2429</v>
      </c>
      <c r="B254" s="271" t="s">
        <v>2415</v>
      </c>
      <c r="C254" s="271"/>
      <c r="D254" s="271" t="s">
        <v>2416</v>
      </c>
      <c r="E254" s="272"/>
      <c r="F254" s="271" t="s">
        <v>2422</v>
      </c>
      <c r="G254" s="271" t="s">
        <v>2418</v>
      </c>
    </row>
    <row r="255" spans="1:7" ht="17.25">
      <c r="A255" s="271" t="s">
        <v>2430</v>
      </c>
      <c r="B255" s="271" t="s">
        <v>2415</v>
      </c>
      <c r="C255" s="271"/>
      <c r="D255" s="271" t="s">
        <v>2416</v>
      </c>
      <c r="E255" s="272"/>
      <c r="F255" s="271" t="s">
        <v>2422</v>
      </c>
      <c r="G255" s="271" t="s">
        <v>2418</v>
      </c>
    </row>
    <row r="256" spans="1:7" ht="17.100000000000001">
      <c r="A256" s="271" t="s">
        <v>2431</v>
      </c>
      <c r="B256" s="271" t="s">
        <v>2415</v>
      </c>
      <c r="C256" s="271"/>
      <c r="D256" s="271" t="s">
        <v>2416</v>
      </c>
      <c r="E256" s="272"/>
      <c r="F256" s="271" t="s">
        <v>2422</v>
      </c>
      <c r="G256" s="271" t="s">
        <v>2418</v>
      </c>
    </row>
    <row r="257" spans="1:7" ht="17.100000000000001">
      <c r="A257" s="271" t="s">
        <v>2432</v>
      </c>
      <c r="B257" s="271" t="s">
        <v>2424</v>
      </c>
      <c r="C257" s="271"/>
      <c r="D257" s="271" t="s">
        <v>2416</v>
      </c>
      <c r="E257" s="272"/>
      <c r="F257" s="271" t="s">
        <v>2422</v>
      </c>
      <c r="G257" s="271" t="s">
        <v>2418</v>
      </c>
    </row>
    <row r="258" spans="1:7" ht="17.25">
      <c r="A258" s="75" t="s">
        <v>2676</v>
      </c>
      <c r="B258" s="75"/>
      <c r="C258" s="75"/>
      <c r="D258" s="75"/>
      <c r="E258" s="76"/>
      <c r="F258" s="75"/>
      <c r="G258" s="75"/>
    </row>
    <row r="259" spans="1:7" ht="17.100000000000001">
      <c r="A259" s="271" t="s">
        <v>2434</v>
      </c>
      <c r="B259" s="271" t="s">
        <v>2415</v>
      </c>
      <c r="C259" s="271"/>
      <c r="D259" s="271" t="s">
        <v>2416</v>
      </c>
      <c r="E259" s="272"/>
      <c r="F259" s="271" t="s">
        <v>2417</v>
      </c>
      <c r="G259" s="271" t="s">
        <v>2418</v>
      </c>
    </row>
    <row r="260" spans="1:7" ht="17.25">
      <c r="A260" s="75" t="s">
        <v>2677</v>
      </c>
      <c r="B260" s="75"/>
      <c r="C260" s="75"/>
      <c r="D260" s="75"/>
      <c r="E260" s="76"/>
      <c r="F260" s="75"/>
      <c r="G260" s="75"/>
    </row>
    <row r="261" spans="1:7">
      <c r="A261" s="56" t="s">
        <v>2436</v>
      </c>
      <c r="B261" s="56" t="s">
        <v>2415</v>
      </c>
      <c r="C261" s="56"/>
      <c r="D261" s="56" t="s">
        <v>2416</v>
      </c>
      <c r="E261" s="74"/>
      <c r="F261" s="74" t="s">
        <v>2417</v>
      </c>
      <c r="G261" s="56" t="s">
        <v>2418</v>
      </c>
    </row>
    <row r="262" spans="1:7" ht="17.100000000000001">
      <c r="A262" s="271" t="s">
        <v>2437</v>
      </c>
      <c r="B262" s="271" t="s">
        <v>2415</v>
      </c>
      <c r="C262" s="271"/>
      <c r="D262" s="271" t="s">
        <v>2416</v>
      </c>
      <c r="E262" s="272"/>
      <c r="F262" s="271" t="s">
        <v>2417</v>
      </c>
      <c r="G262" s="271" t="s">
        <v>2418</v>
      </c>
    </row>
    <row r="263" spans="1:7" ht="17.100000000000001">
      <c r="A263" s="271" t="s">
        <v>2438</v>
      </c>
      <c r="B263" s="271" t="s">
        <v>2415</v>
      </c>
      <c r="C263" s="271"/>
      <c r="D263" s="271" t="s">
        <v>2416</v>
      </c>
      <c r="E263" s="272"/>
      <c r="F263" s="271" t="s">
        <v>2417</v>
      </c>
      <c r="G263" s="271" t="s">
        <v>2418</v>
      </c>
    </row>
    <row r="264" spans="1:7" ht="17.25">
      <c r="A264" s="271" t="s">
        <v>2439</v>
      </c>
      <c r="B264" s="271" t="s">
        <v>2415</v>
      </c>
      <c r="C264" s="271"/>
      <c r="D264" s="271" t="s">
        <v>2416</v>
      </c>
      <c r="E264" s="272"/>
      <c r="F264" s="271" t="s">
        <v>2417</v>
      </c>
      <c r="G264" s="271" t="s">
        <v>2418</v>
      </c>
    </row>
    <row r="265" spans="1:7" ht="17.100000000000001">
      <c r="A265" s="271" t="s">
        <v>2440</v>
      </c>
      <c r="B265" s="271" t="s">
        <v>2415</v>
      </c>
      <c r="C265" s="271"/>
      <c r="D265" s="271" t="s">
        <v>2416</v>
      </c>
      <c r="E265" s="272"/>
      <c r="F265" s="271" t="s">
        <v>2417</v>
      </c>
      <c r="G265" s="271" t="s">
        <v>2418</v>
      </c>
    </row>
    <row r="266" spans="1:7" ht="17.25">
      <c r="A266" s="271" t="s">
        <v>2441</v>
      </c>
      <c r="B266" s="271" t="s">
        <v>2415</v>
      </c>
      <c r="C266" s="271"/>
      <c r="D266" s="271" t="s">
        <v>2416</v>
      </c>
      <c r="E266" s="272"/>
      <c r="F266" s="271" t="s">
        <v>2417</v>
      </c>
      <c r="G266" s="271" t="s">
        <v>2418</v>
      </c>
    </row>
    <row r="267" spans="1:7" ht="17.100000000000001">
      <c r="A267" s="271" t="s">
        <v>2442</v>
      </c>
      <c r="B267" s="271" t="s">
        <v>2415</v>
      </c>
      <c r="C267" s="271"/>
      <c r="D267" s="271" t="s">
        <v>2416</v>
      </c>
      <c r="E267" s="272"/>
      <c r="F267" s="271" t="s">
        <v>2417</v>
      </c>
      <c r="G267" s="271" t="s">
        <v>2418</v>
      </c>
    </row>
    <row r="268" spans="1:7" ht="17.25">
      <c r="A268" s="271" t="s">
        <v>2443</v>
      </c>
      <c r="B268" s="271" t="s">
        <v>2415</v>
      </c>
      <c r="C268" s="271"/>
      <c r="D268" s="271" t="s">
        <v>2416</v>
      </c>
      <c r="E268" s="272"/>
      <c r="F268" s="271" t="s">
        <v>2417</v>
      </c>
      <c r="G268" s="271" t="s">
        <v>2418</v>
      </c>
    </row>
    <row r="269" spans="1:7" ht="17.25">
      <c r="A269" s="75" t="s">
        <v>2678</v>
      </c>
      <c r="B269" s="75"/>
      <c r="C269" s="75"/>
      <c r="D269" s="75"/>
      <c r="E269" s="76"/>
      <c r="F269" s="75"/>
      <c r="G269" s="75"/>
    </row>
    <row r="270" spans="1:7" ht="17.100000000000001">
      <c r="A270" s="271" t="s">
        <v>2445</v>
      </c>
      <c r="B270" s="271" t="s">
        <v>2446</v>
      </c>
      <c r="C270" s="271"/>
      <c r="D270" s="271" t="s">
        <v>2416</v>
      </c>
      <c r="E270" s="272"/>
      <c r="F270" s="271" t="s">
        <v>2447</v>
      </c>
      <c r="G270" s="271" t="s">
        <v>2418</v>
      </c>
    </row>
    <row r="271" spans="1:7" ht="17.100000000000001">
      <c r="A271" s="271" t="s">
        <v>2448</v>
      </c>
      <c r="B271" s="271" t="s">
        <v>2415</v>
      </c>
      <c r="C271" s="271"/>
      <c r="D271" s="271" t="s">
        <v>2416</v>
      </c>
      <c r="E271" s="272"/>
      <c r="F271" s="272" t="s">
        <v>2417</v>
      </c>
      <c r="G271" s="271" t="s">
        <v>2418</v>
      </c>
    </row>
    <row r="272" spans="1:7" ht="17.25">
      <c r="A272" s="75" t="s">
        <v>2679</v>
      </c>
      <c r="B272" s="75"/>
      <c r="C272" s="75"/>
      <c r="D272" s="75"/>
      <c r="E272" s="76"/>
      <c r="F272" s="75"/>
      <c r="G272" s="75"/>
    </row>
    <row r="273" spans="1:7" ht="17.25">
      <c r="A273" s="271" t="s">
        <v>2513</v>
      </c>
      <c r="B273" s="271" t="s">
        <v>2514</v>
      </c>
      <c r="C273" s="271" t="s">
        <v>551</v>
      </c>
      <c r="D273" s="271" t="s">
        <v>2680</v>
      </c>
      <c r="E273" s="272" t="s">
        <v>551</v>
      </c>
      <c r="F273" s="271" t="s">
        <v>2226</v>
      </c>
      <c r="G273" s="271" t="s">
        <v>2516</v>
      </c>
    </row>
    <row r="274" spans="1:7" ht="17.25">
      <c r="A274" s="271" t="s">
        <v>2556</v>
      </c>
      <c r="B274" s="271" t="s">
        <v>2458</v>
      </c>
      <c r="C274" s="271" t="s">
        <v>1213</v>
      </c>
      <c r="D274" s="271" t="s">
        <v>2680</v>
      </c>
      <c r="E274" s="272" t="s">
        <v>1213</v>
      </c>
      <c r="F274" s="271" t="s">
        <v>2222</v>
      </c>
      <c r="G274" s="271" t="s">
        <v>2418</v>
      </c>
    </row>
    <row r="275" spans="1:7" ht="17.25">
      <c r="A275" s="271" t="s">
        <v>2557</v>
      </c>
      <c r="B275" s="271"/>
      <c r="C275" s="271" t="s">
        <v>2558</v>
      </c>
      <c r="D275" s="271" t="s">
        <v>2680</v>
      </c>
      <c r="E275" s="272" t="s">
        <v>2559</v>
      </c>
      <c r="F275" s="271" t="s">
        <v>2225</v>
      </c>
      <c r="G275" s="271" t="s">
        <v>2418</v>
      </c>
    </row>
    <row r="276" spans="1:7" ht="17.25">
      <c r="A276" s="271" t="s">
        <v>2560</v>
      </c>
      <c r="B276" s="271" t="s">
        <v>2451</v>
      </c>
      <c r="C276" s="271" t="s">
        <v>108</v>
      </c>
      <c r="D276" s="271" t="s">
        <v>2680</v>
      </c>
      <c r="E276" s="272" t="s">
        <v>108</v>
      </c>
      <c r="F276" s="271" t="s">
        <v>2225</v>
      </c>
      <c r="G276" s="271" t="s">
        <v>2418</v>
      </c>
    </row>
    <row r="277" spans="1:7" ht="17.25">
      <c r="A277" s="271" t="s">
        <v>2561</v>
      </c>
      <c r="B277" s="271" t="s">
        <v>2562</v>
      </c>
      <c r="C277" s="271" t="s">
        <v>2563</v>
      </c>
      <c r="D277" s="271" t="s">
        <v>2680</v>
      </c>
      <c r="E277" s="272" t="s">
        <v>2563</v>
      </c>
      <c r="F277" s="271" t="s">
        <v>2225</v>
      </c>
      <c r="G277" s="271" t="s">
        <v>2564</v>
      </c>
    </row>
    <row r="278" spans="1:7" ht="17.25">
      <c r="A278" s="271" t="s">
        <v>2565</v>
      </c>
      <c r="B278" s="271"/>
      <c r="C278" s="271" t="s">
        <v>108</v>
      </c>
      <c r="D278" s="271" t="s">
        <v>2680</v>
      </c>
      <c r="E278" s="272" t="s">
        <v>108</v>
      </c>
      <c r="F278" s="271" t="s">
        <v>2225</v>
      </c>
      <c r="G278" s="271" t="s">
        <v>2418</v>
      </c>
    </row>
    <row r="279" spans="1:7" ht="17.25">
      <c r="A279" s="75" t="s">
        <v>2681</v>
      </c>
      <c r="B279" s="75"/>
      <c r="C279" s="75"/>
      <c r="D279" s="75"/>
      <c r="E279" s="76"/>
      <c r="F279" s="75"/>
      <c r="G279" s="75"/>
    </row>
    <row r="280" spans="1:7" ht="17.25">
      <c r="A280" s="271" t="s">
        <v>2567</v>
      </c>
      <c r="B280" s="271" t="s">
        <v>2463</v>
      </c>
      <c r="C280" s="271" t="s">
        <v>108</v>
      </c>
      <c r="D280" s="271" t="s">
        <v>2680</v>
      </c>
      <c r="E280" s="272" t="s">
        <v>108</v>
      </c>
      <c r="F280" s="271" t="s">
        <v>2225</v>
      </c>
      <c r="G280" s="271" t="s">
        <v>2418</v>
      </c>
    </row>
    <row r="281" spans="1:7" ht="15">
      <c r="A281" s="56" t="s">
        <v>2568</v>
      </c>
      <c r="B281" s="56" t="s">
        <v>2569</v>
      </c>
      <c r="C281" s="56" t="s">
        <v>108</v>
      </c>
      <c r="D281" s="56" t="s">
        <v>2680</v>
      </c>
      <c r="E281" s="74" t="s">
        <v>108</v>
      </c>
      <c r="F281" s="56" t="s">
        <v>2225</v>
      </c>
      <c r="G281" s="56" t="s">
        <v>2570</v>
      </c>
    </row>
    <row r="282" spans="1:7" ht="17.25">
      <c r="A282" s="271" t="s">
        <v>2571</v>
      </c>
      <c r="B282" s="271" t="s">
        <v>2569</v>
      </c>
      <c r="C282" s="271" t="s">
        <v>108</v>
      </c>
      <c r="D282" s="271" t="s">
        <v>2680</v>
      </c>
      <c r="E282" s="272" t="s">
        <v>108</v>
      </c>
      <c r="F282" s="271" t="s">
        <v>2225</v>
      </c>
      <c r="G282" s="271" t="s">
        <v>2418</v>
      </c>
    </row>
    <row r="283" spans="1:7" ht="15">
      <c r="A283" s="56" t="s">
        <v>2457</v>
      </c>
      <c r="B283" s="56" t="s">
        <v>2458</v>
      </c>
      <c r="C283" s="56" t="s">
        <v>2459</v>
      </c>
      <c r="D283" s="56" t="s">
        <v>2680</v>
      </c>
      <c r="E283" s="74" t="s">
        <v>2682</v>
      </c>
      <c r="F283" s="56" t="s">
        <v>2227</v>
      </c>
      <c r="G283" s="56" t="s">
        <v>2418</v>
      </c>
    </row>
    <row r="284" spans="1:7" ht="17.25">
      <c r="A284" s="271" t="s">
        <v>2573</v>
      </c>
      <c r="B284" s="271" t="s">
        <v>2574</v>
      </c>
      <c r="C284" s="271" t="s">
        <v>108</v>
      </c>
      <c r="D284" s="271" t="s">
        <v>2680</v>
      </c>
      <c r="E284" s="272" t="s">
        <v>108</v>
      </c>
      <c r="F284" s="271" t="s">
        <v>2225</v>
      </c>
      <c r="G284" s="271" t="s">
        <v>2575</v>
      </c>
    </row>
    <row r="285" spans="1:7" ht="17.25">
      <c r="A285" s="75" t="s">
        <v>2683</v>
      </c>
      <c r="B285" s="75"/>
      <c r="C285" s="75"/>
      <c r="D285" s="75"/>
      <c r="E285" s="76"/>
      <c r="F285" s="75"/>
      <c r="G285" s="75"/>
    </row>
    <row r="286" spans="1:7" ht="15">
      <c r="A286" s="56" t="s">
        <v>2577</v>
      </c>
      <c r="B286" s="56" t="s">
        <v>2521</v>
      </c>
      <c r="C286" s="56" t="s">
        <v>108</v>
      </c>
      <c r="D286" s="56" t="s">
        <v>2680</v>
      </c>
      <c r="E286" s="74" t="s">
        <v>108</v>
      </c>
      <c r="F286" s="74" t="s">
        <v>2225</v>
      </c>
      <c r="G286" s="56" t="s">
        <v>2418</v>
      </c>
    </row>
    <row r="287" spans="1:7" ht="17.25">
      <c r="A287" s="271" t="s">
        <v>2520</v>
      </c>
      <c r="B287" s="271" t="s">
        <v>2521</v>
      </c>
      <c r="C287" s="271" t="s">
        <v>2522</v>
      </c>
      <c r="D287" s="271" t="s">
        <v>2680</v>
      </c>
      <c r="E287" s="272" t="s">
        <v>108</v>
      </c>
      <c r="F287" s="271" t="s">
        <v>2225</v>
      </c>
      <c r="G287" s="271" t="s">
        <v>2418</v>
      </c>
    </row>
    <row r="288" spans="1:7" ht="17.25">
      <c r="A288" s="271" t="s">
        <v>2579</v>
      </c>
      <c r="B288" s="271" t="s">
        <v>2521</v>
      </c>
      <c r="C288" s="271" t="s">
        <v>2580</v>
      </c>
      <c r="D288" s="271" t="s">
        <v>2680</v>
      </c>
      <c r="E288" s="272" t="s">
        <v>108</v>
      </c>
      <c r="F288" s="272" t="s">
        <v>2225</v>
      </c>
      <c r="G288" s="271" t="s">
        <v>2581</v>
      </c>
    </row>
    <row r="289" spans="1:7" ht="15">
      <c r="A289" s="56" t="s">
        <v>2582</v>
      </c>
      <c r="B289" s="56" t="s">
        <v>2521</v>
      </c>
      <c r="C289" s="56" t="s">
        <v>108</v>
      </c>
      <c r="D289" s="56" t="s">
        <v>2680</v>
      </c>
      <c r="E289" s="74" t="s">
        <v>108</v>
      </c>
      <c r="F289" s="56" t="s">
        <v>2225</v>
      </c>
      <c r="G289" s="56" t="s">
        <v>2418</v>
      </c>
    </row>
    <row r="290" spans="1:7" ht="17.25">
      <c r="A290" s="75" t="s">
        <v>2684</v>
      </c>
      <c r="B290" s="75"/>
      <c r="C290" s="75"/>
      <c r="D290" s="75"/>
      <c r="E290" s="76"/>
      <c r="F290" s="75"/>
      <c r="G290" s="75"/>
    </row>
    <row r="291" spans="1:7" ht="17.25">
      <c r="A291" s="271" t="s">
        <v>2584</v>
      </c>
      <c r="B291" s="271" t="s">
        <v>2585</v>
      </c>
      <c r="C291" s="271" t="s">
        <v>2586</v>
      </c>
      <c r="D291" s="271" t="s">
        <v>2680</v>
      </c>
      <c r="E291" s="272" t="s">
        <v>108</v>
      </c>
      <c r="F291" s="271" t="s">
        <v>2225</v>
      </c>
      <c r="G291" s="271" t="s">
        <v>2418</v>
      </c>
    </row>
    <row r="292" spans="1:7" ht="17.25">
      <c r="A292" s="271" t="s">
        <v>2528</v>
      </c>
      <c r="B292" s="271" t="s">
        <v>2458</v>
      </c>
      <c r="C292" s="271" t="s">
        <v>551</v>
      </c>
      <c r="D292" s="271" t="s">
        <v>2680</v>
      </c>
      <c r="E292" s="272" t="s">
        <v>551</v>
      </c>
      <c r="F292" s="272" t="s">
        <v>2226</v>
      </c>
      <c r="G292" s="271" t="s">
        <v>2529</v>
      </c>
    </row>
    <row r="293" spans="1:7" ht="17.25">
      <c r="A293" s="271" t="s">
        <v>2587</v>
      </c>
      <c r="B293" s="271" t="s">
        <v>2526</v>
      </c>
      <c r="C293" s="271" t="s">
        <v>2588</v>
      </c>
      <c r="D293" s="271" t="s">
        <v>2680</v>
      </c>
      <c r="E293" s="272" t="s">
        <v>108</v>
      </c>
      <c r="F293" s="271" t="s">
        <v>2225</v>
      </c>
      <c r="G293" s="271" t="s">
        <v>2418</v>
      </c>
    </row>
    <row r="294" spans="1:7" ht="17.25">
      <c r="A294" s="271" t="s">
        <v>2589</v>
      </c>
      <c r="B294" s="271" t="s">
        <v>2590</v>
      </c>
      <c r="C294" s="271" t="s">
        <v>108</v>
      </c>
      <c r="D294" s="271" t="s">
        <v>2680</v>
      </c>
      <c r="E294" s="272" t="s">
        <v>108</v>
      </c>
      <c r="F294" s="271" t="s">
        <v>2225</v>
      </c>
      <c r="G294" s="271" t="s">
        <v>2591</v>
      </c>
    </row>
    <row r="295" spans="1:7" ht="17.25">
      <c r="A295" s="271" t="s">
        <v>2592</v>
      </c>
      <c r="B295" s="271" t="s">
        <v>2590</v>
      </c>
      <c r="C295" s="271" t="s">
        <v>108</v>
      </c>
      <c r="D295" s="271" t="s">
        <v>2680</v>
      </c>
      <c r="E295" s="272" t="s">
        <v>108</v>
      </c>
      <c r="F295" s="271" t="s">
        <v>2225</v>
      </c>
      <c r="G295" s="271" t="s">
        <v>2418</v>
      </c>
    </row>
    <row r="296" spans="1:7" ht="17.25">
      <c r="A296" s="75" t="s">
        <v>2685</v>
      </c>
      <c r="B296" s="75"/>
      <c r="C296" s="75"/>
      <c r="D296" s="75"/>
      <c r="E296" s="76"/>
      <c r="F296" s="75"/>
      <c r="G296" s="75"/>
    </row>
    <row r="297" spans="1:7" ht="15">
      <c r="A297" s="56" t="s">
        <v>2594</v>
      </c>
      <c r="B297" s="56" t="s">
        <v>2463</v>
      </c>
      <c r="C297" s="56" t="s">
        <v>108</v>
      </c>
      <c r="D297" s="56" t="s">
        <v>2680</v>
      </c>
      <c r="E297" s="74" t="s">
        <v>108</v>
      </c>
      <c r="F297" s="56" t="s">
        <v>2225</v>
      </c>
      <c r="G297" s="56" t="s">
        <v>2418</v>
      </c>
    </row>
    <row r="298" spans="1:7" ht="17.25">
      <c r="A298" s="271" t="s">
        <v>2462</v>
      </c>
      <c r="B298" s="271" t="s">
        <v>2463</v>
      </c>
      <c r="C298" s="271" t="s">
        <v>2459</v>
      </c>
      <c r="D298" s="271" t="s">
        <v>2680</v>
      </c>
      <c r="E298" s="272" t="s">
        <v>2682</v>
      </c>
      <c r="F298" s="271" t="s">
        <v>2227</v>
      </c>
      <c r="G298" s="271" t="s">
        <v>2418</v>
      </c>
    </row>
    <row r="299" spans="1:7" ht="17.25">
      <c r="A299" s="271" t="s">
        <v>2464</v>
      </c>
      <c r="B299" s="271" t="s">
        <v>2463</v>
      </c>
      <c r="C299" s="271" t="s">
        <v>2459</v>
      </c>
      <c r="D299" s="271" t="s">
        <v>2680</v>
      </c>
      <c r="E299" s="272" t="s">
        <v>2682</v>
      </c>
      <c r="F299" s="271" t="s">
        <v>2227</v>
      </c>
      <c r="G299" s="271" t="s">
        <v>2418</v>
      </c>
    </row>
    <row r="300" spans="1:7" ht="17.25">
      <c r="A300" s="271" t="s">
        <v>2465</v>
      </c>
      <c r="B300" s="271" t="s">
        <v>2463</v>
      </c>
      <c r="C300" s="271" t="s">
        <v>2459</v>
      </c>
      <c r="D300" s="271" t="s">
        <v>2680</v>
      </c>
      <c r="E300" s="272" t="s">
        <v>2682</v>
      </c>
      <c r="F300" s="271" t="s">
        <v>2227</v>
      </c>
      <c r="G300" s="271" t="s">
        <v>2418</v>
      </c>
    </row>
    <row r="301" spans="1:7" ht="17.25">
      <c r="A301" s="271" t="s">
        <v>2466</v>
      </c>
      <c r="B301" s="271" t="s">
        <v>2463</v>
      </c>
      <c r="C301" s="271" t="s">
        <v>2459</v>
      </c>
      <c r="D301" s="271" t="s">
        <v>2680</v>
      </c>
      <c r="E301" s="272" t="s">
        <v>2682</v>
      </c>
      <c r="F301" s="271" t="s">
        <v>2227</v>
      </c>
      <c r="G301" s="271" t="s">
        <v>2418</v>
      </c>
    </row>
    <row r="302" spans="1:7" ht="17.25">
      <c r="A302" s="271" t="s">
        <v>2595</v>
      </c>
      <c r="B302" s="271" t="s">
        <v>2596</v>
      </c>
      <c r="C302" s="271" t="s">
        <v>108</v>
      </c>
      <c r="D302" s="271" t="s">
        <v>2680</v>
      </c>
      <c r="E302" s="272" t="s">
        <v>108</v>
      </c>
      <c r="F302" s="271" t="s">
        <v>2225</v>
      </c>
      <c r="G302" s="271" t="s">
        <v>2597</v>
      </c>
    </row>
    <row r="303" spans="1:7" ht="15">
      <c r="A303" s="56" t="s">
        <v>2598</v>
      </c>
      <c r="B303" s="56" t="s">
        <v>2596</v>
      </c>
      <c r="C303" s="56" t="s">
        <v>108</v>
      </c>
      <c r="D303" s="56" t="s">
        <v>2680</v>
      </c>
      <c r="E303" s="74" t="s">
        <v>108</v>
      </c>
      <c r="F303" s="56" t="s">
        <v>2225</v>
      </c>
      <c r="G303" s="56" t="s">
        <v>2418</v>
      </c>
    </row>
    <row r="304" spans="1:7" ht="17.25">
      <c r="A304" s="75" t="s">
        <v>2686</v>
      </c>
      <c r="B304" s="75"/>
      <c r="C304" s="75"/>
      <c r="D304" s="75"/>
      <c r="E304" s="76"/>
      <c r="F304" s="75"/>
      <c r="G304" s="75"/>
    </row>
    <row r="305" spans="1:7" ht="17.25">
      <c r="A305" s="271" t="s">
        <v>2600</v>
      </c>
      <c r="B305" s="271" t="s">
        <v>2601</v>
      </c>
      <c r="C305" s="271" t="s">
        <v>108</v>
      </c>
      <c r="D305" s="271" t="s">
        <v>2680</v>
      </c>
      <c r="E305" s="272" t="s">
        <v>108</v>
      </c>
      <c r="F305" s="271" t="s">
        <v>2225</v>
      </c>
      <c r="G305" s="271" t="s">
        <v>2418</v>
      </c>
    </row>
    <row r="306" spans="1:7" ht="17.25">
      <c r="A306" s="271" t="s">
        <v>2602</v>
      </c>
      <c r="B306" s="271" t="s">
        <v>2603</v>
      </c>
      <c r="C306" s="271" t="s">
        <v>2586</v>
      </c>
      <c r="D306" s="271" t="s">
        <v>2680</v>
      </c>
      <c r="E306" s="272" t="s">
        <v>108</v>
      </c>
      <c r="F306" s="271" t="s">
        <v>2225</v>
      </c>
      <c r="G306" s="271" t="s">
        <v>2418</v>
      </c>
    </row>
    <row r="307" spans="1:7" ht="17.25">
      <c r="A307" s="271" t="s">
        <v>2604</v>
      </c>
      <c r="B307" s="271" t="s">
        <v>2601</v>
      </c>
      <c r="C307" s="271" t="s">
        <v>2605</v>
      </c>
      <c r="D307" s="271" t="s">
        <v>2680</v>
      </c>
      <c r="E307" s="272" t="s">
        <v>108</v>
      </c>
      <c r="F307" s="271" t="s">
        <v>2225</v>
      </c>
      <c r="G307" s="271" t="s">
        <v>2606</v>
      </c>
    </row>
    <row r="308" spans="1:7" ht="17.25">
      <c r="A308" s="271" t="s">
        <v>2468</v>
      </c>
      <c r="B308" s="271" t="s">
        <v>2458</v>
      </c>
      <c r="C308" s="271" t="s">
        <v>2469</v>
      </c>
      <c r="D308" s="271" t="s">
        <v>2680</v>
      </c>
      <c r="E308" s="272" t="s">
        <v>108</v>
      </c>
      <c r="F308" s="272" t="s">
        <v>2225</v>
      </c>
      <c r="G308" s="271" t="s">
        <v>2418</v>
      </c>
    </row>
    <row r="309" spans="1:7" ht="17.25">
      <c r="A309" s="271" t="s">
        <v>2472</v>
      </c>
      <c r="B309" s="271" t="s">
        <v>2458</v>
      </c>
      <c r="C309" s="271" t="s">
        <v>2459</v>
      </c>
      <c r="D309" s="271" t="s">
        <v>2680</v>
      </c>
      <c r="E309" s="272" t="s">
        <v>2682</v>
      </c>
      <c r="F309" s="271" t="s">
        <v>2227</v>
      </c>
      <c r="G309" s="271" t="s">
        <v>2418</v>
      </c>
    </row>
    <row r="310" spans="1:7" ht="17.25">
      <c r="A310" s="271" t="s">
        <v>2473</v>
      </c>
      <c r="B310" s="271" t="s">
        <v>2458</v>
      </c>
      <c r="C310" s="271" t="s">
        <v>2459</v>
      </c>
      <c r="D310" s="271" t="s">
        <v>2680</v>
      </c>
      <c r="E310" s="272" t="s">
        <v>2682</v>
      </c>
      <c r="F310" s="271" t="s">
        <v>2227</v>
      </c>
      <c r="G310" s="271" t="s">
        <v>2418</v>
      </c>
    </row>
    <row r="311" spans="1:7" ht="17.25">
      <c r="A311" s="271" t="s">
        <v>2474</v>
      </c>
      <c r="B311" s="271" t="s">
        <v>2458</v>
      </c>
      <c r="C311" s="271" t="s">
        <v>2459</v>
      </c>
      <c r="D311" s="271" t="s">
        <v>2680</v>
      </c>
      <c r="E311" s="272" t="s">
        <v>2682</v>
      </c>
      <c r="F311" s="271" t="s">
        <v>2227</v>
      </c>
      <c r="G311" s="271" t="s">
        <v>2418</v>
      </c>
    </row>
    <row r="312" spans="1:7" ht="17.25">
      <c r="A312" s="271" t="s">
        <v>2607</v>
      </c>
      <c r="B312" s="271" t="s">
        <v>2601</v>
      </c>
      <c r="C312" s="271" t="s">
        <v>2563</v>
      </c>
      <c r="D312" s="271" t="s">
        <v>2680</v>
      </c>
      <c r="E312" s="272" t="s">
        <v>2563</v>
      </c>
      <c r="F312" s="271" t="s">
        <v>2225</v>
      </c>
      <c r="G312" s="271" t="s">
        <v>2418</v>
      </c>
    </row>
    <row r="313" spans="1:7" ht="17.25">
      <c r="A313" s="271" t="s">
        <v>2608</v>
      </c>
      <c r="B313" s="271" t="s">
        <v>2609</v>
      </c>
      <c r="C313" s="271" t="s">
        <v>108</v>
      </c>
      <c r="D313" s="271" t="s">
        <v>2680</v>
      </c>
      <c r="E313" s="272" t="s">
        <v>108</v>
      </c>
      <c r="F313" s="271" t="s">
        <v>2225</v>
      </c>
      <c r="G313" s="271" t="s">
        <v>2418</v>
      </c>
    </row>
    <row r="314" spans="1:7" ht="17.25">
      <c r="A314" s="75" t="s">
        <v>2687</v>
      </c>
      <c r="B314" s="75"/>
      <c r="C314" s="75"/>
      <c r="D314" s="75"/>
      <c r="E314" s="76"/>
      <c r="F314" s="75"/>
      <c r="G314" s="75"/>
    </row>
    <row r="315" spans="1:7" ht="17.25">
      <c r="A315" s="271" t="s">
        <v>2614</v>
      </c>
      <c r="B315" s="271"/>
      <c r="C315" s="271" t="s">
        <v>2563</v>
      </c>
      <c r="D315" s="271" t="s">
        <v>2680</v>
      </c>
      <c r="E315" s="272" t="s">
        <v>2563</v>
      </c>
      <c r="F315" s="271" t="s">
        <v>2225</v>
      </c>
      <c r="G315" s="271" t="s">
        <v>2418</v>
      </c>
    </row>
    <row r="316" spans="1:7" ht="17.25">
      <c r="A316" s="271" t="s">
        <v>2533</v>
      </c>
      <c r="B316" s="271"/>
      <c r="C316" s="271" t="s">
        <v>2534</v>
      </c>
      <c r="D316" s="271" t="s">
        <v>2680</v>
      </c>
      <c r="E316" s="272" t="s">
        <v>2534</v>
      </c>
      <c r="F316" s="271" t="s">
        <v>2226</v>
      </c>
      <c r="G316" s="271" t="s">
        <v>2418</v>
      </c>
    </row>
    <row r="317" spans="1:7" ht="17.25">
      <c r="A317" s="271" t="s">
        <v>2615</v>
      </c>
      <c r="B317" s="271" t="s">
        <v>2601</v>
      </c>
      <c r="C317" s="271" t="s">
        <v>108</v>
      </c>
      <c r="D317" s="271" t="s">
        <v>2680</v>
      </c>
      <c r="E317" s="272" t="s">
        <v>108</v>
      </c>
      <c r="F317" s="271" t="s">
        <v>2225</v>
      </c>
      <c r="G317" s="271" t="s">
        <v>2418</v>
      </c>
    </row>
    <row r="318" spans="1:7" ht="17.25">
      <c r="A318" s="271" t="s">
        <v>2616</v>
      </c>
      <c r="B318" s="271" t="s">
        <v>2601</v>
      </c>
      <c r="C318" s="271" t="s">
        <v>108</v>
      </c>
      <c r="D318" s="271" t="s">
        <v>2680</v>
      </c>
      <c r="E318" s="272" t="s">
        <v>108</v>
      </c>
      <c r="F318" s="271" t="s">
        <v>2225</v>
      </c>
      <c r="G318" s="271" t="s">
        <v>2418</v>
      </c>
    </row>
    <row r="319" spans="1:7" ht="17.25">
      <c r="A319" s="271" t="s">
        <v>2617</v>
      </c>
      <c r="B319" s="271" t="s">
        <v>2596</v>
      </c>
      <c r="C319" s="271" t="s">
        <v>108</v>
      </c>
      <c r="D319" s="271" t="s">
        <v>2680</v>
      </c>
      <c r="E319" s="272" t="s">
        <v>108</v>
      </c>
      <c r="F319" s="271" t="s">
        <v>2225</v>
      </c>
      <c r="G319" s="271" t="s">
        <v>2418</v>
      </c>
    </row>
    <row r="320" spans="1:7" ht="17.25">
      <c r="A320" s="271" t="s">
        <v>2618</v>
      </c>
      <c r="B320" s="271" t="s">
        <v>2619</v>
      </c>
      <c r="C320" s="271" t="s">
        <v>2563</v>
      </c>
      <c r="D320" s="271" t="s">
        <v>2680</v>
      </c>
      <c r="E320" s="272" t="s">
        <v>2563</v>
      </c>
      <c r="F320" s="271" t="s">
        <v>2225</v>
      </c>
      <c r="G320" s="271" t="s">
        <v>2418</v>
      </c>
    </row>
    <row r="321" spans="1:7" ht="17.25">
      <c r="A321" s="271" t="s">
        <v>2620</v>
      </c>
      <c r="B321" s="271" t="s">
        <v>2619</v>
      </c>
      <c r="C321" s="271" t="s">
        <v>2563</v>
      </c>
      <c r="D321" s="271" t="s">
        <v>2680</v>
      </c>
      <c r="E321" s="272" t="s">
        <v>2563</v>
      </c>
      <c r="F321" s="271" t="s">
        <v>2225</v>
      </c>
      <c r="G321" s="271" t="s">
        <v>2418</v>
      </c>
    </row>
    <row r="322" spans="1:7" ht="17.25">
      <c r="A322" s="271" t="s">
        <v>2476</v>
      </c>
      <c r="B322" s="271" t="s">
        <v>2458</v>
      </c>
      <c r="C322" s="271" t="s">
        <v>2459</v>
      </c>
      <c r="D322" s="271" t="s">
        <v>2680</v>
      </c>
      <c r="E322" s="272" t="s">
        <v>2682</v>
      </c>
      <c r="F322" s="271" t="s">
        <v>2227</v>
      </c>
      <c r="G322" s="271" t="s">
        <v>2418</v>
      </c>
    </row>
    <row r="323" spans="1:7" ht="17.25">
      <c r="A323" s="271" t="s">
        <v>2621</v>
      </c>
      <c r="B323" s="271" t="s">
        <v>2619</v>
      </c>
      <c r="C323" s="271" t="s">
        <v>108</v>
      </c>
      <c r="D323" s="271" t="s">
        <v>2680</v>
      </c>
      <c r="E323" s="272" t="s">
        <v>108</v>
      </c>
      <c r="F323" s="271" t="s">
        <v>2225</v>
      </c>
      <c r="G323" s="271" t="s">
        <v>2622</v>
      </c>
    </row>
    <row r="324" spans="1:7" ht="17.25">
      <c r="A324" s="75" t="s">
        <v>2688</v>
      </c>
      <c r="B324" s="75"/>
      <c r="C324" s="75"/>
      <c r="D324" s="75"/>
      <c r="E324" s="76"/>
      <c r="F324" s="75"/>
      <c r="G324" s="75"/>
    </row>
    <row r="325" spans="1:7" ht="17.25">
      <c r="A325" s="271" t="s">
        <v>2624</v>
      </c>
      <c r="B325" s="271" t="s">
        <v>2625</v>
      </c>
      <c r="C325" s="271" t="s">
        <v>108</v>
      </c>
      <c r="D325" s="271" t="s">
        <v>2680</v>
      </c>
      <c r="E325" s="272" t="s">
        <v>108</v>
      </c>
      <c r="F325" s="271" t="s">
        <v>2225</v>
      </c>
      <c r="G325" s="271" t="s">
        <v>2418</v>
      </c>
    </row>
    <row r="326" spans="1:7" ht="15">
      <c r="A326" s="56" t="s">
        <v>2626</v>
      </c>
      <c r="B326" s="56" t="s">
        <v>2627</v>
      </c>
      <c r="C326" s="56" t="s">
        <v>108</v>
      </c>
      <c r="D326" s="56" t="s">
        <v>2680</v>
      </c>
      <c r="E326" s="74" t="s">
        <v>108</v>
      </c>
      <c r="F326" s="74" t="s">
        <v>2225</v>
      </c>
      <c r="G326" s="56" t="s">
        <v>2418</v>
      </c>
    </row>
    <row r="327" spans="1:7" ht="17.25">
      <c r="A327" s="271" t="s">
        <v>2628</v>
      </c>
      <c r="B327" s="271" t="s">
        <v>2627</v>
      </c>
      <c r="C327" s="271" t="s">
        <v>108</v>
      </c>
      <c r="D327" s="271" t="s">
        <v>2680</v>
      </c>
      <c r="E327" s="272" t="s">
        <v>108</v>
      </c>
      <c r="F327" s="271" t="s">
        <v>2225</v>
      </c>
      <c r="G327" s="271" t="s">
        <v>2418</v>
      </c>
    </row>
    <row r="328" spans="1:7" ht="17.25">
      <c r="A328" s="75" t="s">
        <v>2689</v>
      </c>
      <c r="B328" s="75"/>
      <c r="C328" s="75"/>
      <c r="D328" s="75"/>
      <c r="E328" s="76"/>
      <c r="F328" s="75"/>
      <c r="G328" s="75"/>
    </row>
    <row r="329" spans="1:7" ht="17.25">
      <c r="A329" s="271" t="s">
        <v>2536</v>
      </c>
      <c r="B329" s="271" t="s">
        <v>2537</v>
      </c>
      <c r="C329" s="271" t="s">
        <v>551</v>
      </c>
      <c r="D329" s="271" t="s">
        <v>2680</v>
      </c>
      <c r="E329" s="272" t="s">
        <v>551</v>
      </c>
      <c r="F329" s="271" t="s">
        <v>2226</v>
      </c>
      <c r="G329" s="271" t="s">
        <v>2538</v>
      </c>
    </row>
    <row r="330" spans="1:7" ht="17.25">
      <c r="A330" s="271" t="s">
        <v>2539</v>
      </c>
      <c r="B330" s="271" t="s">
        <v>2540</v>
      </c>
      <c r="C330" s="271" t="s">
        <v>2541</v>
      </c>
      <c r="D330" s="271" t="s">
        <v>2680</v>
      </c>
      <c r="E330" s="272" t="s">
        <v>551</v>
      </c>
      <c r="F330" s="271" t="s">
        <v>2226</v>
      </c>
      <c r="G330" s="271" t="s">
        <v>2542</v>
      </c>
    </row>
    <row r="331" spans="1:7" ht="17.25">
      <c r="A331" s="271" t="s">
        <v>2630</v>
      </c>
      <c r="B331" s="271" t="s">
        <v>2479</v>
      </c>
      <c r="C331" s="271" t="s">
        <v>2563</v>
      </c>
      <c r="D331" s="271" t="s">
        <v>2680</v>
      </c>
      <c r="E331" s="272" t="s">
        <v>2563</v>
      </c>
      <c r="F331" s="271" t="s">
        <v>2225</v>
      </c>
      <c r="G331" s="271" t="s">
        <v>2631</v>
      </c>
    </row>
    <row r="332" spans="1:7" ht="17.25">
      <c r="A332" s="271" t="s">
        <v>2632</v>
      </c>
      <c r="B332" s="271" t="s">
        <v>2540</v>
      </c>
      <c r="C332" s="271" t="s">
        <v>108</v>
      </c>
      <c r="D332" s="271" t="s">
        <v>2680</v>
      </c>
      <c r="E332" s="272" t="s">
        <v>108</v>
      </c>
      <c r="F332" s="271" t="s">
        <v>2225</v>
      </c>
      <c r="G332" s="271" t="s">
        <v>2633</v>
      </c>
    </row>
    <row r="333" spans="1:7" ht="17.25">
      <c r="A333" s="271" t="s">
        <v>2634</v>
      </c>
      <c r="B333" s="271" t="s">
        <v>2635</v>
      </c>
      <c r="C333" s="271" t="s">
        <v>108</v>
      </c>
      <c r="D333" s="271" t="s">
        <v>2680</v>
      </c>
      <c r="E333" s="272" t="s">
        <v>108</v>
      </c>
      <c r="F333" s="271" t="s">
        <v>2225</v>
      </c>
      <c r="G333" s="271" t="s">
        <v>2636</v>
      </c>
    </row>
    <row r="334" spans="1:7" ht="17.25">
      <c r="A334" s="271" t="s">
        <v>2484</v>
      </c>
      <c r="B334" s="271" t="s">
        <v>2485</v>
      </c>
      <c r="C334" s="271"/>
      <c r="D334" s="271" t="s">
        <v>2416</v>
      </c>
      <c r="E334" s="272"/>
      <c r="F334" s="271" t="s">
        <v>2486</v>
      </c>
      <c r="G334" s="271" t="s">
        <v>2418</v>
      </c>
    </row>
    <row r="335" spans="1:7" ht="17.25">
      <c r="A335" s="271" t="s">
        <v>2487</v>
      </c>
      <c r="B335" s="271" t="s">
        <v>2485</v>
      </c>
      <c r="C335" s="271"/>
      <c r="D335" s="271" t="s">
        <v>2416</v>
      </c>
      <c r="E335" s="272"/>
      <c r="F335" s="271" t="s">
        <v>2486</v>
      </c>
      <c r="G335" s="271" t="s">
        <v>2418</v>
      </c>
    </row>
    <row r="336" spans="1:7" ht="17.25">
      <c r="A336" s="271" t="s">
        <v>2488</v>
      </c>
      <c r="B336" s="271" t="s">
        <v>2485</v>
      </c>
      <c r="C336" s="271" t="s">
        <v>2489</v>
      </c>
      <c r="D336" s="271" t="s">
        <v>2416</v>
      </c>
      <c r="E336" s="272"/>
      <c r="F336" s="271" t="s">
        <v>2490</v>
      </c>
      <c r="G336" s="271" t="s">
        <v>2491</v>
      </c>
    </row>
    <row r="337" spans="1:7" ht="17.25">
      <c r="A337" s="75" t="s">
        <v>2690</v>
      </c>
      <c r="B337" s="75"/>
      <c r="C337" s="75"/>
      <c r="D337" s="75"/>
      <c r="E337" s="76"/>
      <c r="F337" s="75"/>
      <c r="G337" s="75"/>
    </row>
    <row r="338" spans="1:7" ht="17.25">
      <c r="A338" s="271" t="s">
        <v>2638</v>
      </c>
      <c r="B338" s="271" t="s">
        <v>2540</v>
      </c>
      <c r="C338" s="271" t="s">
        <v>108</v>
      </c>
      <c r="D338" s="271" t="s">
        <v>2680</v>
      </c>
      <c r="E338" s="272" t="s">
        <v>108</v>
      </c>
      <c r="F338" s="271" t="s">
        <v>2225</v>
      </c>
      <c r="G338" s="271" t="s">
        <v>2639</v>
      </c>
    </row>
    <row r="339" spans="1:7" ht="17.25">
      <c r="A339" s="271" t="s">
        <v>2494</v>
      </c>
      <c r="B339" s="271" t="s">
        <v>2458</v>
      </c>
      <c r="C339" s="271" t="s">
        <v>551</v>
      </c>
      <c r="D339" s="271" t="s">
        <v>2416</v>
      </c>
      <c r="E339" s="272"/>
      <c r="F339" s="271" t="s">
        <v>2495</v>
      </c>
      <c r="G339" s="271" t="s">
        <v>2495</v>
      </c>
    </row>
    <row r="340" spans="1:7" ht="17.25">
      <c r="A340" s="271" t="s">
        <v>2494</v>
      </c>
      <c r="B340" s="271" t="s">
        <v>2458</v>
      </c>
      <c r="C340" s="271" t="s">
        <v>551</v>
      </c>
      <c r="D340" s="271" t="s">
        <v>2680</v>
      </c>
      <c r="E340" s="272" t="s">
        <v>551</v>
      </c>
      <c r="F340" s="271" t="s">
        <v>2226</v>
      </c>
      <c r="G340" s="271" t="s">
        <v>2495</v>
      </c>
    </row>
    <row r="341" spans="1:7" ht="17.25">
      <c r="A341" s="271" t="s">
        <v>2640</v>
      </c>
      <c r="B341" s="271" t="s">
        <v>2641</v>
      </c>
      <c r="C341" s="271" t="s">
        <v>108</v>
      </c>
      <c r="D341" s="271" t="s">
        <v>2680</v>
      </c>
      <c r="E341" s="272" t="s">
        <v>108</v>
      </c>
      <c r="F341" s="271" t="s">
        <v>2225</v>
      </c>
      <c r="G341" s="271" t="s">
        <v>2642</v>
      </c>
    </row>
    <row r="342" spans="1:7" ht="15">
      <c r="A342" s="56" t="s">
        <v>2643</v>
      </c>
      <c r="B342" s="56" t="s">
        <v>2641</v>
      </c>
      <c r="C342" s="56" t="s">
        <v>108</v>
      </c>
      <c r="D342" s="56" t="s">
        <v>2680</v>
      </c>
      <c r="E342" s="74" t="s">
        <v>108</v>
      </c>
      <c r="F342" s="56" t="s">
        <v>2225</v>
      </c>
      <c r="G342" s="56" t="s">
        <v>2644</v>
      </c>
    </row>
    <row r="343" spans="1:7" ht="17.25">
      <c r="A343" s="271" t="s">
        <v>2645</v>
      </c>
      <c r="B343" s="271" t="s">
        <v>2540</v>
      </c>
      <c r="C343" s="271" t="s">
        <v>108</v>
      </c>
      <c r="D343" s="271" t="s">
        <v>2680</v>
      </c>
      <c r="E343" s="272" t="s">
        <v>108</v>
      </c>
      <c r="F343" s="271" t="s">
        <v>2225</v>
      </c>
      <c r="G343" s="271" t="s">
        <v>2418</v>
      </c>
    </row>
    <row r="344" spans="1:7" ht="17.25">
      <c r="A344" s="271" t="s">
        <v>2646</v>
      </c>
      <c r="B344" s="271" t="s">
        <v>2647</v>
      </c>
      <c r="C344" s="271" t="s">
        <v>2648</v>
      </c>
      <c r="D344" s="271" t="s">
        <v>2680</v>
      </c>
      <c r="E344" s="272" t="s">
        <v>108</v>
      </c>
      <c r="F344" s="271" t="s">
        <v>2225</v>
      </c>
      <c r="G344" s="271" t="s">
        <v>2418</v>
      </c>
    </row>
    <row r="345" spans="1:7" ht="17.25">
      <c r="A345" s="271" t="s">
        <v>2544</v>
      </c>
      <c r="B345" s="271" t="s">
        <v>2458</v>
      </c>
      <c r="C345" s="271" t="s">
        <v>551</v>
      </c>
      <c r="D345" s="271" t="s">
        <v>2680</v>
      </c>
      <c r="E345" s="272" t="s">
        <v>551</v>
      </c>
      <c r="F345" s="271" t="s">
        <v>2226</v>
      </c>
      <c r="G345" s="271" t="s">
        <v>2545</v>
      </c>
    </row>
    <row r="346" spans="1:7" ht="17.25">
      <c r="A346" s="75" t="s">
        <v>2691</v>
      </c>
      <c r="B346" s="75"/>
      <c r="C346" s="75"/>
      <c r="D346" s="75"/>
      <c r="E346" s="76"/>
      <c r="F346" s="75"/>
      <c r="G346" s="75"/>
    </row>
    <row r="347" spans="1:7" ht="17.25">
      <c r="A347" s="271" t="s">
        <v>2547</v>
      </c>
      <c r="B347" s="271"/>
      <c r="C347" s="271" t="s">
        <v>551</v>
      </c>
      <c r="D347" s="271" t="s">
        <v>2680</v>
      </c>
      <c r="E347" s="272" t="s">
        <v>551</v>
      </c>
      <c r="F347" s="271" t="s">
        <v>2226</v>
      </c>
      <c r="G347" s="271" t="s">
        <v>2418</v>
      </c>
    </row>
    <row r="348" spans="1:7" ht="17.25">
      <c r="A348" s="271" t="s">
        <v>2650</v>
      </c>
      <c r="B348" s="271" t="s">
        <v>2651</v>
      </c>
      <c r="C348" s="271" t="s">
        <v>108</v>
      </c>
      <c r="D348" s="271" t="s">
        <v>2680</v>
      </c>
      <c r="E348" s="272" t="s">
        <v>108</v>
      </c>
      <c r="F348" s="271" t="s">
        <v>2225</v>
      </c>
      <c r="G348" s="271" t="s">
        <v>2418</v>
      </c>
    </row>
    <row r="349" spans="1:7" ht="15">
      <c r="A349" s="56" t="s">
        <v>2652</v>
      </c>
      <c r="B349" s="56" t="s">
        <v>2651</v>
      </c>
      <c r="C349" s="56" t="s">
        <v>2563</v>
      </c>
      <c r="D349" s="56" t="s">
        <v>2680</v>
      </c>
      <c r="E349" s="74" t="s">
        <v>2563</v>
      </c>
      <c r="F349" s="56" t="s">
        <v>2225</v>
      </c>
      <c r="G349" s="56" t="s">
        <v>2653</v>
      </c>
    </row>
    <row r="350" spans="1:7" ht="17.25">
      <c r="A350" s="271" t="s">
        <v>2654</v>
      </c>
      <c r="B350" s="271" t="s">
        <v>2655</v>
      </c>
      <c r="C350" s="271" t="s">
        <v>2656</v>
      </c>
      <c r="D350" s="271" t="s">
        <v>2680</v>
      </c>
      <c r="E350" s="272" t="s">
        <v>2692</v>
      </c>
      <c r="F350" s="271" t="s">
        <v>2222</v>
      </c>
      <c r="G350" s="271" t="s">
        <v>2658</v>
      </c>
    </row>
    <row r="351" spans="1:7" ht="17.25">
      <c r="A351" s="271" t="s">
        <v>2659</v>
      </c>
      <c r="B351" s="271" t="s">
        <v>2655</v>
      </c>
      <c r="C351" s="271" t="s">
        <v>2580</v>
      </c>
      <c r="D351" s="271" t="s">
        <v>2680</v>
      </c>
      <c r="E351" s="272" t="s">
        <v>108</v>
      </c>
      <c r="F351" s="271" t="s">
        <v>2225</v>
      </c>
      <c r="G351" s="271" t="s">
        <v>2660</v>
      </c>
    </row>
    <row r="352" spans="1:7" ht="17.25">
      <c r="A352" s="271" t="s">
        <v>2661</v>
      </c>
      <c r="B352" s="271" t="s">
        <v>2651</v>
      </c>
      <c r="C352" s="271" t="s">
        <v>2662</v>
      </c>
      <c r="D352" s="271" t="s">
        <v>2680</v>
      </c>
      <c r="E352" s="272" t="s">
        <v>108</v>
      </c>
      <c r="F352" s="271" t="s">
        <v>2225</v>
      </c>
      <c r="G352" s="271" t="s">
        <v>2418</v>
      </c>
    </row>
    <row r="353" spans="1:7" ht="17.25">
      <c r="A353" s="271" t="s">
        <v>2663</v>
      </c>
      <c r="B353" s="271" t="s">
        <v>2651</v>
      </c>
      <c r="C353" s="271" t="s">
        <v>2664</v>
      </c>
      <c r="D353" s="271" t="s">
        <v>2680</v>
      </c>
      <c r="E353" s="272" t="s">
        <v>108</v>
      </c>
      <c r="F353" s="271" t="s">
        <v>2225</v>
      </c>
      <c r="G353" s="271" t="s">
        <v>2665</v>
      </c>
    </row>
    <row r="354" spans="1:7" ht="17.25">
      <c r="A354" s="75" t="s">
        <v>2693</v>
      </c>
      <c r="B354" s="75"/>
      <c r="C354" s="75"/>
      <c r="D354" s="75"/>
      <c r="E354" s="76"/>
      <c r="F354" s="75"/>
      <c r="G354" s="75"/>
    </row>
    <row r="355" spans="1:7" ht="17.25">
      <c r="A355" s="271" t="s">
        <v>2667</v>
      </c>
      <c r="B355" s="271" t="s">
        <v>2485</v>
      </c>
      <c r="C355" s="271" t="s">
        <v>2668</v>
      </c>
      <c r="D355" s="271" t="s">
        <v>2680</v>
      </c>
      <c r="E355" s="272" t="s">
        <v>108</v>
      </c>
      <c r="F355" s="271" t="s">
        <v>2225</v>
      </c>
      <c r="G355" s="271" t="s">
        <v>2669</v>
      </c>
    </row>
    <row r="356" spans="1:7" ht="17.25">
      <c r="A356" s="271" t="s">
        <v>2499</v>
      </c>
      <c r="B356" s="271" t="s">
        <v>2500</v>
      </c>
      <c r="C356" s="271" t="s">
        <v>2501</v>
      </c>
      <c r="D356" s="271" t="s">
        <v>2416</v>
      </c>
      <c r="E356" s="272"/>
      <c r="F356" s="271" t="s">
        <v>2417</v>
      </c>
      <c r="G356" s="271" t="s">
        <v>2502</v>
      </c>
    </row>
    <row r="357" spans="1:7" ht="17.25">
      <c r="A357" s="271" t="s">
        <v>2499</v>
      </c>
      <c r="B357" s="271" t="s">
        <v>2500</v>
      </c>
      <c r="C357" s="271" t="s">
        <v>2501</v>
      </c>
      <c r="D357" s="271" t="s">
        <v>2680</v>
      </c>
      <c r="E357" s="272" t="s">
        <v>108</v>
      </c>
      <c r="F357" s="271" t="s">
        <v>2225</v>
      </c>
      <c r="G357" s="271" t="s">
        <v>2502</v>
      </c>
    </row>
    <row r="358" spans="1:7" ht="17.25">
      <c r="A358" s="271" t="s">
        <v>2506</v>
      </c>
      <c r="B358" s="271" t="s">
        <v>2458</v>
      </c>
      <c r="C358" s="271" t="s">
        <v>2459</v>
      </c>
      <c r="D358" s="271" t="s">
        <v>2680</v>
      </c>
      <c r="E358" s="272" t="s">
        <v>2682</v>
      </c>
      <c r="F358" s="271" t="s">
        <v>2227</v>
      </c>
      <c r="G358" s="271" t="s">
        <v>2418</v>
      </c>
    </row>
    <row r="359" spans="1:7" ht="15">
      <c r="A359" s="56" t="s">
        <v>2670</v>
      </c>
      <c r="B359" s="56" t="s">
        <v>2458</v>
      </c>
      <c r="C359" s="56" t="s">
        <v>108</v>
      </c>
      <c r="D359" s="56" t="s">
        <v>2680</v>
      </c>
      <c r="E359" s="74" t="s">
        <v>108</v>
      </c>
      <c r="F359" s="56" t="s">
        <v>2225</v>
      </c>
      <c r="G359" s="56" t="s">
        <v>2418</v>
      </c>
    </row>
    <row r="360" spans="1:7" ht="17.25">
      <c r="A360" s="271" t="s">
        <v>2671</v>
      </c>
      <c r="B360" s="271" t="s">
        <v>2504</v>
      </c>
      <c r="C360" s="271" t="s">
        <v>2672</v>
      </c>
      <c r="D360" s="271" t="s">
        <v>2680</v>
      </c>
      <c r="E360" s="272" t="s">
        <v>2672</v>
      </c>
      <c r="F360" s="271" t="s">
        <v>2225</v>
      </c>
      <c r="G360" s="271" t="s">
        <v>2673</v>
      </c>
    </row>
    <row r="361" spans="1:7" ht="17.25">
      <c r="A361" s="75" t="s">
        <v>2694</v>
      </c>
      <c r="B361" s="75"/>
      <c r="C361" s="75"/>
      <c r="D361" s="75"/>
      <c r="E361" s="76"/>
      <c r="F361" s="75"/>
      <c r="G361" s="75"/>
    </row>
    <row r="362" spans="1:7" ht="17.25">
      <c r="A362" s="271" t="s">
        <v>2414</v>
      </c>
      <c r="B362" s="271" t="s">
        <v>2415</v>
      </c>
      <c r="C362" s="271"/>
      <c r="D362" s="271" t="s">
        <v>2416</v>
      </c>
      <c r="E362" s="272"/>
      <c r="F362" s="271" t="s">
        <v>2417</v>
      </c>
      <c r="G362" s="271" t="s">
        <v>2418</v>
      </c>
    </row>
    <row r="363" spans="1:7" ht="17.25">
      <c r="A363" s="271" t="s">
        <v>2419</v>
      </c>
      <c r="B363" s="271" t="s">
        <v>2415</v>
      </c>
      <c r="C363" s="271"/>
      <c r="D363" s="271" t="s">
        <v>2416</v>
      </c>
      <c r="E363" s="272"/>
      <c r="F363" s="271" t="s">
        <v>2417</v>
      </c>
      <c r="G363" s="271" t="s">
        <v>2418</v>
      </c>
    </row>
    <row r="364" spans="1:7" ht="17.25">
      <c r="A364" s="75" t="s">
        <v>2695</v>
      </c>
      <c r="B364" s="75"/>
      <c r="C364" s="75"/>
      <c r="D364" s="75"/>
      <c r="E364" s="76"/>
      <c r="F364" s="75"/>
      <c r="G364" s="75"/>
    </row>
    <row r="365" spans="1:7" ht="17.25">
      <c r="A365" s="271" t="s">
        <v>2421</v>
      </c>
      <c r="B365" s="271" t="s">
        <v>2415</v>
      </c>
      <c r="C365" s="271"/>
      <c r="D365" s="271" t="s">
        <v>2416</v>
      </c>
      <c r="E365" s="272"/>
      <c r="F365" s="271" t="s">
        <v>2422</v>
      </c>
      <c r="G365" s="271" t="s">
        <v>2418</v>
      </c>
    </row>
    <row r="366" spans="1:7" ht="17.25">
      <c r="A366" s="271" t="s">
        <v>2423</v>
      </c>
      <c r="B366" s="271" t="s">
        <v>2424</v>
      </c>
      <c r="C366" s="271"/>
      <c r="D366" s="271" t="s">
        <v>2416</v>
      </c>
      <c r="E366" s="272"/>
      <c r="F366" s="271" t="s">
        <v>2417</v>
      </c>
      <c r="G366" s="271" t="s">
        <v>2418</v>
      </c>
    </row>
    <row r="367" spans="1:7" ht="17.25">
      <c r="A367" s="271" t="s">
        <v>2425</v>
      </c>
      <c r="B367" s="271" t="s">
        <v>2424</v>
      </c>
      <c r="C367" s="271"/>
      <c r="D367" s="271" t="s">
        <v>2416</v>
      </c>
      <c r="E367" s="272"/>
      <c r="F367" s="272" t="s">
        <v>2417</v>
      </c>
      <c r="G367" s="271" t="s">
        <v>2418</v>
      </c>
    </row>
    <row r="368" spans="1:7" ht="15">
      <c r="A368" s="56" t="s">
        <v>2426</v>
      </c>
      <c r="B368" s="56" t="s">
        <v>2415</v>
      </c>
      <c r="C368" s="56"/>
      <c r="D368" s="56" t="s">
        <v>2416</v>
      </c>
      <c r="E368" s="74"/>
      <c r="F368" s="56" t="s">
        <v>2422</v>
      </c>
      <c r="G368" s="56" t="s">
        <v>2418</v>
      </c>
    </row>
    <row r="369" spans="1:7" ht="17.25">
      <c r="A369" s="271" t="s">
        <v>2427</v>
      </c>
      <c r="B369" s="271" t="s">
        <v>2424</v>
      </c>
      <c r="C369" s="271"/>
      <c r="D369" s="271" t="s">
        <v>2416</v>
      </c>
      <c r="E369" s="272"/>
      <c r="F369" s="271" t="s">
        <v>2417</v>
      </c>
      <c r="G369" s="271" t="s">
        <v>2418</v>
      </c>
    </row>
    <row r="370" spans="1:7" ht="17.100000000000001">
      <c r="A370" s="271" t="s">
        <v>2428</v>
      </c>
      <c r="B370" s="271" t="s">
        <v>2415</v>
      </c>
      <c r="C370" s="271"/>
      <c r="D370" s="271" t="s">
        <v>2416</v>
      </c>
      <c r="E370" s="272"/>
      <c r="F370" s="271" t="s">
        <v>2417</v>
      </c>
      <c r="G370" s="271" t="s">
        <v>2418</v>
      </c>
    </row>
    <row r="371" spans="1:7" ht="17.100000000000001">
      <c r="A371" s="271" t="s">
        <v>2429</v>
      </c>
      <c r="B371" s="271" t="s">
        <v>2415</v>
      </c>
      <c r="C371" s="271"/>
      <c r="D371" s="271" t="s">
        <v>2416</v>
      </c>
      <c r="E371" s="272"/>
      <c r="F371" s="271" t="s">
        <v>2422</v>
      </c>
      <c r="G371" s="271" t="s">
        <v>2418</v>
      </c>
    </row>
    <row r="372" spans="1:7" ht="17.25">
      <c r="A372" s="271" t="s">
        <v>2430</v>
      </c>
      <c r="B372" s="271" t="s">
        <v>2415</v>
      </c>
      <c r="C372" s="271"/>
      <c r="D372" s="271" t="s">
        <v>2416</v>
      </c>
      <c r="E372" s="272"/>
      <c r="F372" s="271" t="s">
        <v>2422</v>
      </c>
      <c r="G372" s="271" t="s">
        <v>2418</v>
      </c>
    </row>
    <row r="373" spans="1:7" ht="17.100000000000001">
      <c r="A373" s="271" t="s">
        <v>2431</v>
      </c>
      <c r="B373" s="271" t="s">
        <v>2415</v>
      </c>
      <c r="C373" s="271"/>
      <c r="D373" s="271" t="s">
        <v>2416</v>
      </c>
      <c r="E373" s="272"/>
      <c r="F373" s="271" t="s">
        <v>2422</v>
      </c>
      <c r="G373" s="271" t="s">
        <v>2418</v>
      </c>
    </row>
    <row r="374" spans="1:7" ht="17.100000000000001">
      <c r="A374" s="271" t="s">
        <v>2432</v>
      </c>
      <c r="B374" s="271" t="s">
        <v>2424</v>
      </c>
      <c r="C374" s="271"/>
      <c r="D374" s="271" t="s">
        <v>2416</v>
      </c>
      <c r="E374" s="272"/>
      <c r="F374" s="271" t="s">
        <v>2422</v>
      </c>
      <c r="G374" s="271" t="s">
        <v>2418</v>
      </c>
    </row>
    <row r="375" spans="1:7" ht="17.25">
      <c r="A375" s="75" t="s">
        <v>2696</v>
      </c>
      <c r="B375" s="75"/>
      <c r="C375" s="75"/>
      <c r="D375" s="75"/>
      <c r="E375" s="76"/>
      <c r="F375" s="75"/>
      <c r="G375" s="75"/>
    </row>
    <row r="376" spans="1:7" ht="17.100000000000001">
      <c r="A376" s="271" t="s">
        <v>2434</v>
      </c>
      <c r="B376" s="271" t="s">
        <v>2415</v>
      </c>
      <c r="C376" s="271"/>
      <c r="D376" s="271" t="s">
        <v>2416</v>
      </c>
      <c r="E376" s="272"/>
      <c r="F376" s="271" t="s">
        <v>2417</v>
      </c>
      <c r="G376" s="271" t="s">
        <v>2418</v>
      </c>
    </row>
    <row r="377" spans="1:7" ht="17.25">
      <c r="A377" s="75" t="s">
        <v>2697</v>
      </c>
      <c r="B377" s="75"/>
      <c r="C377" s="75"/>
      <c r="D377" s="75"/>
      <c r="E377" s="76"/>
      <c r="F377" s="75"/>
      <c r="G377" s="75"/>
    </row>
    <row r="378" spans="1:7" ht="17.100000000000001">
      <c r="A378" s="271" t="s">
        <v>2436</v>
      </c>
      <c r="B378" s="271" t="s">
        <v>2415</v>
      </c>
      <c r="C378" s="271"/>
      <c r="D378" s="271" t="s">
        <v>2416</v>
      </c>
      <c r="E378" s="272"/>
      <c r="F378" s="271" t="s">
        <v>2417</v>
      </c>
      <c r="G378" s="271" t="s">
        <v>2418</v>
      </c>
    </row>
    <row r="379" spans="1:7">
      <c r="A379" s="56" t="s">
        <v>2437</v>
      </c>
      <c r="B379" s="56" t="s">
        <v>2415</v>
      </c>
      <c r="C379" s="56"/>
      <c r="D379" s="56" t="s">
        <v>2416</v>
      </c>
      <c r="E379" s="74"/>
      <c r="F379" s="56" t="s">
        <v>2417</v>
      </c>
      <c r="G379" s="56" t="s">
        <v>2418</v>
      </c>
    </row>
    <row r="380" spans="1:7" ht="17.100000000000001">
      <c r="A380" s="271" t="s">
        <v>2438</v>
      </c>
      <c r="B380" s="271" t="s">
        <v>2415</v>
      </c>
      <c r="C380" s="271"/>
      <c r="D380" s="271" t="s">
        <v>2416</v>
      </c>
      <c r="E380" s="272"/>
      <c r="F380" s="271" t="s">
        <v>2417</v>
      </c>
      <c r="G380" s="271" t="s">
        <v>2418</v>
      </c>
    </row>
    <row r="381" spans="1:7" ht="17.100000000000001">
      <c r="A381" s="271" t="s">
        <v>2439</v>
      </c>
      <c r="B381" s="271" t="s">
        <v>2415</v>
      </c>
      <c r="C381" s="271"/>
      <c r="D381" s="271" t="s">
        <v>2416</v>
      </c>
      <c r="E381" s="272"/>
      <c r="F381" s="271" t="s">
        <v>2417</v>
      </c>
      <c r="G381" s="271" t="s">
        <v>2418</v>
      </c>
    </row>
    <row r="382" spans="1:7" ht="17.100000000000001">
      <c r="A382" s="271" t="s">
        <v>2440</v>
      </c>
      <c r="B382" s="271" t="s">
        <v>2415</v>
      </c>
      <c r="C382" s="271"/>
      <c r="D382" s="271" t="s">
        <v>2416</v>
      </c>
      <c r="E382" s="272"/>
      <c r="F382" s="271" t="s">
        <v>2417</v>
      </c>
      <c r="G382" s="271" t="s">
        <v>2418</v>
      </c>
    </row>
    <row r="383" spans="1:7" ht="17.25">
      <c r="A383" s="271" t="s">
        <v>2441</v>
      </c>
      <c r="B383" s="271" t="s">
        <v>2415</v>
      </c>
      <c r="C383" s="271"/>
      <c r="D383" s="271" t="s">
        <v>2416</v>
      </c>
      <c r="E383" s="272"/>
      <c r="F383" s="271" t="s">
        <v>2417</v>
      </c>
      <c r="G383" s="271" t="s">
        <v>2418</v>
      </c>
    </row>
    <row r="384" spans="1:7" ht="17.100000000000001">
      <c r="A384" s="271" t="s">
        <v>2442</v>
      </c>
      <c r="B384" s="271" t="s">
        <v>2415</v>
      </c>
      <c r="C384" s="271"/>
      <c r="D384" s="271" t="s">
        <v>2416</v>
      </c>
      <c r="E384" s="272"/>
      <c r="F384" s="271" t="s">
        <v>2417</v>
      </c>
      <c r="G384" s="271" t="s">
        <v>2418</v>
      </c>
    </row>
    <row r="385" spans="1:7" ht="17.25">
      <c r="A385" s="271" t="s">
        <v>2443</v>
      </c>
      <c r="B385" s="271" t="s">
        <v>2415</v>
      </c>
      <c r="C385" s="271"/>
      <c r="D385" s="271" t="s">
        <v>2416</v>
      </c>
      <c r="E385" s="272"/>
      <c r="F385" s="271" t="s">
        <v>2417</v>
      </c>
      <c r="G385" s="271" t="s">
        <v>2418</v>
      </c>
    </row>
    <row r="386" spans="1:7" ht="17.25">
      <c r="A386" s="75" t="s">
        <v>2698</v>
      </c>
      <c r="B386" s="75"/>
      <c r="C386" s="75"/>
      <c r="D386" s="75"/>
      <c r="E386" s="76"/>
      <c r="F386" s="75"/>
      <c r="G386" s="75"/>
    </row>
    <row r="387" spans="1:7" ht="17.100000000000001">
      <c r="A387" s="271" t="s">
        <v>2445</v>
      </c>
      <c r="B387" s="271" t="s">
        <v>2446</v>
      </c>
      <c r="C387" s="271"/>
      <c r="D387" s="271" t="s">
        <v>2416</v>
      </c>
      <c r="E387" s="272"/>
      <c r="F387" s="271" t="s">
        <v>2447</v>
      </c>
      <c r="G387" s="271" t="s">
        <v>2418</v>
      </c>
    </row>
    <row r="388" spans="1:7" ht="17.25">
      <c r="A388" s="271" t="s">
        <v>2448</v>
      </c>
      <c r="B388" s="271" t="s">
        <v>2415</v>
      </c>
      <c r="C388" s="271"/>
      <c r="D388" s="271" t="s">
        <v>2416</v>
      </c>
      <c r="E388" s="272"/>
      <c r="F388" s="271" t="s">
        <v>2417</v>
      </c>
      <c r="G388" s="271" t="s">
        <v>2418</v>
      </c>
    </row>
    <row r="389" spans="1:7" ht="17.25">
      <c r="A389" s="75" t="s">
        <v>2699</v>
      </c>
      <c r="B389" s="75"/>
      <c r="C389" s="75"/>
      <c r="D389" s="75"/>
      <c r="E389" s="76"/>
      <c r="F389" s="75"/>
      <c r="G389" s="75"/>
    </row>
    <row r="390" spans="1:7" ht="15">
      <c r="A390" s="56" t="s">
        <v>2450</v>
      </c>
      <c r="B390" s="56" t="s">
        <v>2451</v>
      </c>
      <c r="C390" s="56" t="s">
        <v>2452</v>
      </c>
      <c r="D390" s="56" t="s">
        <v>2700</v>
      </c>
      <c r="E390" s="74" t="s">
        <v>2454</v>
      </c>
      <c r="F390" s="74" t="s">
        <v>2252</v>
      </c>
      <c r="G390" s="56" t="s">
        <v>2455</v>
      </c>
    </row>
    <row r="391" spans="1:7" ht="17.25">
      <c r="A391" s="271" t="s">
        <v>2556</v>
      </c>
      <c r="B391" s="271" t="s">
        <v>2458</v>
      </c>
      <c r="C391" s="271" t="s">
        <v>1213</v>
      </c>
      <c r="D391" s="271" t="s">
        <v>2700</v>
      </c>
      <c r="E391" s="272" t="s">
        <v>1213</v>
      </c>
      <c r="F391" s="272" t="s">
        <v>2701</v>
      </c>
      <c r="G391" s="271" t="s">
        <v>2418</v>
      </c>
    </row>
    <row r="392" spans="1:7" ht="17.25">
      <c r="A392" s="269" t="s">
        <v>2557</v>
      </c>
      <c r="B392" s="269"/>
      <c r="C392" s="269" t="s">
        <v>2558</v>
      </c>
      <c r="D392" s="269" t="s">
        <v>2700</v>
      </c>
      <c r="E392" s="270" t="s">
        <v>2559</v>
      </c>
      <c r="F392" s="270" t="s">
        <v>2471</v>
      </c>
      <c r="G392" s="269" t="s">
        <v>2418</v>
      </c>
    </row>
    <row r="393" spans="1:7" ht="15">
      <c r="A393" s="56" t="s">
        <v>2560</v>
      </c>
      <c r="B393" s="56" t="s">
        <v>2451</v>
      </c>
      <c r="C393" s="56" t="s">
        <v>108</v>
      </c>
      <c r="D393" s="56" t="s">
        <v>2700</v>
      </c>
      <c r="E393" s="74" t="s">
        <v>108</v>
      </c>
      <c r="F393" s="74" t="s">
        <v>2245</v>
      </c>
      <c r="G393" s="56" t="s">
        <v>2418</v>
      </c>
    </row>
    <row r="394" spans="1:7" ht="17.25">
      <c r="A394" s="271" t="s">
        <v>2561</v>
      </c>
      <c r="B394" s="271" t="s">
        <v>2562</v>
      </c>
      <c r="C394" s="271" t="s">
        <v>2563</v>
      </c>
      <c r="D394" s="271" t="s">
        <v>2700</v>
      </c>
      <c r="E394" s="272" t="s">
        <v>2563</v>
      </c>
      <c r="F394" s="271" t="s">
        <v>2245</v>
      </c>
      <c r="G394" s="271" t="s">
        <v>2564</v>
      </c>
    </row>
    <row r="395" spans="1:7" ht="17.25">
      <c r="A395" s="271" t="s">
        <v>2565</v>
      </c>
      <c r="B395" s="271"/>
      <c r="C395" s="271" t="s">
        <v>108</v>
      </c>
      <c r="D395" s="271" t="s">
        <v>2700</v>
      </c>
      <c r="E395" s="272" t="s">
        <v>108</v>
      </c>
      <c r="F395" s="271" t="s">
        <v>2245</v>
      </c>
      <c r="G395" s="271" t="s">
        <v>2418</v>
      </c>
    </row>
    <row r="396" spans="1:7" ht="17.25">
      <c r="A396" s="75" t="s">
        <v>2702</v>
      </c>
      <c r="B396" s="75"/>
      <c r="C396" s="75"/>
      <c r="D396" s="75"/>
      <c r="E396" s="76"/>
      <c r="F396" s="75"/>
      <c r="G396" s="75"/>
    </row>
    <row r="397" spans="1:7" ht="17.25">
      <c r="A397" s="271" t="s">
        <v>2567</v>
      </c>
      <c r="B397" s="271" t="s">
        <v>2463</v>
      </c>
      <c r="C397" s="271" t="s">
        <v>108</v>
      </c>
      <c r="D397" s="271" t="s">
        <v>2700</v>
      </c>
      <c r="E397" s="272" t="s">
        <v>108</v>
      </c>
      <c r="F397" s="271" t="s">
        <v>2245</v>
      </c>
      <c r="G397" s="271" t="s">
        <v>2418</v>
      </c>
    </row>
    <row r="398" spans="1:7" ht="17.25">
      <c r="A398" s="271" t="s">
        <v>2568</v>
      </c>
      <c r="B398" s="271" t="s">
        <v>2569</v>
      </c>
      <c r="C398" s="271" t="s">
        <v>108</v>
      </c>
      <c r="D398" s="271" t="s">
        <v>2700</v>
      </c>
      <c r="E398" s="272" t="s">
        <v>108</v>
      </c>
      <c r="F398" s="272" t="s">
        <v>2245</v>
      </c>
      <c r="G398" s="271" t="s">
        <v>2570</v>
      </c>
    </row>
    <row r="399" spans="1:7" ht="17.25">
      <c r="A399" s="271" t="s">
        <v>2571</v>
      </c>
      <c r="B399" s="271" t="s">
        <v>2569</v>
      </c>
      <c r="C399" s="271" t="s">
        <v>108</v>
      </c>
      <c r="D399" s="271" t="s">
        <v>2700</v>
      </c>
      <c r="E399" s="272" t="s">
        <v>108</v>
      </c>
      <c r="F399" s="272" t="s">
        <v>2245</v>
      </c>
      <c r="G399" s="271" t="s">
        <v>2418</v>
      </c>
    </row>
    <row r="400" spans="1:7" ht="17.25">
      <c r="A400" s="271" t="s">
        <v>2457</v>
      </c>
      <c r="B400" s="271" t="s">
        <v>2458</v>
      </c>
      <c r="C400" s="271" t="s">
        <v>2459</v>
      </c>
      <c r="D400" s="271" t="s">
        <v>2700</v>
      </c>
      <c r="E400" s="272" t="s">
        <v>2703</v>
      </c>
      <c r="F400" s="272" t="s">
        <v>2252</v>
      </c>
      <c r="G400" s="271" t="s">
        <v>2418</v>
      </c>
    </row>
    <row r="401" spans="1:7" ht="17.25">
      <c r="A401" s="271" t="s">
        <v>2573</v>
      </c>
      <c r="B401" s="271" t="s">
        <v>2574</v>
      </c>
      <c r="C401" s="271" t="s">
        <v>108</v>
      </c>
      <c r="D401" s="271" t="s">
        <v>2700</v>
      </c>
      <c r="E401" s="272" t="s">
        <v>108</v>
      </c>
      <c r="F401" s="272" t="s">
        <v>2245</v>
      </c>
      <c r="G401" s="271" t="s">
        <v>2575</v>
      </c>
    </row>
    <row r="402" spans="1:7" ht="17.25">
      <c r="A402" s="75" t="s">
        <v>2704</v>
      </c>
      <c r="B402" s="75"/>
      <c r="C402" s="75"/>
      <c r="D402" s="75"/>
      <c r="E402" s="76"/>
      <c r="F402" s="75"/>
      <c r="G402" s="75"/>
    </row>
    <row r="403" spans="1:7" ht="17.25">
      <c r="A403" s="271" t="s">
        <v>2577</v>
      </c>
      <c r="B403" s="271" t="s">
        <v>2521</v>
      </c>
      <c r="C403" s="271" t="s">
        <v>108</v>
      </c>
      <c r="D403" s="271" t="s">
        <v>2700</v>
      </c>
      <c r="E403" s="272" t="s">
        <v>108</v>
      </c>
      <c r="F403" s="271" t="s">
        <v>2245</v>
      </c>
      <c r="G403" s="271" t="s">
        <v>2418</v>
      </c>
    </row>
    <row r="404" spans="1:7" ht="17.25">
      <c r="A404" s="271" t="s">
        <v>2520</v>
      </c>
      <c r="B404" s="271" t="s">
        <v>2521</v>
      </c>
      <c r="C404" s="271" t="s">
        <v>2522</v>
      </c>
      <c r="D404" s="271" t="s">
        <v>2700</v>
      </c>
      <c r="E404" s="272" t="s">
        <v>108</v>
      </c>
      <c r="F404" s="271" t="s">
        <v>2245</v>
      </c>
      <c r="G404" s="271" t="s">
        <v>2418</v>
      </c>
    </row>
    <row r="405" spans="1:7" ht="17.25">
      <c r="A405" s="271" t="s">
        <v>2579</v>
      </c>
      <c r="B405" s="271" t="s">
        <v>2521</v>
      </c>
      <c r="C405" s="271" t="s">
        <v>2580</v>
      </c>
      <c r="D405" s="271" t="s">
        <v>2700</v>
      </c>
      <c r="E405" s="272" t="s">
        <v>108</v>
      </c>
      <c r="F405" s="271" t="s">
        <v>2245</v>
      </c>
      <c r="G405" s="271" t="s">
        <v>2581</v>
      </c>
    </row>
    <row r="406" spans="1:7" ht="17.25">
      <c r="A406" s="271" t="s">
        <v>2582</v>
      </c>
      <c r="B406" s="271" t="s">
        <v>2521</v>
      </c>
      <c r="C406" s="271" t="s">
        <v>108</v>
      </c>
      <c r="D406" s="271" t="s">
        <v>2700</v>
      </c>
      <c r="E406" s="272" t="s">
        <v>108</v>
      </c>
      <c r="F406" s="271" t="s">
        <v>2245</v>
      </c>
      <c r="G406" s="271" t="s">
        <v>2418</v>
      </c>
    </row>
    <row r="407" spans="1:7" ht="17.25">
      <c r="A407" s="75" t="s">
        <v>2705</v>
      </c>
      <c r="B407" s="75"/>
      <c r="C407" s="75"/>
      <c r="D407" s="75"/>
      <c r="E407" s="76"/>
      <c r="F407" s="75"/>
      <c r="G407" s="75"/>
    </row>
    <row r="408" spans="1:7" ht="17.25">
      <c r="A408" s="271" t="s">
        <v>2584</v>
      </c>
      <c r="B408" s="271" t="s">
        <v>2585</v>
      </c>
      <c r="C408" s="271" t="s">
        <v>2586</v>
      </c>
      <c r="D408" s="271" t="s">
        <v>2700</v>
      </c>
      <c r="E408" s="272" t="s">
        <v>108</v>
      </c>
      <c r="F408" s="272" t="s">
        <v>2245</v>
      </c>
      <c r="G408" s="271" t="s">
        <v>2418</v>
      </c>
    </row>
    <row r="409" spans="1:7" ht="17.25">
      <c r="A409" s="271" t="s">
        <v>2587</v>
      </c>
      <c r="B409" s="271" t="s">
        <v>2526</v>
      </c>
      <c r="C409" s="271" t="s">
        <v>2588</v>
      </c>
      <c r="D409" s="271" t="s">
        <v>2700</v>
      </c>
      <c r="E409" s="272" t="s">
        <v>108</v>
      </c>
      <c r="F409" s="272" t="s">
        <v>2245</v>
      </c>
      <c r="G409" s="271" t="s">
        <v>2418</v>
      </c>
    </row>
    <row r="410" spans="1:7" ht="17.25">
      <c r="A410" s="271" t="s">
        <v>2589</v>
      </c>
      <c r="B410" s="271" t="s">
        <v>2590</v>
      </c>
      <c r="C410" s="271" t="s">
        <v>108</v>
      </c>
      <c r="D410" s="271" t="s">
        <v>2700</v>
      </c>
      <c r="E410" s="272" t="s">
        <v>108</v>
      </c>
      <c r="F410" s="271" t="s">
        <v>2245</v>
      </c>
      <c r="G410" s="271" t="s">
        <v>2591</v>
      </c>
    </row>
    <row r="411" spans="1:7" ht="17.25">
      <c r="A411" s="271" t="s">
        <v>2592</v>
      </c>
      <c r="B411" s="271" t="s">
        <v>2590</v>
      </c>
      <c r="C411" s="271" t="s">
        <v>108</v>
      </c>
      <c r="D411" s="271" t="s">
        <v>2700</v>
      </c>
      <c r="E411" s="272" t="s">
        <v>108</v>
      </c>
      <c r="F411" s="271" t="s">
        <v>2245</v>
      </c>
      <c r="G411" s="271" t="s">
        <v>2418</v>
      </c>
    </row>
    <row r="412" spans="1:7" ht="17.25">
      <c r="A412" s="75" t="s">
        <v>2706</v>
      </c>
      <c r="B412" s="75"/>
      <c r="C412" s="75"/>
      <c r="D412" s="75"/>
      <c r="E412" s="76"/>
      <c r="F412" s="75"/>
      <c r="G412" s="75"/>
    </row>
    <row r="413" spans="1:7" ht="17.25">
      <c r="A413" s="271" t="s">
        <v>2594</v>
      </c>
      <c r="B413" s="271" t="s">
        <v>2463</v>
      </c>
      <c r="C413" s="271" t="s">
        <v>108</v>
      </c>
      <c r="D413" s="271" t="s">
        <v>2700</v>
      </c>
      <c r="E413" s="272" t="s">
        <v>108</v>
      </c>
      <c r="F413" s="271" t="s">
        <v>2245</v>
      </c>
      <c r="G413" s="271" t="s">
        <v>2418</v>
      </c>
    </row>
    <row r="414" spans="1:7" ht="17.25">
      <c r="A414" s="271" t="s">
        <v>2462</v>
      </c>
      <c r="B414" s="271" t="s">
        <v>2463</v>
      </c>
      <c r="C414" s="271" t="s">
        <v>2459</v>
      </c>
      <c r="D414" s="271" t="s">
        <v>2700</v>
      </c>
      <c r="E414" s="272" t="s">
        <v>2703</v>
      </c>
      <c r="F414" s="272" t="s">
        <v>2252</v>
      </c>
      <c r="G414" s="271" t="s">
        <v>2418</v>
      </c>
    </row>
    <row r="415" spans="1:7" ht="17.25">
      <c r="A415" s="271" t="s">
        <v>2464</v>
      </c>
      <c r="B415" s="271" t="s">
        <v>2463</v>
      </c>
      <c r="C415" s="271" t="s">
        <v>2459</v>
      </c>
      <c r="D415" s="271" t="s">
        <v>2700</v>
      </c>
      <c r="E415" s="272" t="s">
        <v>2703</v>
      </c>
      <c r="F415" s="272" t="s">
        <v>2252</v>
      </c>
      <c r="G415" s="271" t="s">
        <v>2418</v>
      </c>
    </row>
    <row r="416" spans="1:7" ht="17.25">
      <c r="A416" s="271" t="s">
        <v>2465</v>
      </c>
      <c r="B416" s="271" t="s">
        <v>2463</v>
      </c>
      <c r="C416" s="271" t="s">
        <v>2459</v>
      </c>
      <c r="D416" s="271" t="s">
        <v>2700</v>
      </c>
      <c r="E416" s="272" t="s">
        <v>2703</v>
      </c>
      <c r="F416" s="272" t="s">
        <v>2252</v>
      </c>
      <c r="G416" s="271" t="s">
        <v>2418</v>
      </c>
    </row>
    <row r="417" spans="1:7" ht="17.25">
      <c r="A417" s="271" t="s">
        <v>2466</v>
      </c>
      <c r="B417" s="271" t="s">
        <v>2463</v>
      </c>
      <c r="C417" s="271" t="s">
        <v>2459</v>
      </c>
      <c r="D417" s="271" t="s">
        <v>2700</v>
      </c>
      <c r="E417" s="272" t="s">
        <v>2703</v>
      </c>
      <c r="F417" s="272" t="s">
        <v>2252</v>
      </c>
      <c r="G417" s="271" t="s">
        <v>2418</v>
      </c>
    </row>
    <row r="418" spans="1:7" ht="17.25">
      <c r="A418" s="271" t="s">
        <v>2595</v>
      </c>
      <c r="B418" s="271" t="s">
        <v>2596</v>
      </c>
      <c r="C418" s="271" t="s">
        <v>108</v>
      </c>
      <c r="D418" s="271" t="s">
        <v>2700</v>
      </c>
      <c r="E418" s="272" t="s">
        <v>108</v>
      </c>
      <c r="F418" s="272" t="s">
        <v>2245</v>
      </c>
      <c r="G418" s="271" t="s">
        <v>2597</v>
      </c>
    </row>
    <row r="419" spans="1:7" ht="17.25">
      <c r="A419" s="271" t="s">
        <v>2598</v>
      </c>
      <c r="B419" s="271" t="s">
        <v>2596</v>
      </c>
      <c r="C419" s="271" t="s">
        <v>108</v>
      </c>
      <c r="D419" s="271" t="s">
        <v>2700</v>
      </c>
      <c r="E419" s="272" t="s">
        <v>108</v>
      </c>
      <c r="F419" s="271" t="s">
        <v>2245</v>
      </c>
      <c r="G419" s="271" t="s">
        <v>2418</v>
      </c>
    </row>
    <row r="420" spans="1:7" ht="17.25">
      <c r="A420" s="75" t="s">
        <v>2707</v>
      </c>
      <c r="B420" s="75"/>
      <c r="C420" s="75"/>
      <c r="D420" s="75"/>
      <c r="E420" s="76"/>
      <c r="F420" s="75"/>
      <c r="G420" s="75"/>
    </row>
    <row r="421" spans="1:7" ht="15">
      <c r="A421" s="56" t="s">
        <v>2600</v>
      </c>
      <c r="B421" s="56" t="s">
        <v>2601</v>
      </c>
      <c r="C421" s="56" t="s">
        <v>108</v>
      </c>
      <c r="D421" s="56" t="s">
        <v>2700</v>
      </c>
      <c r="E421" s="74" t="s">
        <v>108</v>
      </c>
      <c r="F421" s="56" t="s">
        <v>2245</v>
      </c>
      <c r="G421" s="56" t="s">
        <v>2418</v>
      </c>
    </row>
    <row r="422" spans="1:7" ht="17.25">
      <c r="A422" s="271" t="s">
        <v>2602</v>
      </c>
      <c r="B422" s="271" t="s">
        <v>2603</v>
      </c>
      <c r="C422" s="271" t="s">
        <v>2586</v>
      </c>
      <c r="D422" s="271" t="s">
        <v>2700</v>
      </c>
      <c r="E422" s="272" t="s">
        <v>108</v>
      </c>
      <c r="F422" s="272" t="s">
        <v>2245</v>
      </c>
      <c r="G422" s="271" t="s">
        <v>2418</v>
      </c>
    </row>
    <row r="423" spans="1:7" ht="17.25">
      <c r="A423" s="271" t="s">
        <v>2604</v>
      </c>
      <c r="B423" s="271" t="s">
        <v>2601</v>
      </c>
      <c r="C423" s="271" t="s">
        <v>2605</v>
      </c>
      <c r="D423" s="271" t="s">
        <v>2700</v>
      </c>
      <c r="E423" s="272" t="s">
        <v>108</v>
      </c>
      <c r="F423" s="272" t="s">
        <v>2245</v>
      </c>
      <c r="G423" s="271" t="s">
        <v>2606</v>
      </c>
    </row>
    <row r="424" spans="1:7" ht="17.25">
      <c r="A424" s="269" t="s">
        <v>2468</v>
      </c>
      <c r="B424" s="269" t="s">
        <v>2458</v>
      </c>
      <c r="C424" s="269" t="s">
        <v>2469</v>
      </c>
      <c r="D424" s="269" t="s">
        <v>2700</v>
      </c>
      <c r="E424" s="270" t="s">
        <v>108</v>
      </c>
      <c r="F424" s="270" t="s">
        <v>2471</v>
      </c>
      <c r="G424" s="269" t="s">
        <v>2418</v>
      </c>
    </row>
    <row r="425" spans="1:7" ht="17.25">
      <c r="A425" s="271" t="s">
        <v>2472</v>
      </c>
      <c r="B425" s="271" t="s">
        <v>2458</v>
      </c>
      <c r="C425" s="271" t="s">
        <v>2459</v>
      </c>
      <c r="D425" s="271" t="s">
        <v>2700</v>
      </c>
      <c r="E425" s="272" t="s">
        <v>2703</v>
      </c>
      <c r="F425" s="272" t="s">
        <v>2252</v>
      </c>
      <c r="G425" s="271" t="s">
        <v>2418</v>
      </c>
    </row>
    <row r="426" spans="1:7" ht="17.25">
      <c r="A426" s="271" t="s">
        <v>2473</v>
      </c>
      <c r="B426" s="271" t="s">
        <v>2458</v>
      </c>
      <c r="C426" s="271" t="s">
        <v>2459</v>
      </c>
      <c r="D426" s="271" t="s">
        <v>2700</v>
      </c>
      <c r="E426" s="272" t="s">
        <v>2703</v>
      </c>
      <c r="F426" s="272" t="s">
        <v>2252</v>
      </c>
      <c r="G426" s="271" t="s">
        <v>2418</v>
      </c>
    </row>
    <row r="427" spans="1:7" ht="17.25">
      <c r="A427" s="271" t="s">
        <v>2474</v>
      </c>
      <c r="B427" s="271" t="s">
        <v>2458</v>
      </c>
      <c r="C427" s="271" t="s">
        <v>2459</v>
      </c>
      <c r="D427" s="271" t="s">
        <v>2700</v>
      </c>
      <c r="E427" s="272" t="s">
        <v>2703</v>
      </c>
      <c r="F427" s="272" t="s">
        <v>2252</v>
      </c>
      <c r="G427" s="271" t="s">
        <v>2418</v>
      </c>
    </row>
    <row r="428" spans="1:7" ht="17.25">
      <c r="A428" s="271" t="s">
        <v>2607</v>
      </c>
      <c r="B428" s="271" t="s">
        <v>2601</v>
      </c>
      <c r="C428" s="271" t="s">
        <v>2563</v>
      </c>
      <c r="D428" s="271" t="s">
        <v>2700</v>
      </c>
      <c r="E428" s="272" t="s">
        <v>2563</v>
      </c>
      <c r="F428" s="271" t="s">
        <v>2245</v>
      </c>
      <c r="G428" s="271" t="s">
        <v>2418</v>
      </c>
    </row>
    <row r="429" spans="1:7" ht="17.25">
      <c r="A429" s="271" t="s">
        <v>2608</v>
      </c>
      <c r="B429" s="271" t="s">
        <v>2609</v>
      </c>
      <c r="C429" s="271" t="s">
        <v>108</v>
      </c>
      <c r="D429" s="271" t="s">
        <v>2700</v>
      </c>
      <c r="E429" s="272" t="s">
        <v>108</v>
      </c>
      <c r="F429" s="272" t="s">
        <v>2245</v>
      </c>
      <c r="G429" s="271" t="s">
        <v>2418</v>
      </c>
    </row>
    <row r="430" spans="1:7" ht="17.25">
      <c r="A430" s="75" t="s">
        <v>2708</v>
      </c>
      <c r="B430" s="75"/>
      <c r="C430" s="75"/>
      <c r="D430" s="75"/>
      <c r="E430" s="76"/>
      <c r="F430" s="75"/>
      <c r="G430" s="75"/>
    </row>
    <row r="431" spans="1:7" ht="17.25">
      <c r="A431" s="271" t="s">
        <v>2614</v>
      </c>
      <c r="B431" s="271"/>
      <c r="C431" s="271" t="s">
        <v>2563</v>
      </c>
      <c r="D431" s="271" t="s">
        <v>2700</v>
      </c>
      <c r="E431" s="272" t="s">
        <v>2563</v>
      </c>
      <c r="F431" s="271" t="s">
        <v>2245</v>
      </c>
      <c r="G431" s="271" t="s">
        <v>2418</v>
      </c>
    </row>
    <row r="432" spans="1:7" ht="17.25">
      <c r="A432" s="271" t="s">
        <v>2533</v>
      </c>
      <c r="B432" s="271"/>
      <c r="C432" s="271" t="s">
        <v>2534</v>
      </c>
      <c r="D432" s="271" t="s">
        <v>2700</v>
      </c>
      <c r="E432" s="272" t="s">
        <v>2563</v>
      </c>
      <c r="F432" s="271" t="s">
        <v>2245</v>
      </c>
      <c r="G432" s="271" t="s">
        <v>2418</v>
      </c>
    </row>
    <row r="433" spans="1:7" ht="17.25">
      <c r="A433" s="271" t="s">
        <v>2615</v>
      </c>
      <c r="B433" s="271" t="s">
        <v>2601</v>
      </c>
      <c r="C433" s="271" t="s">
        <v>108</v>
      </c>
      <c r="D433" s="271" t="s">
        <v>2700</v>
      </c>
      <c r="E433" s="272" t="s">
        <v>108</v>
      </c>
      <c r="F433" s="272" t="s">
        <v>2245</v>
      </c>
      <c r="G433" s="271" t="s">
        <v>2418</v>
      </c>
    </row>
    <row r="434" spans="1:7" ht="17.25">
      <c r="A434" s="271" t="s">
        <v>2616</v>
      </c>
      <c r="B434" s="271" t="s">
        <v>2601</v>
      </c>
      <c r="C434" s="271" t="s">
        <v>108</v>
      </c>
      <c r="D434" s="271" t="s">
        <v>2700</v>
      </c>
      <c r="E434" s="272" t="s">
        <v>108</v>
      </c>
      <c r="F434" s="272" t="s">
        <v>2245</v>
      </c>
      <c r="G434" s="271" t="s">
        <v>2418</v>
      </c>
    </row>
    <row r="435" spans="1:7" ht="15">
      <c r="A435" s="56" t="s">
        <v>2617</v>
      </c>
      <c r="B435" s="56" t="s">
        <v>2596</v>
      </c>
      <c r="C435" s="56" t="s">
        <v>108</v>
      </c>
      <c r="D435" s="56" t="s">
        <v>2700</v>
      </c>
      <c r="E435" s="74" t="s">
        <v>108</v>
      </c>
      <c r="F435" s="74" t="s">
        <v>2245</v>
      </c>
      <c r="G435" s="56" t="s">
        <v>2418</v>
      </c>
    </row>
    <row r="436" spans="1:7" ht="17.25">
      <c r="A436" s="271" t="s">
        <v>2618</v>
      </c>
      <c r="B436" s="271" t="s">
        <v>2619</v>
      </c>
      <c r="C436" s="271" t="s">
        <v>2563</v>
      </c>
      <c r="D436" s="271" t="s">
        <v>2700</v>
      </c>
      <c r="E436" s="272" t="s">
        <v>2563</v>
      </c>
      <c r="F436" s="272" t="s">
        <v>2245</v>
      </c>
      <c r="G436" s="271" t="s">
        <v>2418</v>
      </c>
    </row>
    <row r="437" spans="1:7" ht="17.25">
      <c r="A437" s="271" t="s">
        <v>2620</v>
      </c>
      <c r="B437" s="271" t="s">
        <v>2619</v>
      </c>
      <c r="C437" s="271" t="s">
        <v>2563</v>
      </c>
      <c r="D437" s="271" t="s">
        <v>2700</v>
      </c>
      <c r="E437" s="272" t="s">
        <v>2563</v>
      </c>
      <c r="F437" s="272" t="s">
        <v>2245</v>
      </c>
      <c r="G437" s="271" t="s">
        <v>2418</v>
      </c>
    </row>
    <row r="438" spans="1:7" ht="17.25">
      <c r="A438" s="271" t="s">
        <v>2476</v>
      </c>
      <c r="B438" s="271" t="s">
        <v>2458</v>
      </c>
      <c r="C438" s="271" t="s">
        <v>2459</v>
      </c>
      <c r="D438" s="271" t="s">
        <v>2700</v>
      </c>
      <c r="E438" s="272" t="s">
        <v>2703</v>
      </c>
      <c r="F438" s="272" t="s">
        <v>2252</v>
      </c>
      <c r="G438" s="271" t="s">
        <v>2418</v>
      </c>
    </row>
    <row r="439" spans="1:7" ht="15">
      <c r="A439" s="56" t="s">
        <v>2621</v>
      </c>
      <c r="B439" s="56" t="s">
        <v>2619</v>
      </c>
      <c r="C439" s="56" t="s">
        <v>108</v>
      </c>
      <c r="D439" s="56" t="s">
        <v>2700</v>
      </c>
      <c r="E439" s="74" t="s">
        <v>108</v>
      </c>
      <c r="F439" s="74" t="s">
        <v>2245</v>
      </c>
      <c r="G439" s="56" t="s">
        <v>2622</v>
      </c>
    </row>
    <row r="440" spans="1:7" ht="17.25">
      <c r="A440" s="75" t="s">
        <v>2709</v>
      </c>
      <c r="B440" s="75"/>
      <c r="C440" s="75"/>
      <c r="D440" s="75"/>
      <c r="E440" s="76"/>
      <c r="F440" s="75"/>
      <c r="G440" s="75"/>
    </row>
    <row r="441" spans="1:7" ht="17.25">
      <c r="A441" s="271" t="s">
        <v>2624</v>
      </c>
      <c r="B441" s="271" t="s">
        <v>2625</v>
      </c>
      <c r="C441" s="271" t="s">
        <v>108</v>
      </c>
      <c r="D441" s="271" t="s">
        <v>2700</v>
      </c>
      <c r="E441" s="272" t="s">
        <v>108</v>
      </c>
      <c r="F441" s="271" t="s">
        <v>2245</v>
      </c>
      <c r="G441" s="271" t="s">
        <v>2418</v>
      </c>
    </row>
    <row r="442" spans="1:7" ht="17.25">
      <c r="A442" s="271" t="s">
        <v>2626</v>
      </c>
      <c r="B442" s="271" t="s">
        <v>2627</v>
      </c>
      <c r="C442" s="271" t="s">
        <v>108</v>
      </c>
      <c r="D442" s="271" t="s">
        <v>2700</v>
      </c>
      <c r="E442" s="272" t="s">
        <v>108</v>
      </c>
      <c r="F442" s="271" t="s">
        <v>2245</v>
      </c>
      <c r="G442" s="271" t="s">
        <v>2418</v>
      </c>
    </row>
    <row r="443" spans="1:7" ht="17.25">
      <c r="A443" s="271" t="s">
        <v>2628</v>
      </c>
      <c r="B443" s="271" t="s">
        <v>2627</v>
      </c>
      <c r="C443" s="271" t="s">
        <v>108</v>
      </c>
      <c r="D443" s="271" t="s">
        <v>2700</v>
      </c>
      <c r="E443" s="272" t="s">
        <v>108</v>
      </c>
      <c r="F443" s="272" t="s">
        <v>2245</v>
      </c>
      <c r="G443" s="271" t="s">
        <v>2418</v>
      </c>
    </row>
    <row r="444" spans="1:7" ht="17.25">
      <c r="A444" s="75" t="s">
        <v>2710</v>
      </c>
      <c r="B444" s="75"/>
      <c r="C444" s="75"/>
      <c r="D444" s="75"/>
      <c r="E444" s="76"/>
      <c r="F444" s="75"/>
      <c r="G444" s="75"/>
    </row>
    <row r="445" spans="1:7" ht="17.25">
      <c r="A445" s="271" t="s">
        <v>2478</v>
      </c>
      <c r="B445" s="271" t="s">
        <v>2479</v>
      </c>
      <c r="C445" s="271" t="s">
        <v>2452</v>
      </c>
      <c r="D445" s="271" t="s">
        <v>2700</v>
      </c>
      <c r="E445" s="272" t="s">
        <v>2454</v>
      </c>
      <c r="F445" s="272" t="s">
        <v>2252</v>
      </c>
      <c r="G445" s="271" t="s">
        <v>2480</v>
      </c>
    </row>
    <row r="446" spans="1:7" ht="17.25">
      <c r="A446" s="271" t="s">
        <v>2481</v>
      </c>
      <c r="B446" s="271" t="s">
        <v>2482</v>
      </c>
      <c r="C446" s="271" t="s">
        <v>2452</v>
      </c>
      <c r="D446" s="271" t="s">
        <v>2700</v>
      </c>
      <c r="E446" s="272" t="s">
        <v>2454</v>
      </c>
      <c r="F446" s="272" t="s">
        <v>2252</v>
      </c>
      <c r="G446" s="271" t="s">
        <v>2483</v>
      </c>
    </row>
    <row r="447" spans="1:7" ht="17.25">
      <c r="A447" s="271" t="s">
        <v>2630</v>
      </c>
      <c r="B447" s="271" t="s">
        <v>2479</v>
      </c>
      <c r="C447" s="271" t="s">
        <v>2563</v>
      </c>
      <c r="D447" s="271" t="s">
        <v>2700</v>
      </c>
      <c r="E447" s="272" t="s">
        <v>2563</v>
      </c>
      <c r="F447" s="272" t="s">
        <v>2245</v>
      </c>
      <c r="G447" s="271" t="s">
        <v>2631</v>
      </c>
    </row>
    <row r="448" spans="1:7" ht="17.25">
      <c r="A448" s="271" t="s">
        <v>2632</v>
      </c>
      <c r="B448" s="271" t="s">
        <v>2540</v>
      </c>
      <c r="C448" s="271" t="s">
        <v>108</v>
      </c>
      <c r="D448" s="271" t="s">
        <v>2700</v>
      </c>
      <c r="E448" s="272" t="s">
        <v>108</v>
      </c>
      <c r="F448" s="271" t="s">
        <v>2245</v>
      </c>
      <c r="G448" s="271" t="s">
        <v>2633</v>
      </c>
    </row>
    <row r="449" spans="1:7" ht="17.25">
      <c r="A449" s="271" t="s">
        <v>2634</v>
      </c>
      <c r="B449" s="271" t="s">
        <v>2635</v>
      </c>
      <c r="C449" s="271" t="s">
        <v>108</v>
      </c>
      <c r="D449" s="271" t="s">
        <v>2700</v>
      </c>
      <c r="E449" s="272" t="s">
        <v>108</v>
      </c>
      <c r="F449" s="272" t="s">
        <v>2245</v>
      </c>
      <c r="G449" s="271" t="s">
        <v>2636</v>
      </c>
    </row>
    <row r="450" spans="1:7" ht="17.25">
      <c r="A450" s="271" t="s">
        <v>2484</v>
      </c>
      <c r="B450" s="271" t="s">
        <v>2485</v>
      </c>
      <c r="C450" s="271"/>
      <c r="D450" s="271" t="s">
        <v>2416</v>
      </c>
      <c r="E450" s="272"/>
      <c r="F450" s="271" t="s">
        <v>2486</v>
      </c>
      <c r="G450" s="271" t="s">
        <v>2418</v>
      </c>
    </row>
    <row r="451" spans="1:7" ht="17.25">
      <c r="A451" s="271" t="s">
        <v>2487</v>
      </c>
      <c r="B451" s="271" t="s">
        <v>2485</v>
      </c>
      <c r="C451" s="271"/>
      <c r="D451" s="271" t="s">
        <v>2416</v>
      </c>
      <c r="E451" s="272"/>
      <c r="F451" s="271" t="s">
        <v>2486</v>
      </c>
      <c r="G451" s="271" t="s">
        <v>2418</v>
      </c>
    </row>
    <row r="452" spans="1:7" ht="17.25">
      <c r="A452" s="271" t="s">
        <v>2488</v>
      </c>
      <c r="B452" s="271" t="s">
        <v>2485</v>
      </c>
      <c r="C452" s="271" t="s">
        <v>2489</v>
      </c>
      <c r="D452" s="271" t="s">
        <v>2416</v>
      </c>
      <c r="E452" s="272"/>
      <c r="F452" s="271" t="s">
        <v>2490</v>
      </c>
      <c r="G452" s="271" t="s">
        <v>2491</v>
      </c>
    </row>
    <row r="453" spans="1:7" ht="17.25">
      <c r="A453" s="75" t="s">
        <v>2711</v>
      </c>
      <c r="B453" s="75"/>
      <c r="C453" s="75"/>
      <c r="D453" s="75"/>
      <c r="E453" s="76"/>
      <c r="F453" s="75"/>
      <c r="G453" s="75"/>
    </row>
    <row r="454" spans="1:7" ht="17.25">
      <c r="A454" s="271" t="s">
        <v>2638</v>
      </c>
      <c r="B454" s="271" t="s">
        <v>2540</v>
      </c>
      <c r="C454" s="271" t="s">
        <v>108</v>
      </c>
      <c r="D454" s="271" t="s">
        <v>2700</v>
      </c>
      <c r="E454" s="272" t="s">
        <v>108</v>
      </c>
      <c r="F454" s="272" t="s">
        <v>2245</v>
      </c>
      <c r="G454" s="271" t="s">
        <v>2639</v>
      </c>
    </row>
    <row r="455" spans="1:7" ht="17.25">
      <c r="A455" s="271" t="s">
        <v>2493</v>
      </c>
      <c r="B455" s="271" t="s">
        <v>2458</v>
      </c>
      <c r="C455" s="271" t="s">
        <v>2452</v>
      </c>
      <c r="D455" s="271" t="s">
        <v>2700</v>
      </c>
      <c r="E455" s="272" t="s">
        <v>2454</v>
      </c>
      <c r="F455" s="272" t="s">
        <v>2252</v>
      </c>
      <c r="G455" s="271" t="s">
        <v>2418</v>
      </c>
    </row>
    <row r="456" spans="1:7" ht="17.25">
      <c r="A456" s="271" t="s">
        <v>2494</v>
      </c>
      <c r="B456" s="271" t="s">
        <v>2458</v>
      </c>
      <c r="C456" s="271" t="s">
        <v>551</v>
      </c>
      <c r="D456" s="271" t="s">
        <v>2416</v>
      </c>
      <c r="E456" s="272"/>
      <c r="F456" s="272" t="s">
        <v>2495</v>
      </c>
      <c r="G456" s="271" t="s">
        <v>2495</v>
      </c>
    </row>
    <row r="457" spans="1:7" ht="17.25">
      <c r="A457" s="271" t="s">
        <v>2640</v>
      </c>
      <c r="B457" s="271" t="s">
        <v>2641</v>
      </c>
      <c r="C457" s="271" t="s">
        <v>108</v>
      </c>
      <c r="D457" s="271" t="s">
        <v>2700</v>
      </c>
      <c r="E457" s="272" t="s">
        <v>108</v>
      </c>
      <c r="F457" s="272" t="s">
        <v>2245</v>
      </c>
      <c r="G457" s="271" t="s">
        <v>2642</v>
      </c>
    </row>
    <row r="458" spans="1:7" ht="15">
      <c r="A458" s="56" t="s">
        <v>2643</v>
      </c>
      <c r="B458" s="56" t="s">
        <v>2641</v>
      </c>
      <c r="C458" s="56" t="s">
        <v>108</v>
      </c>
      <c r="D458" s="56" t="s">
        <v>2700</v>
      </c>
      <c r="E458" s="74" t="s">
        <v>108</v>
      </c>
      <c r="F458" s="74" t="s">
        <v>2245</v>
      </c>
      <c r="G458" s="56" t="s">
        <v>2644</v>
      </c>
    </row>
    <row r="459" spans="1:7" ht="17.25">
      <c r="A459" s="271" t="s">
        <v>2645</v>
      </c>
      <c r="B459" s="271" t="s">
        <v>2540</v>
      </c>
      <c r="C459" s="271" t="s">
        <v>108</v>
      </c>
      <c r="D459" s="271" t="s">
        <v>2700</v>
      </c>
      <c r="E459" s="272" t="s">
        <v>108</v>
      </c>
      <c r="F459" s="271" t="s">
        <v>2245</v>
      </c>
      <c r="G459" s="271" t="s">
        <v>2418</v>
      </c>
    </row>
    <row r="460" spans="1:7" ht="17.25">
      <c r="A460" s="271" t="s">
        <v>2646</v>
      </c>
      <c r="B460" s="271" t="s">
        <v>2647</v>
      </c>
      <c r="C460" s="271" t="s">
        <v>2648</v>
      </c>
      <c r="D460" s="271" t="s">
        <v>2700</v>
      </c>
      <c r="E460" s="272" t="s">
        <v>108</v>
      </c>
      <c r="F460" s="271" t="s">
        <v>2245</v>
      </c>
      <c r="G460" s="271" t="s">
        <v>2418</v>
      </c>
    </row>
    <row r="461" spans="1:7" ht="17.25">
      <c r="A461" s="75" t="s">
        <v>2712</v>
      </c>
      <c r="B461" s="75"/>
      <c r="C461" s="75"/>
      <c r="D461" s="75"/>
      <c r="E461" s="76"/>
      <c r="F461" s="75"/>
      <c r="G461" s="75"/>
    </row>
    <row r="462" spans="1:7" ht="17.25">
      <c r="A462" s="271" t="s">
        <v>2650</v>
      </c>
      <c r="B462" s="271" t="s">
        <v>2651</v>
      </c>
      <c r="C462" s="271" t="s">
        <v>108</v>
      </c>
      <c r="D462" s="271" t="s">
        <v>2700</v>
      </c>
      <c r="E462" s="272" t="s">
        <v>108</v>
      </c>
      <c r="F462" s="271" t="s">
        <v>2245</v>
      </c>
      <c r="G462" s="271" t="s">
        <v>2418</v>
      </c>
    </row>
    <row r="463" spans="1:7" ht="17.25">
      <c r="A463" s="271" t="s">
        <v>2652</v>
      </c>
      <c r="B463" s="271" t="s">
        <v>2651</v>
      </c>
      <c r="C463" s="271" t="s">
        <v>2563</v>
      </c>
      <c r="D463" s="271" t="s">
        <v>2700</v>
      </c>
      <c r="E463" s="272" t="s">
        <v>2563</v>
      </c>
      <c r="F463" s="272" t="s">
        <v>2245</v>
      </c>
      <c r="G463" s="271" t="s">
        <v>2653</v>
      </c>
    </row>
    <row r="464" spans="1:7" ht="15">
      <c r="A464" s="56" t="s">
        <v>2654</v>
      </c>
      <c r="B464" s="56" t="s">
        <v>2655</v>
      </c>
      <c r="C464" s="56" t="s">
        <v>2656</v>
      </c>
      <c r="D464" s="56" t="s">
        <v>2700</v>
      </c>
      <c r="E464" s="74" t="s">
        <v>2713</v>
      </c>
      <c r="F464" s="74" t="s">
        <v>2701</v>
      </c>
      <c r="G464" s="56" t="s">
        <v>2658</v>
      </c>
    </row>
    <row r="465" spans="1:7" ht="15">
      <c r="A465" s="56" t="s">
        <v>2659</v>
      </c>
      <c r="B465" s="56" t="s">
        <v>2655</v>
      </c>
      <c r="C465" s="56" t="s">
        <v>2580</v>
      </c>
      <c r="D465" s="56" t="s">
        <v>2700</v>
      </c>
      <c r="E465" s="74" t="s">
        <v>108</v>
      </c>
      <c r="F465" s="74" t="s">
        <v>2245</v>
      </c>
      <c r="G465" s="56" t="s">
        <v>2660</v>
      </c>
    </row>
    <row r="466" spans="1:7" ht="15">
      <c r="A466" s="56" t="s">
        <v>2661</v>
      </c>
      <c r="B466" s="56" t="s">
        <v>2651</v>
      </c>
      <c r="C466" s="56" t="s">
        <v>2662</v>
      </c>
      <c r="D466" s="56" t="s">
        <v>2700</v>
      </c>
      <c r="E466" s="74" t="s">
        <v>108</v>
      </c>
      <c r="F466" s="74" t="s">
        <v>2245</v>
      </c>
      <c r="G466" s="56" t="s">
        <v>2418</v>
      </c>
    </row>
    <row r="467" spans="1:7" ht="17.25">
      <c r="A467" s="271" t="s">
        <v>2663</v>
      </c>
      <c r="B467" s="271" t="s">
        <v>2651</v>
      </c>
      <c r="C467" s="271" t="s">
        <v>2664</v>
      </c>
      <c r="D467" s="271" t="s">
        <v>2700</v>
      </c>
      <c r="E467" s="272" t="s">
        <v>108</v>
      </c>
      <c r="F467" s="271" t="s">
        <v>2245</v>
      </c>
      <c r="G467" s="271" t="s">
        <v>2665</v>
      </c>
    </row>
    <row r="468" spans="1:7" ht="17.25">
      <c r="A468" s="75" t="s">
        <v>2714</v>
      </c>
      <c r="B468" s="75"/>
      <c r="C468" s="75"/>
      <c r="D468" s="75"/>
      <c r="E468" s="76"/>
      <c r="F468" s="75"/>
      <c r="G468" s="75"/>
    </row>
    <row r="469" spans="1:7" ht="17.25">
      <c r="A469" s="271" t="s">
        <v>2497</v>
      </c>
      <c r="B469" s="271" t="s">
        <v>2458</v>
      </c>
      <c r="C469" s="271" t="s">
        <v>2452</v>
      </c>
      <c r="D469" s="271" t="s">
        <v>2700</v>
      </c>
      <c r="E469" s="272" t="s">
        <v>2454</v>
      </c>
      <c r="F469" s="272" t="s">
        <v>2252</v>
      </c>
      <c r="G469" s="271" t="s">
        <v>2498</v>
      </c>
    </row>
    <row r="470" spans="1:7" ht="17.25">
      <c r="A470" s="271" t="s">
        <v>2667</v>
      </c>
      <c r="B470" s="271" t="s">
        <v>2485</v>
      </c>
      <c r="C470" s="271" t="s">
        <v>2668</v>
      </c>
      <c r="D470" s="271" t="s">
        <v>2700</v>
      </c>
      <c r="E470" s="272" t="s">
        <v>108</v>
      </c>
      <c r="F470" s="271" t="s">
        <v>2245</v>
      </c>
      <c r="G470" s="271" t="s">
        <v>2669</v>
      </c>
    </row>
    <row r="471" spans="1:7" ht="17.25">
      <c r="A471" s="271" t="s">
        <v>2499</v>
      </c>
      <c r="B471" s="271" t="s">
        <v>2500</v>
      </c>
      <c r="C471" s="271" t="s">
        <v>2501</v>
      </c>
      <c r="D471" s="271" t="s">
        <v>2416</v>
      </c>
      <c r="E471" s="272"/>
      <c r="F471" s="271" t="s">
        <v>2417</v>
      </c>
      <c r="G471" s="271" t="s">
        <v>2502</v>
      </c>
    </row>
    <row r="472" spans="1:7" ht="17.25">
      <c r="A472" s="271" t="s">
        <v>2499</v>
      </c>
      <c r="B472" s="271" t="s">
        <v>2500</v>
      </c>
      <c r="C472" s="271" t="s">
        <v>2501</v>
      </c>
      <c r="D472" s="271" t="s">
        <v>2700</v>
      </c>
      <c r="E472" s="272" t="s">
        <v>108</v>
      </c>
      <c r="F472" s="271" t="s">
        <v>2245</v>
      </c>
      <c r="G472" s="271" t="s">
        <v>2502</v>
      </c>
    </row>
    <row r="473" spans="1:7" ht="17.25">
      <c r="A473" s="271" t="s">
        <v>2503</v>
      </c>
      <c r="B473" s="271" t="s">
        <v>2504</v>
      </c>
      <c r="C473" s="271" t="s">
        <v>2452</v>
      </c>
      <c r="D473" s="271" t="s">
        <v>2700</v>
      </c>
      <c r="E473" s="272" t="s">
        <v>2454</v>
      </c>
      <c r="F473" s="272" t="s">
        <v>2252</v>
      </c>
      <c r="G473" s="271" t="s">
        <v>2505</v>
      </c>
    </row>
    <row r="474" spans="1:7" ht="17.25">
      <c r="A474" s="271" t="s">
        <v>2506</v>
      </c>
      <c r="B474" s="271" t="s">
        <v>2458</v>
      </c>
      <c r="C474" s="271" t="s">
        <v>2459</v>
      </c>
      <c r="D474" s="271" t="s">
        <v>2700</v>
      </c>
      <c r="E474" s="272" t="s">
        <v>2703</v>
      </c>
      <c r="F474" s="272" t="s">
        <v>2252</v>
      </c>
      <c r="G474" s="271" t="s">
        <v>2418</v>
      </c>
    </row>
    <row r="475" spans="1:7" ht="17.25">
      <c r="A475" s="271" t="s">
        <v>2670</v>
      </c>
      <c r="B475" s="271" t="s">
        <v>2458</v>
      </c>
      <c r="C475" s="271" t="s">
        <v>108</v>
      </c>
      <c r="D475" s="271" t="s">
        <v>2700</v>
      </c>
      <c r="E475" s="272" t="s">
        <v>108</v>
      </c>
      <c r="F475" s="271" t="s">
        <v>2245</v>
      </c>
      <c r="G475" s="271" t="s">
        <v>2418</v>
      </c>
    </row>
    <row r="476" spans="1:7" ht="17.25">
      <c r="A476" s="271" t="s">
        <v>2671</v>
      </c>
      <c r="B476" s="271" t="s">
        <v>2504</v>
      </c>
      <c r="C476" s="271" t="s">
        <v>2672</v>
      </c>
      <c r="D476" s="271" t="s">
        <v>2700</v>
      </c>
      <c r="E476" s="272" t="s">
        <v>2672</v>
      </c>
      <c r="F476" s="271" t="s">
        <v>2245</v>
      </c>
      <c r="G476" s="271" t="s">
        <v>2673</v>
      </c>
    </row>
    <row r="477" spans="1:7" ht="17.25">
      <c r="A477" s="75" t="s">
        <v>2715</v>
      </c>
      <c r="B477" s="75"/>
      <c r="C477" s="75"/>
      <c r="D477" s="75"/>
      <c r="E477" s="76"/>
      <c r="F477" s="75"/>
      <c r="G477" s="75"/>
    </row>
    <row r="478" spans="1:7" ht="17.25">
      <c r="A478" s="271" t="s">
        <v>2458</v>
      </c>
      <c r="B478" s="271" t="s">
        <v>2458</v>
      </c>
      <c r="C478" s="271" t="s">
        <v>2459</v>
      </c>
      <c r="D478" s="271" t="s">
        <v>2716</v>
      </c>
      <c r="E478" s="272" t="s">
        <v>2703</v>
      </c>
      <c r="F478" s="271" t="s">
        <v>2272</v>
      </c>
      <c r="G478" s="271" t="s">
        <v>2717</v>
      </c>
    </row>
    <row r="479" spans="1:7" ht="17.25">
      <c r="A479" s="271" t="s">
        <v>2414</v>
      </c>
      <c r="B479" s="271" t="s">
        <v>2415</v>
      </c>
      <c r="C479" s="271"/>
      <c r="D479" s="271" t="s">
        <v>2416</v>
      </c>
      <c r="E479" s="272"/>
      <c r="F479" s="272" t="s">
        <v>2417</v>
      </c>
      <c r="G479" s="271" t="s">
        <v>2418</v>
      </c>
    </row>
    <row r="480" spans="1:7" ht="17.25">
      <c r="A480" s="271" t="s">
        <v>2419</v>
      </c>
      <c r="B480" s="271" t="s">
        <v>2415</v>
      </c>
      <c r="C480" s="271"/>
      <c r="D480" s="271" t="s">
        <v>2416</v>
      </c>
      <c r="E480" s="272"/>
      <c r="F480" s="271" t="s">
        <v>2417</v>
      </c>
      <c r="G480" s="271" t="s">
        <v>2418</v>
      </c>
    </row>
    <row r="481" spans="1:7" ht="17.25">
      <c r="A481" s="75" t="s">
        <v>2718</v>
      </c>
      <c r="B481" s="75"/>
      <c r="C481" s="75"/>
      <c r="D481" s="75"/>
      <c r="E481" s="76"/>
      <c r="F481" s="75"/>
      <c r="G481" s="75"/>
    </row>
    <row r="482" spans="1:7" ht="17.25">
      <c r="A482" s="271" t="s">
        <v>2421</v>
      </c>
      <c r="B482" s="271" t="s">
        <v>2415</v>
      </c>
      <c r="C482" s="271"/>
      <c r="D482" s="271" t="s">
        <v>2416</v>
      </c>
      <c r="E482" s="272"/>
      <c r="F482" s="272" t="s">
        <v>2422</v>
      </c>
      <c r="G482" s="271" t="s">
        <v>2418</v>
      </c>
    </row>
    <row r="483" spans="1:7" ht="17.25">
      <c r="A483" s="271" t="s">
        <v>2423</v>
      </c>
      <c r="B483" s="271" t="s">
        <v>2424</v>
      </c>
      <c r="C483" s="271"/>
      <c r="D483" s="271" t="s">
        <v>2416</v>
      </c>
      <c r="E483" s="272"/>
      <c r="F483" s="272" t="s">
        <v>2417</v>
      </c>
      <c r="G483" s="271" t="s">
        <v>2418</v>
      </c>
    </row>
    <row r="484" spans="1:7" ht="17.25">
      <c r="A484" s="271" t="s">
        <v>2425</v>
      </c>
      <c r="B484" s="271" t="s">
        <v>2424</v>
      </c>
      <c r="C484" s="271"/>
      <c r="D484" s="271" t="s">
        <v>2416</v>
      </c>
      <c r="E484" s="272"/>
      <c r="F484" s="272" t="s">
        <v>2417</v>
      </c>
      <c r="G484" s="271" t="s">
        <v>2418</v>
      </c>
    </row>
    <row r="485" spans="1:7" ht="17.25">
      <c r="A485" s="271" t="s">
        <v>2426</v>
      </c>
      <c r="B485" s="271" t="s">
        <v>2415</v>
      </c>
      <c r="C485" s="271"/>
      <c r="D485" s="271" t="s">
        <v>2416</v>
      </c>
      <c r="E485" s="272"/>
      <c r="F485" s="271" t="s">
        <v>2422</v>
      </c>
      <c r="G485" s="271" t="s">
        <v>2418</v>
      </c>
    </row>
    <row r="486" spans="1:7" ht="17.25">
      <c r="A486" s="271" t="s">
        <v>2427</v>
      </c>
      <c r="B486" s="271" t="s">
        <v>2424</v>
      </c>
      <c r="C486" s="271"/>
      <c r="D486" s="271" t="s">
        <v>2416</v>
      </c>
      <c r="E486" s="272"/>
      <c r="F486" s="272" t="s">
        <v>2417</v>
      </c>
      <c r="G486" s="271" t="s">
        <v>2418</v>
      </c>
    </row>
    <row r="487" spans="1:7" ht="17.25">
      <c r="A487" s="271" t="s">
        <v>2428</v>
      </c>
      <c r="B487" s="271" t="s">
        <v>2415</v>
      </c>
      <c r="C487" s="271"/>
      <c r="D487" s="271" t="s">
        <v>2416</v>
      </c>
      <c r="E487" s="272"/>
      <c r="F487" s="271" t="s">
        <v>2417</v>
      </c>
      <c r="G487" s="271" t="s">
        <v>2418</v>
      </c>
    </row>
    <row r="488" spans="1:7" ht="17.25">
      <c r="A488" s="271" t="s">
        <v>2429</v>
      </c>
      <c r="B488" s="271" t="s">
        <v>2415</v>
      </c>
      <c r="C488" s="271"/>
      <c r="D488" s="271" t="s">
        <v>2416</v>
      </c>
      <c r="E488" s="272"/>
      <c r="F488" s="271" t="s">
        <v>2422</v>
      </c>
      <c r="G488" s="271" t="s">
        <v>2418</v>
      </c>
    </row>
    <row r="489" spans="1:7" ht="17.25">
      <c r="A489" s="271" t="s">
        <v>2430</v>
      </c>
      <c r="B489" s="271" t="s">
        <v>2415</v>
      </c>
      <c r="C489" s="271"/>
      <c r="D489" s="271" t="s">
        <v>2416</v>
      </c>
      <c r="E489" s="272"/>
      <c r="F489" s="271" t="s">
        <v>2422</v>
      </c>
      <c r="G489" s="271" t="s">
        <v>2418</v>
      </c>
    </row>
    <row r="490" spans="1:7" ht="17.100000000000001">
      <c r="A490" s="271" t="s">
        <v>2431</v>
      </c>
      <c r="B490" s="271" t="s">
        <v>2415</v>
      </c>
      <c r="C490" s="271"/>
      <c r="D490" s="271" t="s">
        <v>2416</v>
      </c>
      <c r="E490" s="272"/>
      <c r="F490" s="272" t="s">
        <v>2422</v>
      </c>
      <c r="G490" s="271" t="s">
        <v>2418</v>
      </c>
    </row>
    <row r="491" spans="1:7" ht="17.25">
      <c r="A491" s="271" t="s">
        <v>2432</v>
      </c>
      <c r="B491" s="271" t="s">
        <v>2424</v>
      </c>
      <c r="C491" s="271"/>
      <c r="D491" s="271" t="s">
        <v>2416</v>
      </c>
      <c r="E491" s="272"/>
      <c r="F491" s="271" t="s">
        <v>2422</v>
      </c>
      <c r="G491" s="271" t="s">
        <v>2418</v>
      </c>
    </row>
    <row r="492" spans="1:7" ht="17.25">
      <c r="A492" s="271" t="s">
        <v>2458</v>
      </c>
      <c r="B492" s="271" t="s">
        <v>2458</v>
      </c>
      <c r="C492" s="271" t="s">
        <v>2459</v>
      </c>
      <c r="D492" s="271" t="s">
        <v>2716</v>
      </c>
      <c r="E492" s="272" t="s">
        <v>2703</v>
      </c>
      <c r="F492" s="271" t="s">
        <v>2272</v>
      </c>
      <c r="G492" s="271" t="s">
        <v>2719</v>
      </c>
    </row>
    <row r="493" spans="1:7" ht="17.25">
      <c r="A493" s="75" t="s">
        <v>2720</v>
      </c>
      <c r="B493" s="75"/>
      <c r="C493" s="75"/>
      <c r="D493" s="75"/>
      <c r="E493" s="76"/>
      <c r="F493" s="75"/>
      <c r="G493" s="75"/>
    </row>
    <row r="494" spans="1:7" ht="17.25">
      <c r="A494" s="271" t="s">
        <v>2458</v>
      </c>
      <c r="B494" s="271" t="s">
        <v>2458</v>
      </c>
      <c r="C494" s="271" t="s">
        <v>2459</v>
      </c>
      <c r="D494" s="271" t="s">
        <v>2716</v>
      </c>
      <c r="E494" s="272" t="s">
        <v>2703</v>
      </c>
      <c r="F494" s="271" t="s">
        <v>2272</v>
      </c>
      <c r="G494" s="271" t="s">
        <v>2717</v>
      </c>
    </row>
    <row r="495" spans="1:7" ht="17.25">
      <c r="A495" s="75" t="s">
        <v>2721</v>
      </c>
      <c r="B495" s="75"/>
      <c r="C495" s="75"/>
      <c r="D495" s="75"/>
      <c r="E495" s="76"/>
      <c r="F495" s="75"/>
      <c r="G495" s="75"/>
    </row>
    <row r="496" spans="1:7" ht="17.25">
      <c r="A496" s="271" t="s">
        <v>2458</v>
      </c>
      <c r="B496" s="271" t="s">
        <v>2458</v>
      </c>
      <c r="C496" s="271" t="s">
        <v>2459</v>
      </c>
      <c r="D496" s="271" t="s">
        <v>2716</v>
      </c>
      <c r="E496" s="272" t="s">
        <v>2703</v>
      </c>
      <c r="F496" s="271" t="s">
        <v>2272</v>
      </c>
      <c r="G496" s="271" t="s">
        <v>2722</v>
      </c>
    </row>
    <row r="497" spans="1:7" ht="17.100000000000001">
      <c r="A497" s="271" t="s">
        <v>2434</v>
      </c>
      <c r="B497" s="271" t="s">
        <v>2415</v>
      </c>
      <c r="C497" s="271"/>
      <c r="D497" s="271" t="s">
        <v>2416</v>
      </c>
      <c r="E497" s="272"/>
      <c r="F497" s="271" t="s">
        <v>2417</v>
      </c>
      <c r="G497" s="271" t="s">
        <v>2418</v>
      </c>
    </row>
    <row r="498" spans="1:7" ht="17.25">
      <c r="A498" s="75" t="s">
        <v>2723</v>
      </c>
      <c r="B498" s="75"/>
      <c r="C498" s="75"/>
      <c r="D498" s="75"/>
      <c r="E498" s="76"/>
      <c r="F498" s="75"/>
      <c r="G498" s="75"/>
    </row>
    <row r="499" spans="1:7" ht="17.25">
      <c r="A499" s="271" t="s">
        <v>2458</v>
      </c>
      <c r="B499" s="271" t="s">
        <v>2458</v>
      </c>
      <c r="C499" s="271" t="s">
        <v>2459</v>
      </c>
      <c r="D499" s="271" t="s">
        <v>2716</v>
      </c>
      <c r="E499" s="272" t="s">
        <v>2703</v>
      </c>
      <c r="F499" s="271" t="s">
        <v>2272</v>
      </c>
      <c r="G499" s="271" t="s">
        <v>2719</v>
      </c>
    </row>
    <row r="500" spans="1:7" ht="17.25">
      <c r="A500" s="75" t="s">
        <v>2724</v>
      </c>
      <c r="B500" s="75"/>
      <c r="C500" s="75"/>
      <c r="D500" s="75"/>
      <c r="E500" s="76"/>
      <c r="F500" s="75"/>
      <c r="G500" s="75"/>
    </row>
    <row r="501" spans="1:7" ht="17.25">
      <c r="A501" s="271" t="s">
        <v>2458</v>
      </c>
      <c r="B501" s="271" t="s">
        <v>2458</v>
      </c>
      <c r="C501" s="271" t="s">
        <v>2459</v>
      </c>
      <c r="D501" s="271" t="s">
        <v>2716</v>
      </c>
      <c r="E501" s="272" t="s">
        <v>2703</v>
      </c>
      <c r="F501" s="271" t="s">
        <v>2272</v>
      </c>
      <c r="G501" s="271" t="s">
        <v>2719</v>
      </c>
    </row>
    <row r="502" spans="1:7" ht="15">
      <c r="A502" s="56" t="s">
        <v>2436</v>
      </c>
      <c r="B502" s="56" t="s">
        <v>2415</v>
      </c>
      <c r="C502" s="56"/>
      <c r="D502" s="56" t="s">
        <v>2416</v>
      </c>
      <c r="E502" s="74"/>
      <c r="F502" s="56" t="s">
        <v>2417</v>
      </c>
      <c r="G502" s="56" t="s">
        <v>2418</v>
      </c>
    </row>
    <row r="503" spans="1:7" ht="17.25">
      <c r="A503" s="271" t="s">
        <v>2437</v>
      </c>
      <c r="B503" s="271" t="s">
        <v>2415</v>
      </c>
      <c r="C503" s="271"/>
      <c r="D503" s="271" t="s">
        <v>2416</v>
      </c>
      <c r="E503" s="272"/>
      <c r="F503" s="271" t="s">
        <v>2417</v>
      </c>
      <c r="G503" s="271" t="s">
        <v>2418</v>
      </c>
    </row>
    <row r="504" spans="1:7" ht="17.25">
      <c r="A504" s="271" t="s">
        <v>2438</v>
      </c>
      <c r="B504" s="271" t="s">
        <v>2415</v>
      </c>
      <c r="C504" s="271"/>
      <c r="D504" s="271" t="s">
        <v>2416</v>
      </c>
      <c r="E504" s="272"/>
      <c r="F504" s="271" t="s">
        <v>2417</v>
      </c>
      <c r="G504" s="271" t="s">
        <v>2418</v>
      </c>
    </row>
    <row r="505" spans="1:7" ht="17.25">
      <c r="A505" s="271" t="s">
        <v>2439</v>
      </c>
      <c r="B505" s="271" t="s">
        <v>2415</v>
      </c>
      <c r="C505" s="271"/>
      <c r="D505" s="271" t="s">
        <v>2416</v>
      </c>
      <c r="E505" s="272"/>
      <c r="F505" s="271" t="s">
        <v>2417</v>
      </c>
      <c r="G505" s="271" t="s">
        <v>2418</v>
      </c>
    </row>
    <row r="506" spans="1:7" ht="17.25">
      <c r="A506" s="271" t="s">
        <v>2440</v>
      </c>
      <c r="B506" s="271" t="s">
        <v>2415</v>
      </c>
      <c r="C506" s="271"/>
      <c r="D506" s="271" t="s">
        <v>2416</v>
      </c>
      <c r="E506" s="272"/>
      <c r="F506" s="271" t="s">
        <v>2417</v>
      </c>
      <c r="G506" s="271" t="s">
        <v>2418</v>
      </c>
    </row>
    <row r="507" spans="1:7" ht="17.100000000000001">
      <c r="A507" s="271" t="s">
        <v>2441</v>
      </c>
      <c r="B507" s="271" t="s">
        <v>2415</v>
      </c>
      <c r="C507" s="271"/>
      <c r="D507" s="271" t="s">
        <v>2416</v>
      </c>
      <c r="E507" s="272"/>
      <c r="F507" s="271" t="s">
        <v>2417</v>
      </c>
      <c r="G507" s="271" t="s">
        <v>2418</v>
      </c>
    </row>
    <row r="508" spans="1:7" ht="17.25">
      <c r="A508" s="271" t="s">
        <v>2442</v>
      </c>
      <c r="B508" s="271" t="s">
        <v>2415</v>
      </c>
      <c r="C508" s="271"/>
      <c r="D508" s="271" t="s">
        <v>2416</v>
      </c>
      <c r="E508" s="272"/>
      <c r="F508" s="271" t="s">
        <v>2417</v>
      </c>
      <c r="G508" s="271" t="s">
        <v>2418</v>
      </c>
    </row>
    <row r="509" spans="1:7" ht="17.25">
      <c r="A509" s="271" t="s">
        <v>2443</v>
      </c>
      <c r="B509" s="271" t="s">
        <v>2415</v>
      </c>
      <c r="C509" s="271"/>
      <c r="D509" s="271" t="s">
        <v>2416</v>
      </c>
      <c r="E509" s="272"/>
      <c r="F509" s="271" t="s">
        <v>2417</v>
      </c>
      <c r="G509" s="271" t="s">
        <v>2418</v>
      </c>
    </row>
    <row r="510" spans="1:7" ht="17.25">
      <c r="A510" s="75" t="s">
        <v>2725</v>
      </c>
      <c r="B510" s="75"/>
      <c r="C510" s="75"/>
      <c r="D510" s="75"/>
      <c r="E510" s="76"/>
      <c r="F510" s="75"/>
      <c r="G510" s="75"/>
    </row>
    <row r="511" spans="1:7" ht="17.25">
      <c r="A511" s="271" t="s">
        <v>2458</v>
      </c>
      <c r="B511" s="271" t="s">
        <v>2458</v>
      </c>
      <c r="C511" s="271" t="s">
        <v>2459</v>
      </c>
      <c r="D511" s="271" t="s">
        <v>2716</v>
      </c>
      <c r="E511" s="272" t="s">
        <v>2703</v>
      </c>
      <c r="F511" s="271" t="s">
        <v>2272</v>
      </c>
      <c r="G511" s="271" t="s">
        <v>2719</v>
      </c>
    </row>
    <row r="512" spans="1:7" ht="17.100000000000001">
      <c r="A512" s="271" t="s">
        <v>2445</v>
      </c>
      <c r="B512" s="271" t="s">
        <v>2446</v>
      </c>
      <c r="C512" s="271"/>
      <c r="D512" s="271" t="s">
        <v>2416</v>
      </c>
      <c r="E512" s="272"/>
      <c r="F512" s="271" t="s">
        <v>2447</v>
      </c>
      <c r="G512" s="271" t="s">
        <v>2418</v>
      </c>
    </row>
    <row r="513" spans="1:7" ht="17.100000000000001">
      <c r="A513" s="271" t="s">
        <v>2448</v>
      </c>
      <c r="B513" s="271" t="s">
        <v>2415</v>
      </c>
      <c r="C513" s="271"/>
      <c r="D513" s="271" t="s">
        <v>2416</v>
      </c>
      <c r="E513" s="272"/>
      <c r="F513" s="271" t="s">
        <v>2417</v>
      </c>
      <c r="G513" s="271" t="s">
        <v>2418</v>
      </c>
    </row>
    <row r="514" spans="1:7" ht="17.25">
      <c r="A514" s="75" t="s">
        <v>2726</v>
      </c>
      <c r="B514" s="75"/>
      <c r="C514" s="75"/>
      <c r="D514" s="75"/>
      <c r="E514" s="76"/>
      <c r="F514" s="75"/>
      <c r="G514" s="75"/>
    </row>
    <row r="515" spans="1:7" ht="17.25">
      <c r="A515" s="271" t="s">
        <v>2458</v>
      </c>
      <c r="B515" s="271" t="s">
        <v>2458</v>
      </c>
      <c r="C515" s="271" t="s">
        <v>2459</v>
      </c>
      <c r="D515" s="271" t="s">
        <v>2716</v>
      </c>
      <c r="E515" s="272" t="s">
        <v>2703</v>
      </c>
      <c r="F515" s="271" t="s">
        <v>2272</v>
      </c>
      <c r="G515" s="271" t="s">
        <v>2719</v>
      </c>
    </row>
    <row r="516" spans="1:7" ht="17.25">
      <c r="A516" s="75" t="s">
        <v>2727</v>
      </c>
      <c r="B516" s="75"/>
      <c r="C516" s="75"/>
      <c r="D516" s="75"/>
      <c r="E516" s="76"/>
      <c r="F516" s="75"/>
      <c r="G516" s="75"/>
    </row>
    <row r="517" spans="1:7" ht="17.25">
      <c r="A517" s="271" t="s">
        <v>2450</v>
      </c>
      <c r="B517" s="271" t="s">
        <v>2451</v>
      </c>
      <c r="C517" s="271" t="s">
        <v>2452</v>
      </c>
      <c r="D517" s="271" t="s">
        <v>2716</v>
      </c>
      <c r="E517" s="272" t="s">
        <v>2454</v>
      </c>
      <c r="F517" s="271" t="s">
        <v>2272</v>
      </c>
      <c r="G517" s="271" t="s">
        <v>2455</v>
      </c>
    </row>
    <row r="518" spans="1:7" ht="17.25">
      <c r="A518" s="271" t="s">
        <v>2556</v>
      </c>
      <c r="B518" s="271" t="s">
        <v>2458</v>
      </c>
      <c r="C518" s="271" t="s">
        <v>1213</v>
      </c>
      <c r="D518" s="271" t="s">
        <v>2716</v>
      </c>
      <c r="E518" s="272" t="s">
        <v>1213</v>
      </c>
      <c r="F518" s="271" t="s">
        <v>2270</v>
      </c>
      <c r="G518" s="271" t="s">
        <v>2418</v>
      </c>
    </row>
    <row r="519" spans="1:7" ht="17.25">
      <c r="A519" s="271" t="s">
        <v>2557</v>
      </c>
      <c r="B519" s="271"/>
      <c r="C519" s="271" t="s">
        <v>2558</v>
      </c>
      <c r="D519" s="271" t="s">
        <v>2716</v>
      </c>
      <c r="E519" s="272" t="s">
        <v>1213</v>
      </c>
      <c r="F519" s="271" t="s">
        <v>2270</v>
      </c>
      <c r="G519" s="271" t="s">
        <v>2418</v>
      </c>
    </row>
    <row r="520" spans="1:7" ht="17.25">
      <c r="A520" s="75" t="s">
        <v>2728</v>
      </c>
      <c r="B520" s="75"/>
      <c r="C520" s="75"/>
      <c r="D520" s="75"/>
      <c r="E520" s="76"/>
      <c r="F520" s="75"/>
      <c r="G520" s="75"/>
    </row>
    <row r="521" spans="1:7" ht="17.25">
      <c r="A521" s="271" t="s">
        <v>2457</v>
      </c>
      <c r="B521" s="271" t="s">
        <v>2458</v>
      </c>
      <c r="C521" s="271" t="s">
        <v>2459</v>
      </c>
      <c r="D521" s="271" t="s">
        <v>2716</v>
      </c>
      <c r="E521" s="272" t="s">
        <v>2460</v>
      </c>
      <c r="F521" s="271" t="s">
        <v>2272</v>
      </c>
      <c r="G521" s="271" t="s">
        <v>2418</v>
      </c>
    </row>
    <row r="522" spans="1:7" ht="17.25">
      <c r="A522" s="75" t="s">
        <v>2729</v>
      </c>
      <c r="B522" s="75"/>
      <c r="C522" s="75"/>
      <c r="D522" s="75"/>
      <c r="E522" s="76"/>
      <c r="F522" s="75"/>
      <c r="G522" s="75"/>
    </row>
    <row r="523" spans="1:7" ht="17.25">
      <c r="A523" s="271" t="s">
        <v>2462</v>
      </c>
      <c r="B523" s="271" t="s">
        <v>2463</v>
      </c>
      <c r="C523" s="271" t="s">
        <v>2459</v>
      </c>
      <c r="D523" s="271" t="s">
        <v>2716</v>
      </c>
      <c r="E523" s="272" t="s">
        <v>2460</v>
      </c>
      <c r="F523" s="271" t="s">
        <v>2272</v>
      </c>
      <c r="G523" s="271" t="s">
        <v>2418</v>
      </c>
    </row>
    <row r="524" spans="1:7" ht="17.25">
      <c r="A524" s="271" t="s">
        <v>2464</v>
      </c>
      <c r="B524" s="271" t="s">
        <v>2463</v>
      </c>
      <c r="C524" s="271" t="s">
        <v>2459</v>
      </c>
      <c r="D524" s="271" t="s">
        <v>2716</v>
      </c>
      <c r="E524" s="272" t="s">
        <v>2460</v>
      </c>
      <c r="F524" s="271" t="s">
        <v>2272</v>
      </c>
      <c r="G524" s="271" t="s">
        <v>2418</v>
      </c>
    </row>
    <row r="525" spans="1:7" ht="17.25">
      <c r="A525" s="271" t="s">
        <v>2465</v>
      </c>
      <c r="B525" s="271" t="s">
        <v>2463</v>
      </c>
      <c r="C525" s="271" t="s">
        <v>2459</v>
      </c>
      <c r="D525" s="271" t="s">
        <v>2716</v>
      </c>
      <c r="E525" s="272" t="s">
        <v>2460</v>
      </c>
      <c r="F525" s="271" t="s">
        <v>2272</v>
      </c>
      <c r="G525" s="271" t="s">
        <v>2418</v>
      </c>
    </row>
    <row r="526" spans="1:7" ht="17.25">
      <c r="A526" s="271" t="s">
        <v>2466</v>
      </c>
      <c r="B526" s="271" t="s">
        <v>2463</v>
      </c>
      <c r="C526" s="271" t="s">
        <v>2459</v>
      </c>
      <c r="D526" s="271" t="s">
        <v>2716</v>
      </c>
      <c r="E526" s="272" t="s">
        <v>2460</v>
      </c>
      <c r="F526" s="272" t="s">
        <v>2272</v>
      </c>
      <c r="G526" s="271" t="s">
        <v>2418</v>
      </c>
    </row>
    <row r="527" spans="1:7" ht="17.25">
      <c r="A527" s="75" t="s">
        <v>2730</v>
      </c>
      <c r="B527" s="75"/>
      <c r="C527" s="75"/>
      <c r="D527" s="75"/>
      <c r="E527" s="76"/>
      <c r="F527" s="75"/>
      <c r="G527" s="75"/>
    </row>
    <row r="528" spans="1:7" ht="17.25">
      <c r="A528" s="269" t="s">
        <v>2468</v>
      </c>
      <c r="B528" s="269" t="s">
        <v>2458</v>
      </c>
      <c r="C528" s="269" t="s">
        <v>2469</v>
      </c>
      <c r="D528" s="269" t="s">
        <v>2716</v>
      </c>
      <c r="E528" s="270" t="s">
        <v>2470</v>
      </c>
      <c r="F528" s="270" t="s">
        <v>2471</v>
      </c>
      <c r="G528" s="269" t="s">
        <v>2418</v>
      </c>
    </row>
    <row r="529" spans="1:7" ht="17.25">
      <c r="A529" s="271" t="s">
        <v>2472</v>
      </c>
      <c r="B529" s="271" t="s">
        <v>2458</v>
      </c>
      <c r="C529" s="271" t="s">
        <v>2459</v>
      </c>
      <c r="D529" s="271" t="s">
        <v>2716</v>
      </c>
      <c r="E529" s="272" t="s">
        <v>2460</v>
      </c>
      <c r="F529" s="271" t="s">
        <v>2272</v>
      </c>
      <c r="G529" s="271" t="s">
        <v>2418</v>
      </c>
    </row>
    <row r="530" spans="1:7" ht="17.25">
      <c r="A530" s="271" t="s">
        <v>2473</v>
      </c>
      <c r="B530" s="271" t="s">
        <v>2458</v>
      </c>
      <c r="C530" s="271" t="s">
        <v>2459</v>
      </c>
      <c r="D530" s="271" t="s">
        <v>2716</v>
      </c>
      <c r="E530" s="272" t="s">
        <v>2460</v>
      </c>
      <c r="F530" s="271" t="s">
        <v>2272</v>
      </c>
      <c r="G530" s="271" t="s">
        <v>2418</v>
      </c>
    </row>
    <row r="531" spans="1:7" ht="17.25">
      <c r="A531" s="271" t="s">
        <v>2474</v>
      </c>
      <c r="B531" s="271" t="s">
        <v>2458</v>
      </c>
      <c r="C531" s="271" t="s">
        <v>2459</v>
      </c>
      <c r="D531" s="271" t="s">
        <v>2716</v>
      </c>
      <c r="E531" s="272" t="s">
        <v>2460</v>
      </c>
      <c r="F531" s="271" t="s">
        <v>2272</v>
      </c>
      <c r="G531" s="271" t="s">
        <v>2418</v>
      </c>
    </row>
    <row r="532" spans="1:7" ht="17.25">
      <c r="A532" s="75" t="s">
        <v>2731</v>
      </c>
      <c r="B532" s="75"/>
      <c r="C532" s="75"/>
      <c r="D532" s="75"/>
      <c r="E532" s="76"/>
      <c r="F532" s="75"/>
      <c r="G532" s="75"/>
    </row>
    <row r="533" spans="1:7" ht="17.25">
      <c r="A533" s="271" t="s">
        <v>2476</v>
      </c>
      <c r="B533" s="271" t="s">
        <v>2458</v>
      </c>
      <c r="C533" s="271" t="s">
        <v>2459</v>
      </c>
      <c r="D533" s="271" t="s">
        <v>2716</v>
      </c>
      <c r="E533" s="272" t="s">
        <v>2460</v>
      </c>
      <c r="F533" s="271" t="s">
        <v>2272</v>
      </c>
      <c r="G533" s="271" t="s">
        <v>2418</v>
      </c>
    </row>
    <row r="534" spans="1:7" ht="17.25">
      <c r="A534" s="75" t="s">
        <v>2732</v>
      </c>
      <c r="B534" s="75"/>
      <c r="C534" s="75"/>
      <c r="D534" s="75"/>
      <c r="E534" s="76"/>
      <c r="F534" s="75"/>
      <c r="G534" s="75"/>
    </row>
    <row r="535" spans="1:7" ht="17.25">
      <c r="A535" s="271" t="s">
        <v>2478</v>
      </c>
      <c r="B535" s="271" t="s">
        <v>2479</v>
      </c>
      <c r="C535" s="271" t="s">
        <v>2452</v>
      </c>
      <c r="D535" s="271" t="s">
        <v>2716</v>
      </c>
      <c r="E535" s="272" t="s">
        <v>2454</v>
      </c>
      <c r="F535" s="271" t="s">
        <v>2272</v>
      </c>
      <c r="G535" s="271" t="s">
        <v>2480</v>
      </c>
    </row>
    <row r="536" spans="1:7" ht="17.25">
      <c r="A536" s="271" t="s">
        <v>2481</v>
      </c>
      <c r="B536" s="271" t="s">
        <v>2482</v>
      </c>
      <c r="C536" s="271" t="s">
        <v>2452</v>
      </c>
      <c r="D536" s="271" t="s">
        <v>2716</v>
      </c>
      <c r="E536" s="272" t="s">
        <v>2454</v>
      </c>
      <c r="F536" s="271" t="s">
        <v>2272</v>
      </c>
      <c r="G536" s="271" t="s">
        <v>2483</v>
      </c>
    </row>
    <row r="537" spans="1:7" ht="17.25">
      <c r="A537" s="271" t="s">
        <v>2484</v>
      </c>
      <c r="B537" s="271" t="s">
        <v>2485</v>
      </c>
      <c r="C537" s="271"/>
      <c r="D537" s="271" t="s">
        <v>2416</v>
      </c>
      <c r="E537" s="272"/>
      <c r="F537" s="271" t="s">
        <v>2486</v>
      </c>
      <c r="G537" s="271" t="s">
        <v>2418</v>
      </c>
    </row>
    <row r="538" spans="1:7" ht="17.25">
      <c r="A538" s="271" t="s">
        <v>2487</v>
      </c>
      <c r="B538" s="271" t="s">
        <v>2485</v>
      </c>
      <c r="C538" s="271"/>
      <c r="D538" s="271" t="s">
        <v>2416</v>
      </c>
      <c r="E538" s="272"/>
      <c r="F538" s="271" t="s">
        <v>2486</v>
      </c>
      <c r="G538" s="271" t="s">
        <v>2418</v>
      </c>
    </row>
    <row r="539" spans="1:7" ht="17.25">
      <c r="A539" s="271" t="s">
        <v>2488</v>
      </c>
      <c r="B539" s="271" t="s">
        <v>2485</v>
      </c>
      <c r="C539" s="271" t="s">
        <v>2489</v>
      </c>
      <c r="D539" s="271" t="s">
        <v>2416</v>
      </c>
      <c r="E539" s="272"/>
      <c r="F539" s="271" t="s">
        <v>2490</v>
      </c>
      <c r="G539" s="271" t="s">
        <v>2491</v>
      </c>
    </row>
    <row r="540" spans="1:7" ht="17.25">
      <c r="A540" s="75" t="s">
        <v>2733</v>
      </c>
      <c r="B540" s="75"/>
      <c r="C540" s="75"/>
      <c r="D540" s="75"/>
      <c r="E540" s="76"/>
      <c r="F540" s="75"/>
      <c r="G540" s="75"/>
    </row>
    <row r="541" spans="1:7" ht="17.25">
      <c r="A541" s="271" t="s">
        <v>2493</v>
      </c>
      <c r="B541" s="271" t="s">
        <v>2458</v>
      </c>
      <c r="C541" s="271" t="s">
        <v>2452</v>
      </c>
      <c r="D541" s="271" t="s">
        <v>2716</v>
      </c>
      <c r="E541" s="272" t="s">
        <v>2454</v>
      </c>
      <c r="F541" s="271" t="s">
        <v>2272</v>
      </c>
      <c r="G541" s="271" t="s">
        <v>2418</v>
      </c>
    </row>
    <row r="542" spans="1:7" ht="17.25">
      <c r="A542" s="271" t="s">
        <v>2494</v>
      </c>
      <c r="B542" s="271" t="s">
        <v>2458</v>
      </c>
      <c r="C542" s="271" t="s">
        <v>551</v>
      </c>
      <c r="D542" s="271" t="s">
        <v>2416</v>
      </c>
      <c r="E542" s="272"/>
      <c r="F542" s="271" t="s">
        <v>2495</v>
      </c>
      <c r="G542" s="271" t="s">
        <v>2495</v>
      </c>
    </row>
    <row r="543" spans="1:7" ht="17.25">
      <c r="A543" s="75" t="s">
        <v>2734</v>
      </c>
      <c r="B543" s="75"/>
      <c r="C543" s="75"/>
      <c r="D543" s="75"/>
      <c r="E543" s="76"/>
      <c r="F543" s="75"/>
      <c r="G543" s="75"/>
    </row>
    <row r="544" spans="1:7" ht="17.25">
      <c r="A544" s="271" t="s">
        <v>2654</v>
      </c>
      <c r="B544" s="271" t="s">
        <v>2655</v>
      </c>
      <c r="C544" s="271" t="s">
        <v>2656</v>
      </c>
      <c r="D544" s="271" t="s">
        <v>2716</v>
      </c>
      <c r="E544" s="272" t="s">
        <v>2713</v>
      </c>
      <c r="F544" s="271" t="s">
        <v>2270</v>
      </c>
      <c r="G544" s="271" t="s">
        <v>2658</v>
      </c>
    </row>
    <row r="545" spans="1:7" ht="17.25">
      <c r="A545" s="75" t="s">
        <v>2735</v>
      </c>
      <c r="B545" s="75"/>
      <c r="C545" s="75"/>
      <c r="D545" s="75"/>
      <c r="E545" s="76"/>
      <c r="F545" s="75"/>
      <c r="G545" s="75"/>
    </row>
    <row r="546" spans="1:7" ht="17.25">
      <c r="A546" s="271" t="s">
        <v>2497</v>
      </c>
      <c r="B546" s="271" t="s">
        <v>2458</v>
      </c>
      <c r="C546" s="271" t="s">
        <v>2452</v>
      </c>
      <c r="D546" s="271" t="s">
        <v>2716</v>
      </c>
      <c r="E546" s="272" t="s">
        <v>2454</v>
      </c>
      <c r="F546" s="271" t="s">
        <v>2272</v>
      </c>
      <c r="G546" s="271" t="s">
        <v>2498</v>
      </c>
    </row>
    <row r="547" spans="1:7" ht="17.25">
      <c r="A547" s="271" t="s">
        <v>2499</v>
      </c>
      <c r="B547" s="271" t="s">
        <v>2500</v>
      </c>
      <c r="C547" s="271" t="s">
        <v>2501</v>
      </c>
      <c r="D547" s="271" t="s">
        <v>2416</v>
      </c>
      <c r="E547" s="272"/>
      <c r="F547" s="271" t="s">
        <v>2417</v>
      </c>
      <c r="G547" s="271" t="s">
        <v>2502</v>
      </c>
    </row>
    <row r="548" spans="1:7" ht="17.25">
      <c r="A548" s="271" t="s">
        <v>2503</v>
      </c>
      <c r="B548" s="271" t="s">
        <v>2504</v>
      </c>
      <c r="C548" s="271" t="s">
        <v>2452</v>
      </c>
      <c r="D548" s="271" t="s">
        <v>2716</v>
      </c>
      <c r="E548" s="272" t="s">
        <v>2454</v>
      </c>
      <c r="F548" s="271" t="s">
        <v>2272</v>
      </c>
      <c r="G548" s="271" t="s">
        <v>2505</v>
      </c>
    </row>
    <row r="549" spans="1:7" ht="17.25">
      <c r="A549" s="271" t="s">
        <v>2506</v>
      </c>
      <c r="B549" s="271" t="s">
        <v>2458</v>
      </c>
      <c r="C549" s="271" t="s">
        <v>2459</v>
      </c>
      <c r="D549" s="271" t="s">
        <v>2716</v>
      </c>
      <c r="E549" s="272" t="s">
        <v>2460</v>
      </c>
      <c r="F549" s="271" t="s">
        <v>2272</v>
      </c>
      <c r="G549" s="271" t="s">
        <v>2418</v>
      </c>
    </row>
    <row r="550" spans="1:7" ht="17.25">
      <c r="A550" s="75" t="s">
        <v>2736</v>
      </c>
      <c r="B550" s="75"/>
      <c r="C550" s="75"/>
      <c r="D550" s="75"/>
      <c r="E550" s="76"/>
      <c r="F550" s="75"/>
      <c r="G550" s="75"/>
    </row>
    <row r="551" spans="1:7" ht="17.25">
      <c r="A551" s="271" t="s">
        <v>2458</v>
      </c>
      <c r="B551" s="271" t="s">
        <v>2458</v>
      </c>
      <c r="C551" s="271" t="s">
        <v>2459</v>
      </c>
      <c r="D551" s="271" t="s">
        <v>2737</v>
      </c>
      <c r="E551" s="272" t="s">
        <v>2703</v>
      </c>
      <c r="F551" s="271" t="s">
        <v>2283</v>
      </c>
      <c r="G551" s="271" t="s">
        <v>2717</v>
      </c>
    </row>
    <row r="552" spans="1:7" ht="17.25">
      <c r="A552" s="271" t="s">
        <v>2414</v>
      </c>
      <c r="B552" s="271" t="s">
        <v>2415</v>
      </c>
      <c r="C552" s="271"/>
      <c r="D552" s="271" t="s">
        <v>2416</v>
      </c>
      <c r="E552" s="272"/>
      <c r="F552" s="271" t="s">
        <v>2417</v>
      </c>
      <c r="G552" s="271" t="s">
        <v>2418</v>
      </c>
    </row>
    <row r="553" spans="1:7" ht="17.25">
      <c r="A553" s="271" t="s">
        <v>2419</v>
      </c>
      <c r="B553" s="271" t="s">
        <v>2415</v>
      </c>
      <c r="C553" s="271"/>
      <c r="D553" s="271" t="s">
        <v>2416</v>
      </c>
      <c r="E553" s="272"/>
      <c r="F553" s="271" t="s">
        <v>2417</v>
      </c>
      <c r="G553" s="271" t="s">
        <v>2418</v>
      </c>
    </row>
    <row r="554" spans="1:7" ht="17.25">
      <c r="A554" s="75" t="s">
        <v>2738</v>
      </c>
      <c r="B554" s="75"/>
      <c r="C554" s="75"/>
      <c r="D554" s="75"/>
      <c r="E554" s="76"/>
      <c r="F554" s="75"/>
      <c r="G554" s="75"/>
    </row>
    <row r="555" spans="1:7" ht="17.25">
      <c r="A555" s="271" t="s">
        <v>2421</v>
      </c>
      <c r="B555" s="271" t="s">
        <v>2415</v>
      </c>
      <c r="C555" s="271"/>
      <c r="D555" s="271" t="s">
        <v>2416</v>
      </c>
      <c r="E555" s="272"/>
      <c r="F555" s="271" t="s">
        <v>2422</v>
      </c>
      <c r="G555" s="271" t="s">
        <v>2418</v>
      </c>
    </row>
    <row r="556" spans="1:7" ht="17.25">
      <c r="A556" s="271" t="s">
        <v>2423</v>
      </c>
      <c r="B556" s="271" t="s">
        <v>2424</v>
      </c>
      <c r="C556" s="271"/>
      <c r="D556" s="271" t="s">
        <v>2416</v>
      </c>
      <c r="E556" s="272"/>
      <c r="F556" s="271" t="s">
        <v>2417</v>
      </c>
      <c r="G556" s="271" t="s">
        <v>2418</v>
      </c>
    </row>
    <row r="557" spans="1:7" ht="17.25">
      <c r="A557" s="271" t="s">
        <v>2425</v>
      </c>
      <c r="B557" s="271" t="s">
        <v>2424</v>
      </c>
      <c r="C557" s="271"/>
      <c r="D557" s="271" t="s">
        <v>2416</v>
      </c>
      <c r="E557" s="272"/>
      <c r="F557" s="271" t="s">
        <v>2417</v>
      </c>
      <c r="G557" s="271" t="s">
        <v>2418</v>
      </c>
    </row>
    <row r="558" spans="1:7" ht="17.25">
      <c r="A558" s="271" t="s">
        <v>2426</v>
      </c>
      <c r="B558" s="271" t="s">
        <v>2415</v>
      </c>
      <c r="C558" s="271"/>
      <c r="D558" s="271" t="s">
        <v>2416</v>
      </c>
      <c r="E558" s="272"/>
      <c r="F558" s="271" t="s">
        <v>2422</v>
      </c>
      <c r="G558" s="271" t="s">
        <v>2418</v>
      </c>
    </row>
    <row r="559" spans="1:7" ht="17.25">
      <c r="A559" s="271" t="s">
        <v>2427</v>
      </c>
      <c r="B559" s="271" t="s">
        <v>2424</v>
      </c>
      <c r="C559" s="271"/>
      <c r="D559" s="271" t="s">
        <v>2416</v>
      </c>
      <c r="E559" s="272"/>
      <c r="F559" s="271" t="s">
        <v>2417</v>
      </c>
      <c r="G559" s="271" t="s">
        <v>2418</v>
      </c>
    </row>
    <row r="560" spans="1:7" ht="17.25">
      <c r="A560" s="271" t="s">
        <v>2428</v>
      </c>
      <c r="B560" s="271" t="s">
        <v>2415</v>
      </c>
      <c r="C560" s="271"/>
      <c r="D560" s="271" t="s">
        <v>2416</v>
      </c>
      <c r="E560" s="272"/>
      <c r="F560" s="271" t="s">
        <v>2417</v>
      </c>
      <c r="G560" s="271" t="s">
        <v>2418</v>
      </c>
    </row>
    <row r="561" spans="1:7" ht="17.25">
      <c r="A561" s="271" t="s">
        <v>2429</v>
      </c>
      <c r="B561" s="271" t="s">
        <v>2415</v>
      </c>
      <c r="C561" s="271"/>
      <c r="D561" s="271" t="s">
        <v>2416</v>
      </c>
      <c r="E561" s="272"/>
      <c r="F561" s="271" t="s">
        <v>2422</v>
      </c>
      <c r="G561" s="271" t="s">
        <v>2418</v>
      </c>
    </row>
    <row r="562" spans="1:7" ht="17.25">
      <c r="A562" s="271" t="s">
        <v>2430</v>
      </c>
      <c r="B562" s="271" t="s">
        <v>2415</v>
      </c>
      <c r="C562" s="271"/>
      <c r="D562" s="271" t="s">
        <v>2416</v>
      </c>
      <c r="E562" s="272"/>
      <c r="F562" s="271" t="s">
        <v>2422</v>
      </c>
      <c r="G562" s="271" t="s">
        <v>2418</v>
      </c>
    </row>
    <row r="563" spans="1:7" ht="17.25">
      <c r="A563" s="271" t="s">
        <v>2431</v>
      </c>
      <c r="B563" s="271" t="s">
        <v>2415</v>
      </c>
      <c r="C563" s="271"/>
      <c r="D563" s="271" t="s">
        <v>2416</v>
      </c>
      <c r="E563" s="272"/>
      <c r="F563" s="271" t="s">
        <v>2422</v>
      </c>
      <c r="G563" s="271" t="s">
        <v>2418</v>
      </c>
    </row>
    <row r="564" spans="1:7" ht="17.25">
      <c r="A564" s="271" t="s">
        <v>2432</v>
      </c>
      <c r="B564" s="271" t="s">
        <v>2424</v>
      </c>
      <c r="C564" s="271"/>
      <c r="D564" s="271" t="s">
        <v>2416</v>
      </c>
      <c r="E564" s="272"/>
      <c r="F564" s="271" t="s">
        <v>2422</v>
      </c>
      <c r="G564" s="271" t="s">
        <v>2418</v>
      </c>
    </row>
    <row r="565" spans="1:7" ht="17.25">
      <c r="A565" s="271" t="s">
        <v>2458</v>
      </c>
      <c r="B565" s="271" t="s">
        <v>2458</v>
      </c>
      <c r="C565" s="271" t="s">
        <v>2459</v>
      </c>
      <c r="D565" s="271" t="s">
        <v>2737</v>
      </c>
      <c r="E565" s="272" t="s">
        <v>2703</v>
      </c>
      <c r="F565" s="271" t="s">
        <v>2283</v>
      </c>
      <c r="G565" s="271" t="s">
        <v>2719</v>
      </c>
    </row>
    <row r="566" spans="1:7" ht="17.25">
      <c r="A566" s="75" t="s">
        <v>2739</v>
      </c>
      <c r="B566" s="75"/>
      <c r="C566" s="75"/>
      <c r="D566" s="75"/>
      <c r="E566" s="76"/>
      <c r="F566" s="75"/>
      <c r="G566" s="75"/>
    </row>
    <row r="567" spans="1:7" ht="17.25">
      <c r="A567" s="271" t="s">
        <v>2458</v>
      </c>
      <c r="B567" s="271" t="s">
        <v>2458</v>
      </c>
      <c r="C567" s="271" t="s">
        <v>2459</v>
      </c>
      <c r="D567" s="271" t="s">
        <v>2737</v>
      </c>
      <c r="E567" s="272" t="s">
        <v>2703</v>
      </c>
      <c r="F567" s="271" t="s">
        <v>2283</v>
      </c>
      <c r="G567" s="271" t="s">
        <v>2717</v>
      </c>
    </row>
    <row r="568" spans="1:7" ht="17.25">
      <c r="A568" s="75" t="s">
        <v>2740</v>
      </c>
      <c r="B568" s="75"/>
      <c r="C568" s="75"/>
      <c r="D568" s="75"/>
      <c r="E568" s="76"/>
      <c r="F568" s="75"/>
      <c r="G568" s="75"/>
    </row>
    <row r="569" spans="1:7" ht="17.25">
      <c r="A569" s="271" t="s">
        <v>2458</v>
      </c>
      <c r="B569" s="271" t="s">
        <v>2458</v>
      </c>
      <c r="C569" s="271" t="s">
        <v>2459</v>
      </c>
      <c r="D569" s="271" t="s">
        <v>2737</v>
      </c>
      <c r="E569" s="272" t="s">
        <v>2703</v>
      </c>
      <c r="F569" s="271" t="s">
        <v>2283</v>
      </c>
      <c r="G569" s="271" t="s">
        <v>2722</v>
      </c>
    </row>
    <row r="570" spans="1:7" ht="17.25">
      <c r="A570" s="271" t="s">
        <v>2434</v>
      </c>
      <c r="B570" s="271" t="s">
        <v>2415</v>
      </c>
      <c r="C570" s="271"/>
      <c r="D570" s="271" t="s">
        <v>2416</v>
      </c>
      <c r="E570" s="272"/>
      <c r="F570" s="271" t="s">
        <v>2417</v>
      </c>
      <c r="G570" s="271" t="s">
        <v>2418</v>
      </c>
    </row>
    <row r="571" spans="1:7" ht="17.25">
      <c r="A571" s="75" t="s">
        <v>2741</v>
      </c>
      <c r="B571" s="75"/>
      <c r="C571" s="75"/>
      <c r="D571" s="75"/>
      <c r="E571" s="76"/>
      <c r="F571" s="75"/>
      <c r="G571" s="75"/>
    </row>
    <row r="572" spans="1:7" ht="17.25">
      <c r="A572" s="271" t="s">
        <v>2458</v>
      </c>
      <c r="B572" s="271" t="s">
        <v>2458</v>
      </c>
      <c r="C572" s="271" t="s">
        <v>2459</v>
      </c>
      <c r="D572" s="271" t="s">
        <v>2737</v>
      </c>
      <c r="E572" s="272" t="s">
        <v>2703</v>
      </c>
      <c r="F572" s="271" t="s">
        <v>2283</v>
      </c>
      <c r="G572" s="271" t="s">
        <v>2719</v>
      </c>
    </row>
    <row r="573" spans="1:7" ht="17.25">
      <c r="A573" s="75" t="s">
        <v>2742</v>
      </c>
      <c r="B573" s="75"/>
      <c r="C573" s="75"/>
      <c r="D573" s="75"/>
      <c r="E573" s="76"/>
      <c r="F573" s="75"/>
      <c r="G573" s="75"/>
    </row>
    <row r="574" spans="1:7" ht="17.25">
      <c r="A574" s="271" t="s">
        <v>2458</v>
      </c>
      <c r="B574" s="271" t="s">
        <v>2458</v>
      </c>
      <c r="C574" s="271" t="s">
        <v>2459</v>
      </c>
      <c r="D574" s="271" t="s">
        <v>2737</v>
      </c>
      <c r="E574" s="272" t="s">
        <v>2703</v>
      </c>
      <c r="F574" s="271" t="s">
        <v>2283</v>
      </c>
      <c r="G574" s="271" t="s">
        <v>2719</v>
      </c>
    </row>
    <row r="575" spans="1:7" ht="17.25">
      <c r="A575" s="271" t="s">
        <v>2436</v>
      </c>
      <c r="B575" s="271" t="s">
        <v>2415</v>
      </c>
      <c r="C575" s="271"/>
      <c r="D575" s="271" t="s">
        <v>2416</v>
      </c>
      <c r="E575" s="272"/>
      <c r="F575" s="271" t="s">
        <v>2417</v>
      </c>
      <c r="G575" s="271" t="s">
        <v>2418</v>
      </c>
    </row>
    <row r="576" spans="1:7" ht="17.25">
      <c r="A576" s="271" t="s">
        <v>2437</v>
      </c>
      <c r="B576" s="271" t="s">
        <v>2415</v>
      </c>
      <c r="C576" s="271"/>
      <c r="D576" s="271" t="s">
        <v>2416</v>
      </c>
      <c r="E576" s="272"/>
      <c r="F576" s="271" t="s">
        <v>2417</v>
      </c>
      <c r="G576" s="271" t="s">
        <v>2418</v>
      </c>
    </row>
    <row r="577" spans="1:7" ht="17.25">
      <c r="A577" s="271" t="s">
        <v>2438</v>
      </c>
      <c r="B577" s="271" t="s">
        <v>2415</v>
      </c>
      <c r="C577" s="271"/>
      <c r="D577" s="271" t="s">
        <v>2416</v>
      </c>
      <c r="E577" s="272"/>
      <c r="F577" s="271" t="s">
        <v>2417</v>
      </c>
      <c r="G577" s="271" t="s">
        <v>2418</v>
      </c>
    </row>
    <row r="578" spans="1:7" ht="17.25">
      <c r="A578" s="271" t="s">
        <v>2439</v>
      </c>
      <c r="B578" s="271" t="s">
        <v>2415</v>
      </c>
      <c r="C578" s="271"/>
      <c r="D578" s="271" t="s">
        <v>2416</v>
      </c>
      <c r="E578" s="272"/>
      <c r="F578" s="271" t="s">
        <v>2417</v>
      </c>
      <c r="G578" s="271" t="s">
        <v>2418</v>
      </c>
    </row>
    <row r="579" spans="1:7" ht="17.25">
      <c r="A579" s="271" t="s">
        <v>2440</v>
      </c>
      <c r="B579" s="271" t="s">
        <v>2415</v>
      </c>
      <c r="C579" s="271"/>
      <c r="D579" s="271" t="s">
        <v>2416</v>
      </c>
      <c r="E579" s="272"/>
      <c r="F579" s="271" t="s">
        <v>2417</v>
      </c>
      <c r="G579" s="271" t="s">
        <v>2418</v>
      </c>
    </row>
    <row r="580" spans="1:7" ht="17.25">
      <c r="A580" s="271" t="s">
        <v>2441</v>
      </c>
      <c r="B580" s="271" t="s">
        <v>2415</v>
      </c>
      <c r="C580" s="271"/>
      <c r="D580" s="271" t="s">
        <v>2416</v>
      </c>
      <c r="E580" s="272"/>
      <c r="F580" s="271" t="s">
        <v>2417</v>
      </c>
      <c r="G580" s="271" t="s">
        <v>2418</v>
      </c>
    </row>
    <row r="581" spans="1:7" ht="17.25">
      <c r="A581" s="271" t="s">
        <v>2442</v>
      </c>
      <c r="B581" s="271" t="s">
        <v>2415</v>
      </c>
      <c r="C581" s="271"/>
      <c r="D581" s="271" t="s">
        <v>2416</v>
      </c>
      <c r="E581" s="272"/>
      <c r="F581" s="271" t="s">
        <v>2417</v>
      </c>
      <c r="G581" s="271" t="s">
        <v>2418</v>
      </c>
    </row>
    <row r="582" spans="1:7" ht="17.25">
      <c r="A582" s="271" t="s">
        <v>2443</v>
      </c>
      <c r="B582" s="271" t="s">
        <v>2415</v>
      </c>
      <c r="C582" s="271"/>
      <c r="D582" s="271" t="s">
        <v>2416</v>
      </c>
      <c r="E582" s="272"/>
      <c r="F582" s="271" t="s">
        <v>2417</v>
      </c>
      <c r="G582" s="271" t="s">
        <v>2418</v>
      </c>
    </row>
    <row r="583" spans="1:7" ht="17.25">
      <c r="A583" s="75" t="s">
        <v>2743</v>
      </c>
      <c r="B583" s="75"/>
      <c r="C583" s="75"/>
      <c r="D583" s="75"/>
      <c r="E583" s="76"/>
      <c r="F583" s="75"/>
      <c r="G583" s="75"/>
    </row>
    <row r="584" spans="1:7" ht="17.25">
      <c r="A584" s="271" t="s">
        <v>2458</v>
      </c>
      <c r="B584" s="271" t="s">
        <v>2458</v>
      </c>
      <c r="C584" s="271" t="s">
        <v>2459</v>
      </c>
      <c r="D584" s="271" t="s">
        <v>2737</v>
      </c>
      <c r="E584" s="272" t="s">
        <v>2703</v>
      </c>
      <c r="F584" s="271" t="s">
        <v>2283</v>
      </c>
      <c r="G584" s="271" t="s">
        <v>2719</v>
      </c>
    </row>
    <row r="585" spans="1:7" ht="17.25">
      <c r="A585" s="271" t="s">
        <v>2445</v>
      </c>
      <c r="B585" s="271" t="s">
        <v>2446</v>
      </c>
      <c r="C585" s="271"/>
      <c r="D585" s="271" t="s">
        <v>2416</v>
      </c>
      <c r="E585" s="272"/>
      <c r="F585" s="271" t="s">
        <v>2447</v>
      </c>
      <c r="G585" s="271" t="s">
        <v>2418</v>
      </c>
    </row>
    <row r="586" spans="1:7" ht="17.25">
      <c r="A586" s="271" t="s">
        <v>2448</v>
      </c>
      <c r="B586" s="271" t="s">
        <v>2415</v>
      </c>
      <c r="C586" s="271"/>
      <c r="D586" s="271" t="s">
        <v>2416</v>
      </c>
      <c r="E586" s="272"/>
      <c r="F586" s="271" t="s">
        <v>2417</v>
      </c>
      <c r="G586" s="271" t="s">
        <v>2418</v>
      </c>
    </row>
    <row r="587" spans="1:7" ht="17.25">
      <c r="A587" s="75" t="s">
        <v>2744</v>
      </c>
      <c r="B587" s="75"/>
      <c r="C587" s="75"/>
      <c r="D587" s="75"/>
      <c r="E587" s="76"/>
      <c r="F587" s="75"/>
      <c r="G587" s="75"/>
    </row>
    <row r="588" spans="1:7" ht="17.25">
      <c r="A588" s="271" t="s">
        <v>2458</v>
      </c>
      <c r="B588" s="271" t="s">
        <v>2458</v>
      </c>
      <c r="C588" s="271" t="s">
        <v>2459</v>
      </c>
      <c r="D588" s="271" t="s">
        <v>2737</v>
      </c>
      <c r="E588" s="272" t="s">
        <v>2703</v>
      </c>
      <c r="F588" s="271" t="s">
        <v>2283</v>
      </c>
      <c r="G588" s="271" t="s">
        <v>2719</v>
      </c>
    </row>
    <row r="589" spans="1:7" ht="17.25">
      <c r="A589" s="75" t="s">
        <v>2745</v>
      </c>
      <c r="B589" s="75"/>
      <c r="C589" s="75"/>
      <c r="D589" s="75"/>
      <c r="E589" s="76"/>
      <c r="F589" s="75"/>
      <c r="G589" s="75"/>
    </row>
    <row r="590" spans="1:7" ht="17.25">
      <c r="A590" s="271" t="s">
        <v>2513</v>
      </c>
      <c r="B590" s="271" t="s">
        <v>2514</v>
      </c>
      <c r="C590" s="271" t="s">
        <v>551</v>
      </c>
      <c r="D590" s="271" t="s">
        <v>2746</v>
      </c>
      <c r="E590" s="272" t="s">
        <v>551</v>
      </c>
      <c r="F590" s="271" t="s">
        <v>2289</v>
      </c>
      <c r="G590" s="271" t="s">
        <v>2516</v>
      </c>
    </row>
    <row r="591" spans="1:7" ht="17.25">
      <c r="A591" s="271" t="s">
        <v>2556</v>
      </c>
      <c r="B591" s="271" t="s">
        <v>2458</v>
      </c>
      <c r="C591" s="271" t="s">
        <v>1213</v>
      </c>
      <c r="D591" s="271" t="s">
        <v>2746</v>
      </c>
      <c r="E591" s="272" t="s">
        <v>1213</v>
      </c>
      <c r="F591" s="271" t="s">
        <v>2287</v>
      </c>
      <c r="G591" s="271" t="s">
        <v>2418</v>
      </c>
    </row>
    <row r="592" spans="1:7" ht="17.25">
      <c r="A592" s="271" t="s">
        <v>2557</v>
      </c>
      <c r="B592" s="271"/>
      <c r="C592" s="271" t="s">
        <v>2558</v>
      </c>
      <c r="D592" s="271" t="s">
        <v>2746</v>
      </c>
      <c r="E592" s="272" t="s">
        <v>2559</v>
      </c>
      <c r="F592" s="271" t="s">
        <v>2289</v>
      </c>
      <c r="G592" s="271" t="s">
        <v>2418</v>
      </c>
    </row>
    <row r="593" spans="1:7" ht="17.25">
      <c r="A593" s="271" t="s">
        <v>2560</v>
      </c>
      <c r="B593" s="271" t="s">
        <v>2451</v>
      </c>
      <c r="C593" s="271" t="s">
        <v>108</v>
      </c>
      <c r="D593" s="271" t="s">
        <v>2746</v>
      </c>
      <c r="E593" s="272" t="s">
        <v>108</v>
      </c>
      <c r="F593" s="271" t="s">
        <v>2096</v>
      </c>
      <c r="G593" s="271" t="s">
        <v>2418</v>
      </c>
    </row>
    <row r="594" spans="1:7" ht="17.25">
      <c r="A594" s="271" t="s">
        <v>2561</v>
      </c>
      <c r="B594" s="271" t="s">
        <v>2562</v>
      </c>
      <c r="C594" s="271" t="s">
        <v>2563</v>
      </c>
      <c r="D594" s="271" t="s">
        <v>2746</v>
      </c>
      <c r="E594" s="272" t="s">
        <v>2563</v>
      </c>
      <c r="F594" s="271" t="s">
        <v>2096</v>
      </c>
      <c r="G594" s="271" t="s">
        <v>2564</v>
      </c>
    </row>
    <row r="595" spans="1:7" ht="17.25">
      <c r="A595" s="271" t="s">
        <v>2565</v>
      </c>
      <c r="B595" s="271"/>
      <c r="C595" s="271" t="s">
        <v>108</v>
      </c>
      <c r="D595" s="271" t="s">
        <v>2746</v>
      </c>
      <c r="E595" s="272" t="s">
        <v>108</v>
      </c>
      <c r="F595" s="271" t="s">
        <v>2096</v>
      </c>
      <c r="G595" s="271" t="s">
        <v>2418</v>
      </c>
    </row>
    <row r="596" spans="1:7" ht="17.25">
      <c r="A596" s="75" t="s">
        <v>2747</v>
      </c>
      <c r="B596" s="75"/>
      <c r="C596" s="75"/>
      <c r="D596" s="75"/>
      <c r="E596" s="76"/>
      <c r="F596" s="75"/>
      <c r="G596" s="75"/>
    </row>
    <row r="597" spans="1:7" ht="17.25">
      <c r="A597" s="271" t="s">
        <v>2567</v>
      </c>
      <c r="B597" s="271" t="s">
        <v>2463</v>
      </c>
      <c r="C597" s="271" t="s">
        <v>108</v>
      </c>
      <c r="D597" s="271" t="s">
        <v>2746</v>
      </c>
      <c r="E597" s="272" t="s">
        <v>108</v>
      </c>
      <c r="F597" s="271" t="s">
        <v>2096</v>
      </c>
      <c r="G597" s="271" t="s">
        <v>2418</v>
      </c>
    </row>
    <row r="598" spans="1:7" ht="17.25">
      <c r="A598" s="271" t="s">
        <v>2568</v>
      </c>
      <c r="B598" s="271" t="s">
        <v>2569</v>
      </c>
      <c r="C598" s="271" t="s">
        <v>108</v>
      </c>
      <c r="D598" s="271" t="s">
        <v>2746</v>
      </c>
      <c r="E598" s="272" t="s">
        <v>108</v>
      </c>
      <c r="F598" s="271" t="s">
        <v>2096</v>
      </c>
      <c r="G598" s="271" t="s">
        <v>2570</v>
      </c>
    </row>
    <row r="599" spans="1:7" ht="17.25">
      <c r="A599" s="271" t="s">
        <v>2571</v>
      </c>
      <c r="B599" s="271" t="s">
        <v>2569</v>
      </c>
      <c r="C599" s="271" t="s">
        <v>108</v>
      </c>
      <c r="D599" s="271" t="s">
        <v>2746</v>
      </c>
      <c r="E599" s="272" t="s">
        <v>108</v>
      </c>
      <c r="F599" s="271" t="s">
        <v>2096</v>
      </c>
      <c r="G599" s="271" t="s">
        <v>2418</v>
      </c>
    </row>
    <row r="600" spans="1:7" ht="17.25">
      <c r="A600" s="271" t="s">
        <v>2457</v>
      </c>
      <c r="B600" s="271" t="s">
        <v>2458</v>
      </c>
      <c r="C600" s="271" t="s">
        <v>2459</v>
      </c>
      <c r="D600" s="271" t="s">
        <v>2746</v>
      </c>
      <c r="E600" s="272" t="s">
        <v>2682</v>
      </c>
      <c r="F600" s="271" t="s">
        <v>2283</v>
      </c>
      <c r="G600" s="271" t="s">
        <v>2418</v>
      </c>
    </row>
    <row r="601" spans="1:7" ht="15">
      <c r="A601" s="56" t="s">
        <v>2573</v>
      </c>
      <c r="B601" s="56" t="s">
        <v>2574</v>
      </c>
      <c r="C601" s="56" t="s">
        <v>108</v>
      </c>
      <c r="D601" s="56" t="s">
        <v>2746</v>
      </c>
      <c r="E601" s="74" t="s">
        <v>108</v>
      </c>
      <c r="F601" s="56" t="s">
        <v>2096</v>
      </c>
      <c r="G601" s="56" t="s">
        <v>2575</v>
      </c>
    </row>
    <row r="602" spans="1:7" ht="17.25">
      <c r="A602" s="75" t="s">
        <v>2748</v>
      </c>
      <c r="B602" s="75"/>
      <c r="C602" s="75"/>
      <c r="D602" s="75"/>
      <c r="E602" s="76"/>
      <c r="F602" s="75"/>
      <c r="G602" s="75"/>
    </row>
    <row r="603" spans="1:7" ht="17.25">
      <c r="A603" s="271" t="s">
        <v>2577</v>
      </c>
      <c r="B603" s="271" t="s">
        <v>2521</v>
      </c>
      <c r="C603" s="271" t="s">
        <v>108</v>
      </c>
      <c r="D603" s="271" t="s">
        <v>2746</v>
      </c>
      <c r="E603" s="272" t="s">
        <v>108</v>
      </c>
      <c r="F603" s="271" t="s">
        <v>2096</v>
      </c>
      <c r="G603" s="271" t="s">
        <v>2418</v>
      </c>
    </row>
    <row r="604" spans="1:7" ht="17.25">
      <c r="A604" s="271" t="s">
        <v>2520</v>
      </c>
      <c r="B604" s="271" t="s">
        <v>2521</v>
      </c>
      <c r="C604" s="271" t="s">
        <v>2522</v>
      </c>
      <c r="D604" s="271" t="s">
        <v>2746</v>
      </c>
      <c r="E604" s="272" t="s">
        <v>108</v>
      </c>
      <c r="F604" s="271" t="s">
        <v>2096</v>
      </c>
      <c r="G604" s="271" t="s">
        <v>2418</v>
      </c>
    </row>
    <row r="605" spans="1:7" ht="17.25">
      <c r="A605" s="271" t="s">
        <v>2579</v>
      </c>
      <c r="B605" s="271" t="s">
        <v>2521</v>
      </c>
      <c r="C605" s="271" t="s">
        <v>2580</v>
      </c>
      <c r="D605" s="271" t="s">
        <v>2746</v>
      </c>
      <c r="E605" s="272" t="s">
        <v>108</v>
      </c>
      <c r="F605" s="271" t="s">
        <v>2096</v>
      </c>
      <c r="G605" s="271" t="s">
        <v>2581</v>
      </c>
    </row>
    <row r="606" spans="1:7" ht="17.25">
      <c r="A606" s="271" t="s">
        <v>2582</v>
      </c>
      <c r="B606" s="271" t="s">
        <v>2521</v>
      </c>
      <c r="C606" s="271" t="s">
        <v>108</v>
      </c>
      <c r="D606" s="271" t="s">
        <v>2746</v>
      </c>
      <c r="E606" s="272" t="s">
        <v>108</v>
      </c>
      <c r="F606" s="271" t="s">
        <v>2096</v>
      </c>
      <c r="G606" s="271" t="s">
        <v>2418</v>
      </c>
    </row>
    <row r="607" spans="1:7" ht="17.25">
      <c r="A607" s="75" t="s">
        <v>2749</v>
      </c>
      <c r="B607" s="75"/>
      <c r="C607" s="75"/>
      <c r="D607" s="75"/>
      <c r="E607" s="76"/>
      <c r="F607" s="75"/>
      <c r="G607" s="75"/>
    </row>
    <row r="608" spans="1:7" ht="17.25">
      <c r="A608" s="271" t="s">
        <v>2584</v>
      </c>
      <c r="B608" s="271" t="s">
        <v>2585</v>
      </c>
      <c r="C608" s="271" t="s">
        <v>2586</v>
      </c>
      <c r="D608" s="271" t="s">
        <v>2746</v>
      </c>
      <c r="E608" s="272" t="s">
        <v>108</v>
      </c>
      <c r="F608" s="271" t="s">
        <v>2096</v>
      </c>
      <c r="G608" s="271" t="s">
        <v>2418</v>
      </c>
    </row>
    <row r="609" spans="1:7" ht="17.25">
      <c r="A609" s="271" t="s">
        <v>2528</v>
      </c>
      <c r="B609" s="271" t="s">
        <v>2458</v>
      </c>
      <c r="C609" s="271" t="s">
        <v>551</v>
      </c>
      <c r="D609" s="271" t="s">
        <v>2746</v>
      </c>
      <c r="E609" s="272" t="s">
        <v>551</v>
      </c>
      <c r="F609" s="271" t="s">
        <v>2289</v>
      </c>
      <c r="G609" s="271" t="s">
        <v>2529</v>
      </c>
    </row>
    <row r="610" spans="1:7" ht="17.25">
      <c r="A610" s="271" t="s">
        <v>2587</v>
      </c>
      <c r="B610" s="271" t="s">
        <v>2526</v>
      </c>
      <c r="C610" s="271" t="s">
        <v>2588</v>
      </c>
      <c r="D610" s="271" t="s">
        <v>2746</v>
      </c>
      <c r="E610" s="272" t="s">
        <v>108</v>
      </c>
      <c r="F610" s="271" t="s">
        <v>2096</v>
      </c>
      <c r="G610" s="271" t="s">
        <v>2418</v>
      </c>
    </row>
    <row r="611" spans="1:7" ht="17.25">
      <c r="A611" s="271" t="s">
        <v>2589</v>
      </c>
      <c r="B611" s="271" t="s">
        <v>2590</v>
      </c>
      <c r="C611" s="271" t="s">
        <v>108</v>
      </c>
      <c r="D611" s="271" t="s">
        <v>2746</v>
      </c>
      <c r="E611" s="272" t="s">
        <v>108</v>
      </c>
      <c r="F611" s="271" t="s">
        <v>2096</v>
      </c>
      <c r="G611" s="271" t="s">
        <v>2591</v>
      </c>
    </row>
    <row r="612" spans="1:7" ht="17.25">
      <c r="A612" s="271" t="s">
        <v>2592</v>
      </c>
      <c r="B612" s="271" t="s">
        <v>2590</v>
      </c>
      <c r="C612" s="271" t="s">
        <v>108</v>
      </c>
      <c r="D612" s="271" t="s">
        <v>2746</v>
      </c>
      <c r="E612" s="272" t="s">
        <v>108</v>
      </c>
      <c r="F612" s="271" t="s">
        <v>2096</v>
      </c>
      <c r="G612" s="271" t="s">
        <v>2418</v>
      </c>
    </row>
    <row r="613" spans="1:7" ht="17.25">
      <c r="A613" s="75" t="s">
        <v>2750</v>
      </c>
      <c r="B613" s="75"/>
      <c r="C613" s="75"/>
      <c r="D613" s="75"/>
      <c r="E613" s="76"/>
      <c r="F613" s="75"/>
      <c r="G613" s="75"/>
    </row>
    <row r="614" spans="1:7" ht="17.25">
      <c r="A614" s="271" t="s">
        <v>2594</v>
      </c>
      <c r="B614" s="271" t="s">
        <v>2463</v>
      </c>
      <c r="C614" s="271" t="s">
        <v>108</v>
      </c>
      <c r="D614" s="271" t="s">
        <v>2746</v>
      </c>
      <c r="E614" s="272" t="s">
        <v>108</v>
      </c>
      <c r="F614" s="271" t="s">
        <v>2096</v>
      </c>
      <c r="G614" s="271" t="s">
        <v>2418</v>
      </c>
    </row>
    <row r="615" spans="1:7" ht="17.25">
      <c r="A615" s="271" t="s">
        <v>2462</v>
      </c>
      <c r="B615" s="271" t="s">
        <v>2463</v>
      </c>
      <c r="C615" s="271" t="s">
        <v>2459</v>
      </c>
      <c r="D615" s="271" t="s">
        <v>2746</v>
      </c>
      <c r="E615" s="272" t="s">
        <v>2682</v>
      </c>
      <c r="F615" s="271" t="s">
        <v>2283</v>
      </c>
      <c r="G615" s="271" t="s">
        <v>2418</v>
      </c>
    </row>
    <row r="616" spans="1:7" ht="17.25">
      <c r="A616" s="271" t="s">
        <v>2464</v>
      </c>
      <c r="B616" s="271" t="s">
        <v>2463</v>
      </c>
      <c r="C616" s="271" t="s">
        <v>2459</v>
      </c>
      <c r="D616" s="271" t="s">
        <v>2746</v>
      </c>
      <c r="E616" s="272" t="s">
        <v>2682</v>
      </c>
      <c r="F616" s="271" t="s">
        <v>2283</v>
      </c>
      <c r="G616" s="271" t="s">
        <v>2418</v>
      </c>
    </row>
    <row r="617" spans="1:7" ht="17.25">
      <c r="A617" s="271" t="s">
        <v>2465</v>
      </c>
      <c r="B617" s="271" t="s">
        <v>2463</v>
      </c>
      <c r="C617" s="271" t="s">
        <v>2459</v>
      </c>
      <c r="D617" s="271" t="s">
        <v>2746</v>
      </c>
      <c r="E617" s="272" t="s">
        <v>2682</v>
      </c>
      <c r="F617" s="271" t="s">
        <v>2283</v>
      </c>
      <c r="G617" s="271" t="s">
        <v>2418</v>
      </c>
    </row>
    <row r="618" spans="1:7" ht="17.25">
      <c r="A618" s="271" t="s">
        <v>2466</v>
      </c>
      <c r="B618" s="271" t="s">
        <v>2463</v>
      </c>
      <c r="C618" s="271" t="s">
        <v>2459</v>
      </c>
      <c r="D618" s="271" t="s">
        <v>2746</v>
      </c>
      <c r="E618" s="272" t="s">
        <v>2682</v>
      </c>
      <c r="F618" s="271" t="s">
        <v>2283</v>
      </c>
      <c r="G618" s="271" t="s">
        <v>2418</v>
      </c>
    </row>
    <row r="619" spans="1:7" ht="17.25">
      <c r="A619" s="271" t="s">
        <v>2595</v>
      </c>
      <c r="B619" s="271" t="s">
        <v>2596</v>
      </c>
      <c r="C619" s="271" t="s">
        <v>108</v>
      </c>
      <c r="D619" s="271" t="s">
        <v>2746</v>
      </c>
      <c r="E619" s="272" t="s">
        <v>108</v>
      </c>
      <c r="F619" s="271" t="s">
        <v>2096</v>
      </c>
      <c r="G619" s="271" t="s">
        <v>2597</v>
      </c>
    </row>
    <row r="620" spans="1:7" ht="17.25">
      <c r="A620" s="271" t="s">
        <v>2598</v>
      </c>
      <c r="B620" s="271" t="s">
        <v>2596</v>
      </c>
      <c r="C620" s="271" t="s">
        <v>108</v>
      </c>
      <c r="D620" s="271" t="s">
        <v>2746</v>
      </c>
      <c r="E620" s="272" t="s">
        <v>108</v>
      </c>
      <c r="F620" s="271" t="s">
        <v>2096</v>
      </c>
      <c r="G620" s="271" t="s">
        <v>2418</v>
      </c>
    </row>
    <row r="621" spans="1:7" ht="17.25">
      <c r="A621" s="75" t="s">
        <v>2751</v>
      </c>
      <c r="B621" s="75"/>
      <c r="C621" s="75"/>
      <c r="D621" s="75"/>
      <c r="E621" s="76"/>
      <c r="F621" s="75"/>
      <c r="G621" s="75"/>
    </row>
    <row r="622" spans="1:7" ht="17.25">
      <c r="A622" s="271" t="s">
        <v>2600</v>
      </c>
      <c r="B622" s="271" t="s">
        <v>2601</v>
      </c>
      <c r="C622" s="271" t="s">
        <v>108</v>
      </c>
      <c r="D622" s="271" t="s">
        <v>2746</v>
      </c>
      <c r="E622" s="272" t="s">
        <v>108</v>
      </c>
      <c r="F622" s="271" t="s">
        <v>2096</v>
      </c>
      <c r="G622" s="271" t="s">
        <v>2418</v>
      </c>
    </row>
    <row r="623" spans="1:7" ht="17.25">
      <c r="A623" s="271" t="s">
        <v>2602</v>
      </c>
      <c r="B623" s="271" t="s">
        <v>2603</v>
      </c>
      <c r="C623" s="271" t="s">
        <v>2586</v>
      </c>
      <c r="D623" s="271" t="s">
        <v>2746</v>
      </c>
      <c r="E623" s="272" t="s">
        <v>108</v>
      </c>
      <c r="F623" s="271" t="s">
        <v>2096</v>
      </c>
      <c r="G623" s="271" t="s">
        <v>2418</v>
      </c>
    </row>
    <row r="624" spans="1:7" ht="17.25">
      <c r="A624" s="271" t="s">
        <v>2604</v>
      </c>
      <c r="B624" s="271" t="s">
        <v>2601</v>
      </c>
      <c r="C624" s="271" t="s">
        <v>2605</v>
      </c>
      <c r="D624" s="271" t="s">
        <v>2746</v>
      </c>
      <c r="E624" s="272" t="s">
        <v>108</v>
      </c>
      <c r="F624" s="271" t="s">
        <v>2096</v>
      </c>
      <c r="G624" s="271" t="s">
        <v>2606</v>
      </c>
    </row>
    <row r="625" spans="1:7" ht="17.25">
      <c r="A625" s="271" t="s">
        <v>2468</v>
      </c>
      <c r="B625" s="271" t="s">
        <v>2458</v>
      </c>
      <c r="C625" s="271" t="s">
        <v>2469</v>
      </c>
      <c r="D625" s="271" t="s">
        <v>2746</v>
      </c>
      <c r="E625" s="272" t="s">
        <v>108</v>
      </c>
      <c r="F625" s="271" t="s">
        <v>2096</v>
      </c>
      <c r="G625" s="271" t="s">
        <v>2418</v>
      </c>
    </row>
    <row r="626" spans="1:7" ht="17.25">
      <c r="A626" s="271" t="s">
        <v>2472</v>
      </c>
      <c r="B626" s="271" t="s">
        <v>2458</v>
      </c>
      <c r="C626" s="271" t="s">
        <v>2459</v>
      </c>
      <c r="D626" s="271" t="s">
        <v>2746</v>
      </c>
      <c r="E626" s="272" t="s">
        <v>2682</v>
      </c>
      <c r="F626" s="271" t="s">
        <v>2283</v>
      </c>
      <c r="G626" s="271" t="s">
        <v>2418</v>
      </c>
    </row>
    <row r="627" spans="1:7" ht="15">
      <c r="A627" s="56" t="s">
        <v>2473</v>
      </c>
      <c r="B627" s="56" t="s">
        <v>2458</v>
      </c>
      <c r="C627" s="56" t="s">
        <v>2459</v>
      </c>
      <c r="D627" s="56" t="s">
        <v>2746</v>
      </c>
      <c r="E627" s="74" t="s">
        <v>2682</v>
      </c>
      <c r="F627" s="56" t="s">
        <v>2283</v>
      </c>
      <c r="G627" s="56" t="s">
        <v>2418</v>
      </c>
    </row>
    <row r="628" spans="1:7" ht="17.25">
      <c r="A628" s="271" t="s">
        <v>2474</v>
      </c>
      <c r="B628" s="271" t="s">
        <v>2458</v>
      </c>
      <c r="C628" s="271" t="s">
        <v>2459</v>
      </c>
      <c r="D628" s="271" t="s">
        <v>2746</v>
      </c>
      <c r="E628" s="272" t="s">
        <v>2682</v>
      </c>
      <c r="F628" s="271" t="s">
        <v>2283</v>
      </c>
      <c r="G628" s="271" t="s">
        <v>2418</v>
      </c>
    </row>
    <row r="629" spans="1:7" ht="17.25">
      <c r="A629" s="271" t="s">
        <v>2607</v>
      </c>
      <c r="B629" s="271" t="s">
        <v>2601</v>
      </c>
      <c r="C629" s="271" t="s">
        <v>2563</v>
      </c>
      <c r="D629" s="271" t="s">
        <v>2746</v>
      </c>
      <c r="E629" s="272" t="s">
        <v>2563</v>
      </c>
      <c r="F629" s="271" t="s">
        <v>2096</v>
      </c>
      <c r="G629" s="271" t="s">
        <v>2418</v>
      </c>
    </row>
    <row r="630" spans="1:7" ht="17.25">
      <c r="A630" s="271" t="s">
        <v>2608</v>
      </c>
      <c r="B630" s="271" t="s">
        <v>2609</v>
      </c>
      <c r="C630" s="271" t="s">
        <v>108</v>
      </c>
      <c r="D630" s="271" t="s">
        <v>2746</v>
      </c>
      <c r="E630" s="272" t="s">
        <v>108</v>
      </c>
      <c r="F630" s="271" t="s">
        <v>2096</v>
      </c>
      <c r="G630" s="271" t="s">
        <v>2418</v>
      </c>
    </row>
    <row r="631" spans="1:7" ht="17.25">
      <c r="A631" s="75" t="s">
        <v>2752</v>
      </c>
      <c r="B631" s="75"/>
      <c r="C631" s="75"/>
      <c r="D631" s="75"/>
      <c r="E631" s="76"/>
      <c r="F631" s="75"/>
      <c r="G631" s="75"/>
    </row>
    <row r="632" spans="1:7" ht="17.25">
      <c r="A632" s="271" t="s">
        <v>2614</v>
      </c>
      <c r="B632" s="271"/>
      <c r="C632" s="271" t="s">
        <v>2563</v>
      </c>
      <c r="D632" s="271" t="s">
        <v>2746</v>
      </c>
      <c r="E632" s="272" t="s">
        <v>2563</v>
      </c>
      <c r="F632" s="271" t="s">
        <v>2096</v>
      </c>
      <c r="G632" s="271" t="s">
        <v>2418</v>
      </c>
    </row>
    <row r="633" spans="1:7" ht="17.25">
      <c r="A633" s="271" t="s">
        <v>2533</v>
      </c>
      <c r="B633" s="271"/>
      <c r="C633" s="271" t="s">
        <v>2534</v>
      </c>
      <c r="D633" s="271" t="s">
        <v>2746</v>
      </c>
      <c r="E633" s="272" t="s">
        <v>2753</v>
      </c>
      <c r="F633" s="271" t="s">
        <v>2289</v>
      </c>
      <c r="G633" s="271" t="s">
        <v>2418</v>
      </c>
    </row>
    <row r="634" spans="1:7" ht="17.25">
      <c r="A634" s="271" t="s">
        <v>2615</v>
      </c>
      <c r="B634" s="271" t="s">
        <v>2601</v>
      </c>
      <c r="C634" s="271" t="s">
        <v>108</v>
      </c>
      <c r="D634" s="271" t="s">
        <v>2746</v>
      </c>
      <c r="E634" s="272" t="s">
        <v>108</v>
      </c>
      <c r="F634" s="271" t="s">
        <v>2096</v>
      </c>
      <c r="G634" s="271" t="s">
        <v>2418</v>
      </c>
    </row>
    <row r="635" spans="1:7" ht="17.25">
      <c r="A635" s="271" t="s">
        <v>2616</v>
      </c>
      <c r="B635" s="271" t="s">
        <v>2601</v>
      </c>
      <c r="C635" s="271" t="s">
        <v>108</v>
      </c>
      <c r="D635" s="271" t="s">
        <v>2746</v>
      </c>
      <c r="E635" s="272" t="s">
        <v>108</v>
      </c>
      <c r="F635" s="271" t="s">
        <v>2096</v>
      </c>
      <c r="G635" s="271" t="s">
        <v>2418</v>
      </c>
    </row>
    <row r="636" spans="1:7" ht="17.25">
      <c r="A636" s="271" t="s">
        <v>2617</v>
      </c>
      <c r="B636" s="271" t="s">
        <v>2596</v>
      </c>
      <c r="C636" s="271" t="s">
        <v>108</v>
      </c>
      <c r="D636" s="271" t="s">
        <v>2746</v>
      </c>
      <c r="E636" s="272" t="s">
        <v>108</v>
      </c>
      <c r="F636" s="271" t="s">
        <v>2096</v>
      </c>
      <c r="G636" s="271" t="s">
        <v>2418</v>
      </c>
    </row>
    <row r="637" spans="1:7" ht="17.25">
      <c r="A637" s="271" t="s">
        <v>2618</v>
      </c>
      <c r="B637" s="271" t="s">
        <v>2619</v>
      </c>
      <c r="C637" s="271" t="s">
        <v>2563</v>
      </c>
      <c r="D637" s="271" t="s">
        <v>2746</v>
      </c>
      <c r="E637" s="272" t="s">
        <v>2563</v>
      </c>
      <c r="F637" s="271" t="s">
        <v>2096</v>
      </c>
      <c r="G637" s="271" t="s">
        <v>2418</v>
      </c>
    </row>
    <row r="638" spans="1:7" ht="17.25">
      <c r="A638" s="271" t="s">
        <v>2620</v>
      </c>
      <c r="B638" s="271" t="s">
        <v>2619</v>
      </c>
      <c r="C638" s="271" t="s">
        <v>2563</v>
      </c>
      <c r="D638" s="271" t="s">
        <v>2746</v>
      </c>
      <c r="E638" s="272" t="s">
        <v>2563</v>
      </c>
      <c r="F638" s="271" t="s">
        <v>2096</v>
      </c>
      <c r="G638" s="271" t="s">
        <v>2418</v>
      </c>
    </row>
    <row r="639" spans="1:7" ht="17.25">
      <c r="A639" s="271" t="s">
        <v>2476</v>
      </c>
      <c r="B639" s="271" t="s">
        <v>2458</v>
      </c>
      <c r="C639" s="271" t="s">
        <v>2459</v>
      </c>
      <c r="D639" s="271" t="s">
        <v>2746</v>
      </c>
      <c r="E639" s="272" t="s">
        <v>2682</v>
      </c>
      <c r="F639" s="271" t="s">
        <v>2283</v>
      </c>
      <c r="G639" s="271" t="s">
        <v>2418</v>
      </c>
    </row>
    <row r="640" spans="1:7" ht="17.25">
      <c r="A640" s="271" t="s">
        <v>2621</v>
      </c>
      <c r="B640" s="271" t="s">
        <v>2619</v>
      </c>
      <c r="C640" s="271" t="s">
        <v>108</v>
      </c>
      <c r="D640" s="271" t="s">
        <v>2746</v>
      </c>
      <c r="E640" s="272" t="s">
        <v>108</v>
      </c>
      <c r="F640" s="271" t="s">
        <v>2096</v>
      </c>
      <c r="G640" s="271" t="s">
        <v>2622</v>
      </c>
    </row>
    <row r="641" spans="1:7" ht="17.25">
      <c r="A641" s="75" t="s">
        <v>2754</v>
      </c>
      <c r="B641" s="75"/>
      <c r="C641" s="75"/>
      <c r="D641" s="75"/>
      <c r="E641" s="76"/>
      <c r="F641" s="75"/>
      <c r="G641" s="75"/>
    </row>
    <row r="642" spans="1:7" ht="17.25">
      <c r="A642" s="271" t="s">
        <v>2624</v>
      </c>
      <c r="B642" s="271" t="s">
        <v>2625</v>
      </c>
      <c r="C642" s="271" t="s">
        <v>108</v>
      </c>
      <c r="D642" s="271" t="s">
        <v>2746</v>
      </c>
      <c r="E642" s="272" t="s">
        <v>108</v>
      </c>
      <c r="F642" s="271" t="s">
        <v>2096</v>
      </c>
      <c r="G642" s="271" t="s">
        <v>2418</v>
      </c>
    </row>
    <row r="643" spans="1:7" ht="17.25">
      <c r="A643" s="271" t="s">
        <v>2626</v>
      </c>
      <c r="B643" s="271" t="s">
        <v>2627</v>
      </c>
      <c r="C643" s="271" t="s">
        <v>108</v>
      </c>
      <c r="D643" s="271" t="s">
        <v>2746</v>
      </c>
      <c r="E643" s="272" t="s">
        <v>108</v>
      </c>
      <c r="F643" s="271" t="s">
        <v>2096</v>
      </c>
      <c r="G643" s="271" t="s">
        <v>2418</v>
      </c>
    </row>
    <row r="644" spans="1:7" ht="17.25">
      <c r="A644" s="271" t="s">
        <v>2628</v>
      </c>
      <c r="B644" s="271" t="s">
        <v>2627</v>
      </c>
      <c r="C644" s="271" t="s">
        <v>108</v>
      </c>
      <c r="D644" s="271" t="s">
        <v>2746</v>
      </c>
      <c r="E644" s="272" t="s">
        <v>108</v>
      </c>
      <c r="F644" s="271" t="s">
        <v>2096</v>
      </c>
      <c r="G644" s="271" t="s">
        <v>2418</v>
      </c>
    </row>
    <row r="645" spans="1:7" ht="17.25">
      <c r="A645" s="75" t="s">
        <v>2755</v>
      </c>
      <c r="B645" s="75"/>
      <c r="C645" s="75"/>
      <c r="D645" s="75"/>
      <c r="E645" s="76"/>
      <c r="F645" s="75"/>
      <c r="G645" s="75"/>
    </row>
    <row r="646" spans="1:7" ht="17.25">
      <c r="A646" s="271" t="s">
        <v>2536</v>
      </c>
      <c r="B646" s="271" t="s">
        <v>2537</v>
      </c>
      <c r="C646" s="271" t="s">
        <v>551</v>
      </c>
      <c r="D646" s="271" t="s">
        <v>2746</v>
      </c>
      <c r="E646" s="272" t="s">
        <v>551</v>
      </c>
      <c r="F646" s="271" t="s">
        <v>2289</v>
      </c>
      <c r="G646" s="271" t="s">
        <v>2538</v>
      </c>
    </row>
    <row r="647" spans="1:7" ht="17.25">
      <c r="A647" s="271" t="s">
        <v>2539</v>
      </c>
      <c r="B647" s="271" t="s">
        <v>2540</v>
      </c>
      <c r="C647" s="271" t="s">
        <v>2541</v>
      </c>
      <c r="D647" s="271" t="s">
        <v>2746</v>
      </c>
      <c r="E647" s="272" t="s">
        <v>551</v>
      </c>
      <c r="F647" s="271" t="s">
        <v>2289</v>
      </c>
      <c r="G647" s="271" t="s">
        <v>2542</v>
      </c>
    </row>
    <row r="648" spans="1:7" ht="15">
      <c r="A648" s="56" t="s">
        <v>2630</v>
      </c>
      <c r="B648" s="56" t="s">
        <v>2479</v>
      </c>
      <c r="C648" s="56" t="s">
        <v>2563</v>
      </c>
      <c r="D648" s="56" t="s">
        <v>2746</v>
      </c>
      <c r="E648" s="74" t="s">
        <v>2563</v>
      </c>
      <c r="F648" s="56" t="s">
        <v>2096</v>
      </c>
      <c r="G648" s="56" t="s">
        <v>2631</v>
      </c>
    </row>
    <row r="649" spans="1:7" ht="17.25">
      <c r="A649" s="271" t="s">
        <v>2632</v>
      </c>
      <c r="B649" s="271" t="s">
        <v>2540</v>
      </c>
      <c r="C649" s="271" t="s">
        <v>108</v>
      </c>
      <c r="D649" s="271" t="s">
        <v>2746</v>
      </c>
      <c r="E649" s="272" t="s">
        <v>108</v>
      </c>
      <c r="F649" s="271" t="s">
        <v>2096</v>
      </c>
      <c r="G649" s="271" t="s">
        <v>2633</v>
      </c>
    </row>
    <row r="650" spans="1:7" ht="17.25">
      <c r="A650" s="271" t="s">
        <v>2634</v>
      </c>
      <c r="B650" s="271" t="s">
        <v>2635</v>
      </c>
      <c r="C650" s="271" t="s">
        <v>108</v>
      </c>
      <c r="D650" s="271" t="s">
        <v>2746</v>
      </c>
      <c r="E650" s="272" t="s">
        <v>108</v>
      </c>
      <c r="F650" s="271" t="s">
        <v>2096</v>
      </c>
      <c r="G650" s="271" t="s">
        <v>2636</v>
      </c>
    </row>
    <row r="651" spans="1:7" ht="17.25">
      <c r="A651" s="271" t="s">
        <v>2484</v>
      </c>
      <c r="B651" s="271" t="s">
        <v>2485</v>
      </c>
      <c r="C651" s="271"/>
      <c r="D651" s="271" t="s">
        <v>2416</v>
      </c>
      <c r="E651" s="272"/>
      <c r="F651" s="271" t="s">
        <v>2486</v>
      </c>
      <c r="G651" s="271" t="s">
        <v>2418</v>
      </c>
    </row>
    <row r="652" spans="1:7" ht="17.25">
      <c r="A652" s="271" t="s">
        <v>2487</v>
      </c>
      <c r="B652" s="271" t="s">
        <v>2485</v>
      </c>
      <c r="C652" s="271"/>
      <c r="D652" s="271" t="s">
        <v>2416</v>
      </c>
      <c r="E652" s="272"/>
      <c r="F652" s="271" t="s">
        <v>2486</v>
      </c>
      <c r="G652" s="271" t="s">
        <v>2418</v>
      </c>
    </row>
    <row r="653" spans="1:7" ht="17.25">
      <c r="A653" s="271" t="s">
        <v>2488</v>
      </c>
      <c r="B653" s="271" t="s">
        <v>2485</v>
      </c>
      <c r="C653" s="271" t="s">
        <v>2489</v>
      </c>
      <c r="D653" s="271" t="s">
        <v>2416</v>
      </c>
      <c r="E653" s="272"/>
      <c r="F653" s="271" t="s">
        <v>2490</v>
      </c>
      <c r="G653" s="271" t="s">
        <v>2491</v>
      </c>
    </row>
    <row r="654" spans="1:7" ht="17.25">
      <c r="A654" s="75" t="s">
        <v>2756</v>
      </c>
      <c r="B654" s="75"/>
      <c r="C654" s="75"/>
      <c r="D654" s="75"/>
      <c r="E654" s="76"/>
      <c r="F654" s="75"/>
      <c r="G654" s="75"/>
    </row>
    <row r="655" spans="1:7" ht="17.25">
      <c r="A655" s="271" t="s">
        <v>2638</v>
      </c>
      <c r="B655" s="271" t="s">
        <v>2540</v>
      </c>
      <c r="C655" s="271" t="s">
        <v>108</v>
      </c>
      <c r="D655" s="271" t="s">
        <v>2746</v>
      </c>
      <c r="E655" s="272" t="s">
        <v>108</v>
      </c>
      <c r="F655" s="271" t="s">
        <v>2096</v>
      </c>
      <c r="G655" s="271" t="s">
        <v>2639</v>
      </c>
    </row>
    <row r="656" spans="1:7" ht="17.25">
      <c r="A656" s="271" t="s">
        <v>2494</v>
      </c>
      <c r="B656" s="271" t="s">
        <v>2458</v>
      </c>
      <c r="C656" s="271" t="s">
        <v>551</v>
      </c>
      <c r="D656" s="271" t="s">
        <v>2416</v>
      </c>
      <c r="E656" s="272"/>
      <c r="F656" s="271" t="s">
        <v>2495</v>
      </c>
      <c r="G656" s="271" t="s">
        <v>2495</v>
      </c>
    </row>
    <row r="657" spans="1:7" ht="17.25">
      <c r="A657" s="271" t="s">
        <v>2494</v>
      </c>
      <c r="B657" s="271" t="s">
        <v>2458</v>
      </c>
      <c r="C657" s="271" t="s">
        <v>551</v>
      </c>
      <c r="D657" s="271" t="s">
        <v>2746</v>
      </c>
      <c r="E657" s="272" t="s">
        <v>551</v>
      </c>
      <c r="F657" s="271" t="s">
        <v>2289</v>
      </c>
      <c r="G657" s="271" t="s">
        <v>2495</v>
      </c>
    </row>
    <row r="658" spans="1:7" ht="17.25">
      <c r="A658" s="271" t="s">
        <v>2640</v>
      </c>
      <c r="B658" s="271" t="s">
        <v>2641</v>
      </c>
      <c r="C658" s="271" t="s">
        <v>108</v>
      </c>
      <c r="D658" s="271" t="s">
        <v>2746</v>
      </c>
      <c r="E658" s="272" t="s">
        <v>108</v>
      </c>
      <c r="F658" s="271" t="s">
        <v>2096</v>
      </c>
      <c r="G658" s="271" t="s">
        <v>2642</v>
      </c>
    </row>
    <row r="659" spans="1:7" ht="17.25">
      <c r="A659" s="271" t="s">
        <v>2643</v>
      </c>
      <c r="B659" s="271" t="s">
        <v>2641</v>
      </c>
      <c r="C659" s="271" t="s">
        <v>108</v>
      </c>
      <c r="D659" s="271" t="s">
        <v>2746</v>
      </c>
      <c r="E659" s="272" t="s">
        <v>108</v>
      </c>
      <c r="F659" s="271" t="s">
        <v>2096</v>
      </c>
      <c r="G659" s="271" t="s">
        <v>2644</v>
      </c>
    </row>
    <row r="660" spans="1:7" ht="17.25">
      <c r="A660" s="271" t="s">
        <v>2645</v>
      </c>
      <c r="B660" s="271" t="s">
        <v>2540</v>
      </c>
      <c r="C660" s="271" t="s">
        <v>108</v>
      </c>
      <c r="D660" s="271" t="s">
        <v>2746</v>
      </c>
      <c r="E660" s="272" t="s">
        <v>108</v>
      </c>
      <c r="F660" s="271" t="s">
        <v>2096</v>
      </c>
      <c r="G660" s="271" t="s">
        <v>2418</v>
      </c>
    </row>
    <row r="661" spans="1:7" ht="17.25">
      <c r="A661" s="271" t="s">
        <v>2646</v>
      </c>
      <c r="B661" s="271" t="s">
        <v>2647</v>
      </c>
      <c r="C661" s="271" t="s">
        <v>2648</v>
      </c>
      <c r="D661" s="271" t="s">
        <v>2746</v>
      </c>
      <c r="E661" s="272" t="s">
        <v>108</v>
      </c>
      <c r="F661" s="271" t="s">
        <v>2096</v>
      </c>
      <c r="G661" s="271" t="s">
        <v>2418</v>
      </c>
    </row>
    <row r="662" spans="1:7" ht="17.25">
      <c r="A662" s="271" t="s">
        <v>2544</v>
      </c>
      <c r="B662" s="271" t="s">
        <v>2458</v>
      </c>
      <c r="C662" s="271" t="s">
        <v>551</v>
      </c>
      <c r="D662" s="271" t="s">
        <v>2746</v>
      </c>
      <c r="E662" s="272" t="s">
        <v>551</v>
      </c>
      <c r="F662" s="271" t="s">
        <v>2289</v>
      </c>
      <c r="G662" s="271" t="s">
        <v>2545</v>
      </c>
    </row>
    <row r="663" spans="1:7" ht="17.25">
      <c r="A663" s="75" t="s">
        <v>2757</v>
      </c>
      <c r="B663" s="75"/>
      <c r="C663" s="75"/>
      <c r="D663" s="75"/>
      <c r="E663" s="76"/>
      <c r="F663" s="75"/>
      <c r="G663" s="75"/>
    </row>
    <row r="664" spans="1:7" ht="17.25">
      <c r="A664" s="271" t="s">
        <v>2547</v>
      </c>
      <c r="B664" s="271"/>
      <c r="C664" s="271" t="s">
        <v>551</v>
      </c>
      <c r="D664" s="271" t="s">
        <v>2746</v>
      </c>
      <c r="E664" s="272" t="s">
        <v>551</v>
      </c>
      <c r="F664" s="271" t="s">
        <v>2289</v>
      </c>
      <c r="G664" s="271" t="s">
        <v>2418</v>
      </c>
    </row>
    <row r="665" spans="1:7" ht="17.25">
      <c r="A665" s="271" t="s">
        <v>2650</v>
      </c>
      <c r="B665" s="271" t="s">
        <v>2651</v>
      </c>
      <c r="C665" s="271" t="s">
        <v>108</v>
      </c>
      <c r="D665" s="271" t="s">
        <v>2746</v>
      </c>
      <c r="E665" s="272" t="s">
        <v>108</v>
      </c>
      <c r="F665" s="271" t="s">
        <v>2096</v>
      </c>
      <c r="G665" s="271" t="s">
        <v>2418</v>
      </c>
    </row>
    <row r="666" spans="1:7" ht="17.25">
      <c r="A666" s="271" t="s">
        <v>2652</v>
      </c>
      <c r="B666" s="271" t="s">
        <v>2651</v>
      </c>
      <c r="C666" s="271" t="s">
        <v>2563</v>
      </c>
      <c r="D666" s="271" t="s">
        <v>2746</v>
      </c>
      <c r="E666" s="272" t="s">
        <v>2563</v>
      </c>
      <c r="F666" s="271" t="s">
        <v>2096</v>
      </c>
      <c r="G666" s="271" t="s">
        <v>2653</v>
      </c>
    </row>
    <row r="667" spans="1:7" ht="17.25">
      <c r="A667" s="271" t="s">
        <v>2654</v>
      </c>
      <c r="B667" s="271" t="s">
        <v>2655</v>
      </c>
      <c r="C667" s="271" t="s">
        <v>2656</v>
      </c>
      <c r="D667" s="271" t="s">
        <v>2746</v>
      </c>
      <c r="E667" s="272" t="s">
        <v>2692</v>
      </c>
      <c r="F667" s="271" t="s">
        <v>2287</v>
      </c>
      <c r="G667" s="271" t="s">
        <v>2658</v>
      </c>
    </row>
    <row r="668" spans="1:7" ht="17.25">
      <c r="A668" s="271" t="s">
        <v>2659</v>
      </c>
      <c r="B668" s="271" t="s">
        <v>2655</v>
      </c>
      <c r="C668" s="271" t="s">
        <v>2580</v>
      </c>
      <c r="D668" s="271" t="s">
        <v>2746</v>
      </c>
      <c r="E668" s="272" t="s">
        <v>108</v>
      </c>
      <c r="F668" s="271" t="s">
        <v>2096</v>
      </c>
      <c r="G668" s="271" t="s">
        <v>2660</v>
      </c>
    </row>
    <row r="669" spans="1:7" ht="17.25">
      <c r="A669" s="271" t="s">
        <v>2661</v>
      </c>
      <c r="B669" s="271" t="s">
        <v>2651</v>
      </c>
      <c r="C669" s="271" t="s">
        <v>2662</v>
      </c>
      <c r="D669" s="271" t="s">
        <v>2746</v>
      </c>
      <c r="E669" s="272" t="s">
        <v>108</v>
      </c>
      <c r="F669" s="271" t="s">
        <v>2096</v>
      </c>
      <c r="G669" s="271" t="s">
        <v>2418</v>
      </c>
    </row>
    <row r="670" spans="1:7" ht="17.25">
      <c r="A670" s="271" t="s">
        <v>2663</v>
      </c>
      <c r="B670" s="271" t="s">
        <v>2651</v>
      </c>
      <c r="C670" s="271" t="s">
        <v>2664</v>
      </c>
      <c r="D670" s="271" t="s">
        <v>2746</v>
      </c>
      <c r="E670" s="272" t="s">
        <v>108</v>
      </c>
      <c r="F670" s="271" t="s">
        <v>2096</v>
      </c>
      <c r="G670" s="271" t="s">
        <v>2665</v>
      </c>
    </row>
    <row r="671" spans="1:7" ht="17.25">
      <c r="A671" s="75" t="s">
        <v>2758</v>
      </c>
      <c r="B671" s="75"/>
      <c r="C671" s="75"/>
      <c r="D671" s="75"/>
      <c r="E671" s="76"/>
      <c r="F671" s="75"/>
      <c r="G671" s="75"/>
    </row>
    <row r="672" spans="1:7" ht="17.25">
      <c r="A672" s="271" t="s">
        <v>2667</v>
      </c>
      <c r="B672" s="271" t="s">
        <v>2485</v>
      </c>
      <c r="C672" s="271" t="s">
        <v>2668</v>
      </c>
      <c r="D672" s="271" t="s">
        <v>2746</v>
      </c>
      <c r="E672" s="272" t="s">
        <v>108</v>
      </c>
      <c r="F672" s="271" t="s">
        <v>2096</v>
      </c>
      <c r="G672" s="271" t="s">
        <v>2669</v>
      </c>
    </row>
    <row r="673" spans="1:7" ht="17.25">
      <c r="A673" s="271" t="s">
        <v>2499</v>
      </c>
      <c r="B673" s="271" t="s">
        <v>2500</v>
      </c>
      <c r="C673" s="271" t="s">
        <v>2501</v>
      </c>
      <c r="D673" s="271" t="s">
        <v>2416</v>
      </c>
      <c r="E673" s="272"/>
      <c r="F673" s="271" t="s">
        <v>2417</v>
      </c>
      <c r="G673" s="271" t="s">
        <v>2502</v>
      </c>
    </row>
    <row r="674" spans="1:7" ht="17.25">
      <c r="A674" s="271" t="s">
        <v>2499</v>
      </c>
      <c r="B674" s="271" t="s">
        <v>2500</v>
      </c>
      <c r="C674" s="271" t="s">
        <v>2501</v>
      </c>
      <c r="D674" s="271" t="s">
        <v>2746</v>
      </c>
      <c r="E674" s="272" t="s">
        <v>108</v>
      </c>
      <c r="F674" s="271" t="s">
        <v>2096</v>
      </c>
      <c r="G674" s="271" t="s">
        <v>2502</v>
      </c>
    </row>
    <row r="675" spans="1:7" ht="17.25">
      <c r="A675" s="271" t="s">
        <v>2506</v>
      </c>
      <c r="B675" s="271" t="s">
        <v>2458</v>
      </c>
      <c r="C675" s="271" t="s">
        <v>2459</v>
      </c>
      <c r="D675" s="271" t="s">
        <v>2746</v>
      </c>
      <c r="E675" s="272" t="s">
        <v>2682</v>
      </c>
      <c r="F675" s="271" t="s">
        <v>2283</v>
      </c>
      <c r="G675" s="271" t="s">
        <v>2418</v>
      </c>
    </row>
    <row r="676" spans="1:7" ht="17.25">
      <c r="A676" s="271" t="s">
        <v>2670</v>
      </c>
      <c r="B676" s="271" t="s">
        <v>2458</v>
      </c>
      <c r="C676" s="271" t="s">
        <v>108</v>
      </c>
      <c r="D676" s="271" t="s">
        <v>2746</v>
      </c>
      <c r="E676" s="272" t="s">
        <v>108</v>
      </c>
      <c r="F676" s="271" t="s">
        <v>2096</v>
      </c>
      <c r="G676" s="271" t="s">
        <v>2418</v>
      </c>
    </row>
    <row r="677" spans="1:7" ht="17.25">
      <c r="A677" s="271" t="s">
        <v>2671</v>
      </c>
      <c r="B677" s="271" t="s">
        <v>2504</v>
      </c>
      <c r="C677" s="271" t="s">
        <v>2672</v>
      </c>
      <c r="D677" s="271" t="s">
        <v>2746</v>
      </c>
      <c r="E677" s="272" t="s">
        <v>2672</v>
      </c>
      <c r="F677" s="271" t="s">
        <v>2096</v>
      </c>
      <c r="G677" s="271" t="s">
        <v>2673</v>
      </c>
    </row>
    <row r="678" spans="1:7" ht="17.25">
      <c r="A678" s="75" t="s">
        <v>2759</v>
      </c>
      <c r="B678" s="75"/>
      <c r="C678" s="75"/>
      <c r="D678" s="75"/>
      <c r="E678" s="76"/>
      <c r="F678" s="75"/>
      <c r="G678" s="75"/>
    </row>
    <row r="679" spans="1:7" ht="17.25">
      <c r="A679" s="271" t="s">
        <v>2458</v>
      </c>
      <c r="B679" s="271" t="s">
        <v>2458</v>
      </c>
      <c r="C679" s="271" t="s">
        <v>2459</v>
      </c>
      <c r="D679" s="271" t="s">
        <v>2760</v>
      </c>
      <c r="E679" s="272" t="s">
        <v>2703</v>
      </c>
      <c r="F679" s="271" t="s">
        <v>1432</v>
      </c>
      <c r="G679" s="271" t="s">
        <v>2717</v>
      </c>
    </row>
    <row r="680" spans="1:7" ht="17.25">
      <c r="A680" s="271" t="s">
        <v>2414</v>
      </c>
      <c r="B680" s="271" t="s">
        <v>2415</v>
      </c>
      <c r="C680" s="271"/>
      <c r="D680" s="271" t="s">
        <v>2416</v>
      </c>
      <c r="E680" s="272"/>
      <c r="F680" s="271" t="s">
        <v>2417</v>
      </c>
      <c r="G680" s="271" t="s">
        <v>2418</v>
      </c>
    </row>
    <row r="681" spans="1:7" ht="17.25">
      <c r="A681" s="271" t="s">
        <v>2419</v>
      </c>
      <c r="B681" s="271" t="s">
        <v>2415</v>
      </c>
      <c r="C681" s="271"/>
      <c r="D681" s="271" t="s">
        <v>2416</v>
      </c>
      <c r="E681" s="272"/>
      <c r="F681" s="271" t="s">
        <v>2417</v>
      </c>
      <c r="G681" s="271" t="s">
        <v>2418</v>
      </c>
    </row>
    <row r="682" spans="1:7" ht="17.25">
      <c r="A682" s="75" t="s">
        <v>2761</v>
      </c>
      <c r="B682" s="75"/>
      <c r="C682" s="75"/>
      <c r="D682" s="75"/>
      <c r="E682" s="76"/>
      <c r="F682" s="75"/>
      <c r="G682" s="75"/>
    </row>
    <row r="683" spans="1:7" ht="17.25">
      <c r="A683" s="271" t="s">
        <v>2421</v>
      </c>
      <c r="B683" s="271" t="s">
        <v>2415</v>
      </c>
      <c r="C683" s="271"/>
      <c r="D683" s="271" t="s">
        <v>2416</v>
      </c>
      <c r="E683" s="272"/>
      <c r="F683" s="271" t="s">
        <v>2422</v>
      </c>
      <c r="G683" s="271" t="s">
        <v>2418</v>
      </c>
    </row>
    <row r="684" spans="1:7" ht="17.25">
      <c r="A684" s="271" t="s">
        <v>2423</v>
      </c>
      <c r="B684" s="271" t="s">
        <v>2424</v>
      </c>
      <c r="C684" s="271"/>
      <c r="D684" s="271" t="s">
        <v>2416</v>
      </c>
      <c r="E684" s="272"/>
      <c r="F684" s="271" t="s">
        <v>2417</v>
      </c>
      <c r="G684" s="271" t="s">
        <v>2418</v>
      </c>
    </row>
    <row r="685" spans="1:7" ht="17.25">
      <c r="A685" s="271" t="s">
        <v>2425</v>
      </c>
      <c r="B685" s="271" t="s">
        <v>2424</v>
      </c>
      <c r="C685" s="271"/>
      <c r="D685" s="271" t="s">
        <v>2416</v>
      </c>
      <c r="E685" s="272"/>
      <c r="F685" s="271" t="s">
        <v>2417</v>
      </c>
      <c r="G685" s="271" t="s">
        <v>2418</v>
      </c>
    </row>
    <row r="686" spans="1:7" ht="17.25">
      <c r="A686" s="271" t="s">
        <v>2426</v>
      </c>
      <c r="B686" s="271" t="s">
        <v>2415</v>
      </c>
      <c r="C686" s="271"/>
      <c r="D686" s="271" t="s">
        <v>2416</v>
      </c>
      <c r="E686" s="272"/>
      <c r="F686" s="271" t="s">
        <v>2422</v>
      </c>
      <c r="G686" s="271" t="s">
        <v>2418</v>
      </c>
    </row>
    <row r="687" spans="1:7" ht="17.25">
      <c r="A687" s="271" t="s">
        <v>2427</v>
      </c>
      <c r="B687" s="271" t="s">
        <v>2424</v>
      </c>
      <c r="C687" s="271"/>
      <c r="D687" s="271" t="s">
        <v>2416</v>
      </c>
      <c r="E687" s="272"/>
      <c r="F687" s="271" t="s">
        <v>2417</v>
      </c>
      <c r="G687" s="271" t="s">
        <v>2418</v>
      </c>
    </row>
    <row r="688" spans="1:7" ht="17.25">
      <c r="A688" s="271" t="s">
        <v>2428</v>
      </c>
      <c r="B688" s="271" t="s">
        <v>2415</v>
      </c>
      <c r="C688" s="271"/>
      <c r="D688" s="271" t="s">
        <v>2416</v>
      </c>
      <c r="E688" s="272"/>
      <c r="F688" s="271" t="s">
        <v>2417</v>
      </c>
      <c r="G688" s="271" t="s">
        <v>2418</v>
      </c>
    </row>
    <row r="689" spans="1:7" ht="17.25">
      <c r="A689" s="271" t="s">
        <v>2429</v>
      </c>
      <c r="B689" s="271" t="s">
        <v>2415</v>
      </c>
      <c r="C689" s="271"/>
      <c r="D689" s="271" t="s">
        <v>2416</v>
      </c>
      <c r="E689" s="272"/>
      <c r="F689" s="271" t="s">
        <v>2422</v>
      </c>
      <c r="G689" s="271" t="s">
        <v>2418</v>
      </c>
    </row>
    <row r="690" spans="1:7" ht="17.25">
      <c r="A690" s="271" t="s">
        <v>2430</v>
      </c>
      <c r="B690" s="271" t="s">
        <v>2415</v>
      </c>
      <c r="C690" s="271"/>
      <c r="D690" s="271" t="s">
        <v>2416</v>
      </c>
      <c r="E690" s="272"/>
      <c r="F690" s="271" t="s">
        <v>2422</v>
      </c>
      <c r="G690" s="271" t="s">
        <v>2418</v>
      </c>
    </row>
    <row r="691" spans="1:7" ht="17.25">
      <c r="A691" s="271" t="s">
        <v>2431</v>
      </c>
      <c r="B691" s="271" t="s">
        <v>2415</v>
      </c>
      <c r="C691" s="271"/>
      <c r="D691" s="271" t="s">
        <v>2416</v>
      </c>
      <c r="E691" s="272"/>
      <c r="F691" s="271" t="s">
        <v>2422</v>
      </c>
      <c r="G691" s="271" t="s">
        <v>2418</v>
      </c>
    </row>
    <row r="692" spans="1:7" ht="17.25">
      <c r="A692" s="271" t="s">
        <v>2432</v>
      </c>
      <c r="B692" s="271" t="s">
        <v>2424</v>
      </c>
      <c r="C692" s="271"/>
      <c r="D692" s="271" t="s">
        <v>2416</v>
      </c>
      <c r="E692" s="272"/>
      <c r="F692" s="271" t="s">
        <v>2422</v>
      </c>
      <c r="G692" s="271" t="s">
        <v>2418</v>
      </c>
    </row>
    <row r="693" spans="1:7" ht="17.25">
      <c r="A693" s="271" t="s">
        <v>2458</v>
      </c>
      <c r="B693" s="271" t="s">
        <v>2458</v>
      </c>
      <c r="C693" s="271" t="s">
        <v>2459</v>
      </c>
      <c r="D693" s="271" t="s">
        <v>2760</v>
      </c>
      <c r="E693" s="272" t="s">
        <v>2703</v>
      </c>
      <c r="F693" s="271" t="s">
        <v>1432</v>
      </c>
      <c r="G693" s="271" t="s">
        <v>2719</v>
      </c>
    </row>
    <row r="694" spans="1:7" ht="17.25">
      <c r="A694" s="75" t="s">
        <v>2762</v>
      </c>
      <c r="B694" s="75"/>
      <c r="C694" s="75"/>
      <c r="D694" s="75"/>
      <c r="E694" s="76"/>
      <c r="F694" s="75"/>
      <c r="G694" s="75"/>
    </row>
    <row r="695" spans="1:7" ht="17.25">
      <c r="A695" s="271" t="s">
        <v>2458</v>
      </c>
      <c r="B695" s="271" t="s">
        <v>2458</v>
      </c>
      <c r="C695" s="271" t="s">
        <v>2459</v>
      </c>
      <c r="D695" s="271" t="s">
        <v>2760</v>
      </c>
      <c r="E695" s="272" t="s">
        <v>2703</v>
      </c>
      <c r="F695" s="271" t="s">
        <v>1432</v>
      </c>
      <c r="G695" s="271" t="s">
        <v>2717</v>
      </c>
    </row>
    <row r="696" spans="1:7" ht="17.25">
      <c r="A696" s="75" t="s">
        <v>2763</v>
      </c>
      <c r="B696" s="75"/>
      <c r="C696" s="75"/>
      <c r="D696" s="75"/>
      <c r="E696" s="76"/>
      <c r="F696" s="75"/>
      <c r="G696" s="75"/>
    </row>
    <row r="697" spans="1:7" ht="17.25">
      <c r="A697" s="271" t="s">
        <v>2458</v>
      </c>
      <c r="B697" s="271" t="s">
        <v>2458</v>
      </c>
      <c r="C697" s="271" t="s">
        <v>2459</v>
      </c>
      <c r="D697" s="271" t="s">
        <v>2760</v>
      </c>
      <c r="E697" s="272" t="s">
        <v>2703</v>
      </c>
      <c r="F697" s="271" t="s">
        <v>1432</v>
      </c>
      <c r="G697" s="271" t="s">
        <v>2722</v>
      </c>
    </row>
    <row r="698" spans="1:7" ht="17.100000000000001">
      <c r="A698" s="271" t="s">
        <v>2434</v>
      </c>
      <c r="B698" s="271" t="s">
        <v>2415</v>
      </c>
      <c r="C698" s="271"/>
      <c r="D698" s="271" t="s">
        <v>2416</v>
      </c>
      <c r="E698" s="272"/>
      <c r="F698" s="271" t="s">
        <v>2417</v>
      </c>
      <c r="G698" s="271" t="s">
        <v>2418</v>
      </c>
    </row>
    <row r="699" spans="1:7" ht="17.25">
      <c r="A699" s="75" t="s">
        <v>2764</v>
      </c>
      <c r="B699" s="75"/>
      <c r="C699" s="75"/>
      <c r="D699" s="75"/>
      <c r="E699" s="76"/>
      <c r="F699" s="75"/>
      <c r="G699" s="75"/>
    </row>
    <row r="700" spans="1:7" ht="17.25">
      <c r="A700" s="271" t="s">
        <v>2458</v>
      </c>
      <c r="B700" s="271" t="s">
        <v>2458</v>
      </c>
      <c r="C700" s="271" t="s">
        <v>2459</v>
      </c>
      <c r="D700" s="271" t="s">
        <v>2760</v>
      </c>
      <c r="E700" s="272" t="s">
        <v>2703</v>
      </c>
      <c r="F700" s="271" t="s">
        <v>1432</v>
      </c>
      <c r="G700" s="271" t="s">
        <v>2719</v>
      </c>
    </row>
    <row r="701" spans="1:7" ht="17.25">
      <c r="A701" s="75" t="s">
        <v>2765</v>
      </c>
      <c r="B701" s="75"/>
      <c r="C701" s="75"/>
      <c r="D701" s="75"/>
      <c r="E701" s="76"/>
      <c r="F701" s="75"/>
      <c r="G701" s="75"/>
    </row>
    <row r="702" spans="1:7" ht="17.25">
      <c r="A702" s="271" t="s">
        <v>2458</v>
      </c>
      <c r="B702" s="271" t="s">
        <v>2458</v>
      </c>
      <c r="C702" s="271" t="s">
        <v>2459</v>
      </c>
      <c r="D702" s="271" t="s">
        <v>2760</v>
      </c>
      <c r="E702" s="272" t="s">
        <v>2703</v>
      </c>
      <c r="F702" s="271" t="s">
        <v>1432</v>
      </c>
      <c r="G702" s="271" t="s">
        <v>2719</v>
      </c>
    </row>
    <row r="703" spans="1:7" ht="17.25">
      <c r="A703" s="271" t="s">
        <v>2436</v>
      </c>
      <c r="B703" s="271" t="s">
        <v>2415</v>
      </c>
      <c r="C703" s="271"/>
      <c r="D703" s="271" t="s">
        <v>2416</v>
      </c>
      <c r="E703" s="272"/>
      <c r="F703" s="271" t="s">
        <v>2417</v>
      </c>
      <c r="G703" s="271" t="s">
        <v>2418</v>
      </c>
    </row>
    <row r="704" spans="1:7" ht="17.25">
      <c r="A704" s="271" t="s">
        <v>2437</v>
      </c>
      <c r="B704" s="271" t="s">
        <v>2415</v>
      </c>
      <c r="C704" s="271"/>
      <c r="D704" s="271" t="s">
        <v>2416</v>
      </c>
      <c r="E704" s="272"/>
      <c r="F704" s="271" t="s">
        <v>2417</v>
      </c>
      <c r="G704" s="271" t="s">
        <v>2418</v>
      </c>
    </row>
    <row r="705" spans="1:7" ht="17.25">
      <c r="A705" s="271" t="s">
        <v>2438</v>
      </c>
      <c r="B705" s="271" t="s">
        <v>2415</v>
      </c>
      <c r="C705" s="271"/>
      <c r="D705" s="271" t="s">
        <v>2416</v>
      </c>
      <c r="E705" s="272"/>
      <c r="F705" s="271" t="s">
        <v>2417</v>
      </c>
      <c r="G705" s="271" t="s">
        <v>2418</v>
      </c>
    </row>
    <row r="706" spans="1:7" ht="17.25">
      <c r="A706" s="271" t="s">
        <v>2439</v>
      </c>
      <c r="B706" s="271" t="s">
        <v>2415</v>
      </c>
      <c r="C706" s="271"/>
      <c r="D706" s="271" t="s">
        <v>2416</v>
      </c>
      <c r="E706" s="272"/>
      <c r="F706" s="271" t="s">
        <v>2417</v>
      </c>
      <c r="G706" s="271" t="s">
        <v>2418</v>
      </c>
    </row>
    <row r="707" spans="1:7" ht="17.25">
      <c r="A707" s="271" t="s">
        <v>2440</v>
      </c>
      <c r="B707" s="271" t="s">
        <v>2415</v>
      </c>
      <c r="C707" s="271"/>
      <c r="D707" s="271" t="s">
        <v>2416</v>
      </c>
      <c r="E707" s="272"/>
      <c r="F707" s="271" t="s">
        <v>2417</v>
      </c>
      <c r="G707" s="271" t="s">
        <v>2418</v>
      </c>
    </row>
    <row r="708" spans="1:7" ht="17.25">
      <c r="A708" s="271" t="s">
        <v>2441</v>
      </c>
      <c r="B708" s="271" t="s">
        <v>2415</v>
      </c>
      <c r="C708" s="271"/>
      <c r="D708" s="271" t="s">
        <v>2416</v>
      </c>
      <c r="E708" s="272"/>
      <c r="F708" s="271" t="s">
        <v>2417</v>
      </c>
      <c r="G708" s="271" t="s">
        <v>2418</v>
      </c>
    </row>
    <row r="709" spans="1:7" ht="17.25">
      <c r="A709" s="271" t="s">
        <v>2442</v>
      </c>
      <c r="B709" s="271" t="s">
        <v>2415</v>
      </c>
      <c r="C709" s="271"/>
      <c r="D709" s="271" t="s">
        <v>2416</v>
      </c>
      <c r="E709" s="272"/>
      <c r="F709" s="271" t="s">
        <v>2417</v>
      </c>
      <c r="G709" s="271" t="s">
        <v>2418</v>
      </c>
    </row>
    <row r="710" spans="1:7" ht="17.25">
      <c r="A710" s="271" t="s">
        <v>2443</v>
      </c>
      <c r="B710" s="271" t="s">
        <v>2415</v>
      </c>
      <c r="C710" s="271"/>
      <c r="D710" s="271" t="s">
        <v>2416</v>
      </c>
      <c r="E710" s="272"/>
      <c r="F710" s="271" t="s">
        <v>2417</v>
      </c>
      <c r="G710" s="271" t="s">
        <v>2418</v>
      </c>
    </row>
    <row r="711" spans="1:7" ht="17.25">
      <c r="A711" s="75" t="s">
        <v>2766</v>
      </c>
      <c r="B711" s="75"/>
      <c r="C711" s="75"/>
      <c r="D711" s="75"/>
      <c r="E711" s="76"/>
      <c r="F711" s="75"/>
      <c r="G711" s="75"/>
    </row>
    <row r="712" spans="1:7" ht="17.25">
      <c r="A712" s="271" t="s">
        <v>2458</v>
      </c>
      <c r="B712" s="271" t="s">
        <v>2458</v>
      </c>
      <c r="C712" s="271" t="s">
        <v>2459</v>
      </c>
      <c r="D712" s="271" t="s">
        <v>2760</v>
      </c>
      <c r="E712" s="272" t="s">
        <v>2703</v>
      </c>
      <c r="F712" s="271" t="s">
        <v>1432</v>
      </c>
      <c r="G712" s="271" t="s">
        <v>2719</v>
      </c>
    </row>
    <row r="713" spans="1:7" ht="15">
      <c r="A713" s="56" t="s">
        <v>2445</v>
      </c>
      <c r="B713" s="56" t="s">
        <v>2446</v>
      </c>
      <c r="C713" s="56"/>
      <c r="D713" s="56" t="s">
        <v>2416</v>
      </c>
      <c r="E713" s="74"/>
      <c r="F713" s="56" t="s">
        <v>2447</v>
      </c>
      <c r="G713" s="56" t="s">
        <v>2418</v>
      </c>
    </row>
    <row r="714" spans="1:7" ht="17.25">
      <c r="A714" s="271" t="s">
        <v>2448</v>
      </c>
      <c r="B714" s="271" t="s">
        <v>2415</v>
      </c>
      <c r="C714" s="271"/>
      <c r="D714" s="271" t="s">
        <v>2416</v>
      </c>
      <c r="E714" s="272"/>
      <c r="F714" s="271" t="s">
        <v>2417</v>
      </c>
      <c r="G714" s="271" t="s">
        <v>2418</v>
      </c>
    </row>
    <row r="715" spans="1:7" ht="17.25">
      <c r="A715" s="75" t="s">
        <v>2767</v>
      </c>
      <c r="B715" s="75"/>
      <c r="C715" s="75"/>
      <c r="D715" s="75"/>
      <c r="E715" s="76"/>
      <c r="F715" s="75"/>
      <c r="G715" s="75"/>
    </row>
    <row r="716" spans="1:7" ht="17.25">
      <c r="A716" s="271" t="s">
        <v>2458</v>
      </c>
      <c r="B716" s="271" t="s">
        <v>2458</v>
      </c>
      <c r="C716" s="271" t="s">
        <v>2459</v>
      </c>
      <c r="D716" s="271" t="s">
        <v>2760</v>
      </c>
      <c r="E716" s="272" t="s">
        <v>2703</v>
      </c>
      <c r="F716" s="271" t="s">
        <v>1432</v>
      </c>
      <c r="G716" s="271" t="s">
        <v>2719</v>
      </c>
    </row>
    <row r="717" spans="1:7" ht="17.25">
      <c r="A717" s="75" t="s">
        <v>2768</v>
      </c>
      <c r="B717" s="75"/>
      <c r="C717" s="75"/>
      <c r="D717" s="75"/>
      <c r="E717" s="76"/>
      <c r="F717" s="75"/>
      <c r="G717" s="75"/>
    </row>
    <row r="718" spans="1:7" ht="17.25">
      <c r="A718" s="271" t="s">
        <v>2557</v>
      </c>
      <c r="B718" s="271"/>
      <c r="C718" s="271" t="s">
        <v>2558</v>
      </c>
      <c r="D718" s="271" t="s">
        <v>2769</v>
      </c>
      <c r="E718" s="272" t="s">
        <v>108</v>
      </c>
      <c r="F718" s="271" t="s">
        <v>2310</v>
      </c>
      <c r="G718" s="271" t="s">
        <v>2418</v>
      </c>
    </row>
    <row r="719" spans="1:7" ht="15">
      <c r="A719" s="56" t="s">
        <v>2560</v>
      </c>
      <c r="B719" s="56" t="s">
        <v>2451</v>
      </c>
      <c r="C719" s="56" t="s">
        <v>108</v>
      </c>
      <c r="D719" s="56" t="s">
        <v>2769</v>
      </c>
      <c r="E719" s="74" t="s">
        <v>108</v>
      </c>
      <c r="F719" s="56" t="s">
        <v>2014</v>
      </c>
      <c r="G719" s="56" t="s">
        <v>2418</v>
      </c>
    </row>
    <row r="720" spans="1:7" ht="17.25">
      <c r="A720" s="271" t="s">
        <v>2565</v>
      </c>
      <c r="B720" s="271"/>
      <c r="C720" s="271" t="s">
        <v>108</v>
      </c>
      <c r="D720" s="271" t="s">
        <v>2769</v>
      </c>
      <c r="E720" s="272" t="s">
        <v>108</v>
      </c>
      <c r="F720" s="271" t="s">
        <v>2014</v>
      </c>
      <c r="G720" s="271" t="s">
        <v>2418</v>
      </c>
    </row>
    <row r="721" spans="1:7" ht="17.25">
      <c r="A721" s="75" t="s">
        <v>2770</v>
      </c>
      <c r="B721" s="75"/>
      <c r="C721" s="75"/>
      <c r="D721" s="75"/>
      <c r="E721" s="76"/>
      <c r="F721" s="75"/>
      <c r="G721" s="75"/>
    </row>
    <row r="722" spans="1:7" ht="17.25">
      <c r="A722" s="271" t="s">
        <v>2567</v>
      </c>
      <c r="B722" s="271" t="s">
        <v>2463</v>
      </c>
      <c r="C722" s="271" t="s">
        <v>108</v>
      </c>
      <c r="D722" s="271" t="s">
        <v>2769</v>
      </c>
      <c r="E722" s="272" t="s">
        <v>108</v>
      </c>
      <c r="F722" s="271" t="s">
        <v>2014</v>
      </c>
      <c r="G722" s="271" t="s">
        <v>2418</v>
      </c>
    </row>
    <row r="723" spans="1:7" ht="17.25">
      <c r="A723" s="271" t="s">
        <v>2568</v>
      </c>
      <c r="B723" s="271" t="s">
        <v>2569</v>
      </c>
      <c r="C723" s="271" t="s">
        <v>108</v>
      </c>
      <c r="D723" s="271" t="s">
        <v>2769</v>
      </c>
      <c r="E723" s="272" t="s">
        <v>108</v>
      </c>
      <c r="F723" s="271" t="s">
        <v>2014</v>
      </c>
      <c r="G723" s="271" t="s">
        <v>2570</v>
      </c>
    </row>
    <row r="724" spans="1:7" ht="17.25">
      <c r="A724" s="271" t="s">
        <v>2571</v>
      </c>
      <c r="B724" s="271" t="s">
        <v>2569</v>
      </c>
      <c r="C724" s="271" t="s">
        <v>108</v>
      </c>
      <c r="D724" s="271" t="s">
        <v>2769</v>
      </c>
      <c r="E724" s="272" t="s">
        <v>108</v>
      </c>
      <c r="F724" s="271" t="s">
        <v>2014</v>
      </c>
      <c r="G724" s="271" t="s">
        <v>2418</v>
      </c>
    </row>
    <row r="725" spans="1:7" ht="17.25">
      <c r="A725" s="271" t="s">
        <v>2457</v>
      </c>
      <c r="B725" s="271" t="s">
        <v>2458</v>
      </c>
      <c r="C725" s="271" t="s">
        <v>2459</v>
      </c>
      <c r="D725" s="271" t="s">
        <v>2769</v>
      </c>
      <c r="E725" s="272" t="s">
        <v>2771</v>
      </c>
      <c r="F725" s="271" t="s">
        <v>2014</v>
      </c>
      <c r="G725" s="271" t="s">
        <v>2418</v>
      </c>
    </row>
    <row r="726" spans="1:7" ht="15">
      <c r="A726" s="56" t="s">
        <v>2573</v>
      </c>
      <c r="B726" s="56" t="s">
        <v>2574</v>
      </c>
      <c r="C726" s="56" t="s">
        <v>108</v>
      </c>
      <c r="D726" s="56" t="s">
        <v>2769</v>
      </c>
      <c r="E726" s="74" t="s">
        <v>108</v>
      </c>
      <c r="F726" s="56" t="s">
        <v>2014</v>
      </c>
      <c r="G726" s="56" t="s">
        <v>2575</v>
      </c>
    </row>
    <row r="727" spans="1:7" ht="17.25">
      <c r="A727" s="75" t="s">
        <v>2772</v>
      </c>
      <c r="B727" s="75"/>
      <c r="C727" s="75"/>
      <c r="D727" s="75"/>
      <c r="E727" s="76"/>
      <c r="F727" s="75"/>
      <c r="G727" s="75"/>
    </row>
    <row r="728" spans="1:7" ht="15">
      <c r="A728" s="56" t="s">
        <v>2577</v>
      </c>
      <c r="B728" s="56" t="s">
        <v>2521</v>
      </c>
      <c r="C728" s="56" t="s">
        <v>108</v>
      </c>
      <c r="D728" s="56" t="s">
        <v>2769</v>
      </c>
      <c r="E728" s="74" t="s">
        <v>108</v>
      </c>
      <c r="F728" s="56" t="s">
        <v>2014</v>
      </c>
      <c r="G728" s="56" t="s">
        <v>2418</v>
      </c>
    </row>
    <row r="729" spans="1:7" ht="17.25">
      <c r="A729" s="271" t="s">
        <v>2520</v>
      </c>
      <c r="B729" s="271" t="s">
        <v>2521</v>
      </c>
      <c r="C729" s="271" t="s">
        <v>2522</v>
      </c>
      <c r="D729" s="271" t="s">
        <v>2769</v>
      </c>
      <c r="E729" s="272" t="s">
        <v>108</v>
      </c>
      <c r="F729" s="271" t="s">
        <v>2310</v>
      </c>
      <c r="G729" s="271" t="s">
        <v>2418</v>
      </c>
    </row>
    <row r="730" spans="1:7" ht="17.25">
      <c r="A730" s="271" t="s">
        <v>2579</v>
      </c>
      <c r="B730" s="271" t="s">
        <v>2521</v>
      </c>
      <c r="C730" s="271" t="s">
        <v>2580</v>
      </c>
      <c r="D730" s="271" t="s">
        <v>2769</v>
      </c>
      <c r="E730" s="272" t="s">
        <v>108</v>
      </c>
      <c r="F730" s="271" t="s">
        <v>2014</v>
      </c>
      <c r="G730" s="271" t="s">
        <v>2581</v>
      </c>
    </row>
    <row r="731" spans="1:7" ht="17.25">
      <c r="A731" s="271" t="s">
        <v>2582</v>
      </c>
      <c r="B731" s="271" t="s">
        <v>2521</v>
      </c>
      <c r="C731" s="271" t="s">
        <v>108</v>
      </c>
      <c r="D731" s="271" t="s">
        <v>2769</v>
      </c>
      <c r="E731" s="272" t="s">
        <v>108</v>
      </c>
      <c r="F731" s="271" t="s">
        <v>2014</v>
      </c>
      <c r="G731" s="271" t="s">
        <v>2418</v>
      </c>
    </row>
    <row r="732" spans="1:7" ht="17.25">
      <c r="A732" s="75" t="s">
        <v>2773</v>
      </c>
      <c r="B732" s="75"/>
      <c r="C732" s="75"/>
      <c r="D732" s="75"/>
      <c r="E732" s="76"/>
      <c r="F732" s="75"/>
      <c r="G732" s="75"/>
    </row>
    <row r="733" spans="1:7" ht="17.25">
      <c r="A733" s="271" t="s">
        <v>2584</v>
      </c>
      <c r="B733" s="271" t="s">
        <v>2585</v>
      </c>
      <c r="C733" s="271" t="s">
        <v>2586</v>
      </c>
      <c r="D733" s="271" t="s">
        <v>2769</v>
      </c>
      <c r="E733" s="272" t="s">
        <v>108</v>
      </c>
      <c r="F733" s="271" t="s">
        <v>2014</v>
      </c>
      <c r="G733" s="271" t="s">
        <v>2418</v>
      </c>
    </row>
    <row r="734" spans="1:7" ht="15">
      <c r="A734" s="56" t="s">
        <v>2587</v>
      </c>
      <c r="B734" s="56" t="s">
        <v>2526</v>
      </c>
      <c r="C734" s="56" t="s">
        <v>2588</v>
      </c>
      <c r="D734" s="56" t="s">
        <v>2769</v>
      </c>
      <c r="E734" s="74" t="s">
        <v>108</v>
      </c>
      <c r="F734" s="56" t="s">
        <v>2014</v>
      </c>
      <c r="G734" s="56" t="s">
        <v>2418</v>
      </c>
    </row>
    <row r="735" spans="1:7" ht="17.25">
      <c r="A735" s="271" t="s">
        <v>2589</v>
      </c>
      <c r="B735" s="271" t="s">
        <v>2590</v>
      </c>
      <c r="C735" s="271" t="s">
        <v>108</v>
      </c>
      <c r="D735" s="271" t="s">
        <v>2769</v>
      </c>
      <c r="E735" s="272" t="s">
        <v>108</v>
      </c>
      <c r="F735" s="271" t="s">
        <v>2014</v>
      </c>
      <c r="G735" s="271" t="s">
        <v>2591</v>
      </c>
    </row>
    <row r="736" spans="1:7" ht="15">
      <c r="A736" s="56" t="s">
        <v>2592</v>
      </c>
      <c r="B736" s="56" t="s">
        <v>2590</v>
      </c>
      <c r="C736" s="56" t="s">
        <v>108</v>
      </c>
      <c r="D736" s="56" t="s">
        <v>2769</v>
      </c>
      <c r="E736" s="74" t="s">
        <v>108</v>
      </c>
      <c r="F736" s="56" t="s">
        <v>2014</v>
      </c>
      <c r="G736" s="56" t="s">
        <v>2418</v>
      </c>
    </row>
    <row r="737" spans="1:7" ht="17.25">
      <c r="A737" s="75" t="s">
        <v>2774</v>
      </c>
      <c r="B737" s="75"/>
      <c r="C737" s="75"/>
      <c r="D737" s="75"/>
      <c r="E737" s="76"/>
      <c r="F737" s="75"/>
      <c r="G737" s="75"/>
    </row>
    <row r="738" spans="1:7" ht="17.25">
      <c r="A738" s="271" t="s">
        <v>2594</v>
      </c>
      <c r="B738" s="271" t="s">
        <v>2463</v>
      </c>
      <c r="C738" s="271" t="s">
        <v>108</v>
      </c>
      <c r="D738" s="271" t="s">
        <v>2769</v>
      </c>
      <c r="E738" s="272" t="s">
        <v>108</v>
      </c>
      <c r="F738" s="271" t="s">
        <v>2014</v>
      </c>
      <c r="G738" s="271" t="s">
        <v>2418</v>
      </c>
    </row>
    <row r="739" spans="1:7" ht="17.25">
      <c r="A739" s="271" t="s">
        <v>2462</v>
      </c>
      <c r="B739" s="271" t="s">
        <v>2463</v>
      </c>
      <c r="C739" s="271" t="s">
        <v>2459</v>
      </c>
      <c r="D739" s="271" t="s">
        <v>2769</v>
      </c>
      <c r="E739" s="272" t="s">
        <v>2771</v>
      </c>
      <c r="F739" s="271" t="s">
        <v>2014</v>
      </c>
      <c r="G739" s="271" t="s">
        <v>2418</v>
      </c>
    </row>
    <row r="740" spans="1:7" ht="17.25">
      <c r="A740" s="271" t="s">
        <v>2464</v>
      </c>
      <c r="B740" s="271" t="s">
        <v>2463</v>
      </c>
      <c r="C740" s="271" t="s">
        <v>2459</v>
      </c>
      <c r="D740" s="271" t="s">
        <v>2769</v>
      </c>
      <c r="E740" s="272" t="s">
        <v>2771</v>
      </c>
      <c r="F740" s="271" t="s">
        <v>2014</v>
      </c>
      <c r="G740" s="271" t="s">
        <v>2418</v>
      </c>
    </row>
    <row r="741" spans="1:7" ht="17.25">
      <c r="A741" s="271" t="s">
        <v>2465</v>
      </c>
      <c r="B741" s="271" t="s">
        <v>2463</v>
      </c>
      <c r="C741" s="271" t="s">
        <v>2459</v>
      </c>
      <c r="D741" s="271" t="s">
        <v>2769</v>
      </c>
      <c r="E741" s="272" t="s">
        <v>2771</v>
      </c>
      <c r="F741" s="271" t="s">
        <v>2014</v>
      </c>
      <c r="G741" s="271" t="s">
        <v>2418</v>
      </c>
    </row>
    <row r="742" spans="1:7" ht="17.25">
      <c r="A742" s="56" t="s">
        <v>2466</v>
      </c>
      <c r="B742" s="56" t="s">
        <v>2463</v>
      </c>
      <c r="C742" s="56" t="s">
        <v>2459</v>
      </c>
      <c r="D742" s="56" t="s">
        <v>2769</v>
      </c>
      <c r="E742" s="74" t="s">
        <v>2771</v>
      </c>
      <c r="F742" s="271" t="s">
        <v>2014</v>
      </c>
      <c r="G742" s="56" t="s">
        <v>2418</v>
      </c>
    </row>
    <row r="743" spans="1:7" ht="17.25">
      <c r="A743" s="271" t="s">
        <v>2595</v>
      </c>
      <c r="B743" s="271" t="s">
        <v>2596</v>
      </c>
      <c r="C743" s="271" t="s">
        <v>108</v>
      </c>
      <c r="D743" s="271" t="s">
        <v>2769</v>
      </c>
      <c r="E743" s="272" t="s">
        <v>108</v>
      </c>
      <c r="F743" s="271" t="s">
        <v>2014</v>
      </c>
      <c r="G743" s="271" t="s">
        <v>2597</v>
      </c>
    </row>
    <row r="744" spans="1:7" ht="17.25">
      <c r="A744" s="271" t="s">
        <v>2598</v>
      </c>
      <c r="B744" s="271" t="s">
        <v>2596</v>
      </c>
      <c r="C744" s="271" t="s">
        <v>108</v>
      </c>
      <c r="D744" s="271" t="s">
        <v>2769</v>
      </c>
      <c r="E744" s="272" t="s">
        <v>108</v>
      </c>
      <c r="F744" s="271" t="s">
        <v>2014</v>
      </c>
      <c r="G744" s="271" t="s">
        <v>2418</v>
      </c>
    </row>
    <row r="745" spans="1:7" ht="17.25">
      <c r="A745" s="75" t="s">
        <v>2775</v>
      </c>
      <c r="B745" s="75"/>
      <c r="C745" s="75"/>
      <c r="D745" s="75"/>
      <c r="E745" s="76"/>
      <c r="F745" s="75"/>
      <c r="G745" s="75"/>
    </row>
    <row r="746" spans="1:7" ht="17.25">
      <c r="A746" s="271" t="s">
        <v>2600</v>
      </c>
      <c r="B746" s="271" t="s">
        <v>2601</v>
      </c>
      <c r="C746" s="271" t="s">
        <v>108</v>
      </c>
      <c r="D746" s="271" t="s">
        <v>2769</v>
      </c>
      <c r="E746" s="272" t="s">
        <v>108</v>
      </c>
      <c r="F746" s="271" t="s">
        <v>2014</v>
      </c>
      <c r="G746" s="271" t="s">
        <v>2418</v>
      </c>
    </row>
    <row r="747" spans="1:7" ht="15">
      <c r="A747" s="56" t="s">
        <v>2602</v>
      </c>
      <c r="B747" s="56" t="s">
        <v>2603</v>
      </c>
      <c r="C747" s="56" t="s">
        <v>2586</v>
      </c>
      <c r="D747" s="56" t="s">
        <v>2769</v>
      </c>
      <c r="E747" s="74" t="s">
        <v>108</v>
      </c>
      <c r="F747" s="56" t="s">
        <v>2014</v>
      </c>
      <c r="G747" s="56" t="s">
        <v>2418</v>
      </c>
    </row>
    <row r="748" spans="1:7" ht="15">
      <c r="A748" s="56" t="s">
        <v>2604</v>
      </c>
      <c r="B748" s="56" t="s">
        <v>2601</v>
      </c>
      <c r="C748" s="56" t="s">
        <v>2605</v>
      </c>
      <c r="D748" s="56" t="s">
        <v>2769</v>
      </c>
      <c r="E748" s="74" t="s">
        <v>108</v>
      </c>
      <c r="F748" s="56" t="s">
        <v>2014</v>
      </c>
      <c r="G748" s="56" t="s">
        <v>2606</v>
      </c>
    </row>
    <row r="749" spans="1:7" ht="17.25">
      <c r="A749" s="271" t="s">
        <v>2468</v>
      </c>
      <c r="B749" s="271" t="s">
        <v>2458</v>
      </c>
      <c r="C749" s="271" t="s">
        <v>2469</v>
      </c>
      <c r="D749" s="271" t="s">
        <v>2769</v>
      </c>
      <c r="E749" s="272" t="s">
        <v>108</v>
      </c>
      <c r="F749" s="271" t="s">
        <v>2014</v>
      </c>
      <c r="G749" s="271" t="s">
        <v>2418</v>
      </c>
    </row>
    <row r="750" spans="1:7" ht="17.25">
      <c r="A750" s="271" t="s">
        <v>2472</v>
      </c>
      <c r="B750" s="271" t="s">
        <v>2458</v>
      </c>
      <c r="C750" s="271" t="s">
        <v>2459</v>
      </c>
      <c r="D750" s="271" t="s">
        <v>2769</v>
      </c>
      <c r="E750" s="272" t="s">
        <v>2771</v>
      </c>
      <c r="F750" s="271" t="s">
        <v>2014</v>
      </c>
      <c r="G750" s="271" t="s">
        <v>2418</v>
      </c>
    </row>
    <row r="751" spans="1:7" ht="17.25">
      <c r="A751" s="271" t="s">
        <v>2473</v>
      </c>
      <c r="B751" s="271" t="s">
        <v>2458</v>
      </c>
      <c r="C751" s="271" t="s">
        <v>2459</v>
      </c>
      <c r="D751" s="271" t="s">
        <v>2769</v>
      </c>
      <c r="E751" s="272" t="s">
        <v>2771</v>
      </c>
      <c r="F751" s="271" t="s">
        <v>2014</v>
      </c>
      <c r="G751" s="271" t="s">
        <v>2418</v>
      </c>
    </row>
    <row r="752" spans="1:7" ht="17.25">
      <c r="A752" s="271" t="s">
        <v>2474</v>
      </c>
      <c r="B752" s="271" t="s">
        <v>2458</v>
      </c>
      <c r="C752" s="271" t="s">
        <v>2459</v>
      </c>
      <c r="D752" s="271" t="s">
        <v>2769</v>
      </c>
      <c r="E752" s="272" t="s">
        <v>2771</v>
      </c>
      <c r="F752" s="271" t="s">
        <v>2014</v>
      </c>
      <c r="G752" s="271" t="s">
        <v>2418</v>
      </c>
    </row>
    <row r="753" spans="1:7" ht="17.25">
      <c r="A753" s="271" t="s">
        <v>2608</v>
      </c>
      <c r="B753" s="271" t="s">
        <v>2609</v>
      </c>
      <c r="C753" s="271" t="s">
        <v>108</v>
      </c>
      <c r="D753" s="271" t="s">
        <v>2769</v>
      </c>
      <c r="E753" s="272" t="s">
        <v>108</v>
      </c>
      <c r="F753" s="271" t="s">
        <v>2014</v>
      </c>
      <c r="G753" s="271" t="s">
        <v>2418</v>
      </c>
    </row>
    <row r="754" spans="1:7" ht="17.25">
      <c r="A754" s="75" t="s">
        <v>2776</v>
      </c>
      <c r="B754" s="75"/>
      <c r="C754" s="75"/>
      <c r="D754" s="75"/>
      <c r="E754" s="76"/>
      <c r="F754" s="75"/>
      <c r="G754" s="75"/>
    </row>
    <row r="755" spans="1:7" ht="17.25">
      <c r="A755" s="271" t="s">
        <v>2615</v>
      </c>
      <c r="B755" s="271" t="s">
        <v>2601</v>
      </c>
      <c r="C755" s="271" t="s">
        <v>108</v>
      </c>
      <c r="D755" s="271" t="s">
        <v>2769</v>
      </c>
      <c r="E755" s="272" t="s">
        <v>108</v>
      </c>
      <c r="F755" s="271" t="s">
        <v>2014</v>
      </c>
      <c r="G755" s="271" t="s">
        <v>2418</v>
      </c>
    </row>
    <row r="756" spans="1:7" ht="17.25">
      <c r="A756" s="271" t="s">
        <v>2616</v>
      </c>
      <c r="B756" s="271" t="s">
        <v>2601</v>
      </c>
      <c r="C756" s="271" t="s">
        <v>108</v>
      </c>
      <c r="D756" s="271" t="s">
        <v>2769</v>
      </c>
      <c r="E756" s="272" t="s">
        <v>108</v>
      </c>
      <c r="F756" s="271" t="s">
        <v>2014</v>
      </c>
      <c r="G756" s="271" t="s">
        <v>2418</v>
      </c>
    </row>
    <row r="757" spans="1:7" ht="17.25">
      <c r="A757" s="271" t="s">
        <v>2617</v>
      </c>
      <c r="B757" s="271" t="s">
        <v>2596</v>
      </c>
      <c r="C757" s="271" t="s">
        <v>108</v>
      </c>
      <c r="D757" s="271" t="s">
        <v>2769</v>
      </c>
      <c r="E757" s="272" t="s">
        <v>108</v>
      </c>
      <c r="F757" s="271" t="s">
        <v>2014</v>
      </c>
      <c r="G757" s="271" t="s">
        <v>2418</v>
      </c>
    </row>
    <row r="758" spans="1:7" ht="17.25">
      <c r="A758" s="271" t="s">
        <v>2476</v>
      </c>
      <c r="B758" s="271" t="s">
        <v>2458</v>
      </c>
      <c r="C758" s="271" t="s">
        <v>2459</v>
      </c>
      <c r="D758" s="271" t="s">
        <v>2769</v>
      </c>
      <c r="E758" s="272" t="s">
        <v>2771</v>
      </c>
      <c r="F758" s="271" t="s">
        <v>2014</v>
      </c>
      <c r="G758" s="271" t="s">
        <v>2418</v>
      </c>
    </row>
    <row r="759" spans="1:7" ht="17.25">
      <c r="A759" s="271" t="s">
        <v>2621</v>
      </c>
      <c r="B759" s="271" t="s">
        <v>2619</v>
      </c>
      <c r="C759" s="271" t="s">
        <v>108</v>
      </c>
      <c r="D759" s="271" t="s">
        <v>2769</v>
      </c>
      <c r="E759" s="272" t="s">
        <v>108</v>
      </c>
      <c r="F759" s="271" t="s">
        <v>2014</v>
      </c>
      <c r="G759" s="271" t="s">
        <v>2622</v>
      </c>
    </row>
    <row r="760" spans="1:7" ht="17.25">
      <c r="A760" s="75" t="s">
        <v>2777</v>
      </c>
      <c r="B760" s="75"/>
      <c r="C760" s="75"/>
      <c r="D760" s="75"/>
      <c r="E760" s="76"/>
      <c r="F760" s="75"/>
      <c r="G760" s="75"/>
    </row>
    <row r="761" spans="1:7" ht="17.25">
      <c r="A761" s="271" t="s">
        <v>2624</v>
      </c>
      <c r="B761" s="271" t="s">
        <v>2625</v>
      </c>
      <c r="C761" s="271" t="s">
        <v>108</v>
      </c>
      <c r="D761" s="271" t="s">
        <v>2769</v>
      </c>
      <c r="E761" s="272" t="s">
        <v>108</v>
      </c>
      <c r="F761" s="271" t="s">
        <v>2014</v>
      </c>
      <c r="G761" s="271" t="s">
        <v>2418</v>
      </c>
    </row>
    <row r="762" spans="1:7" ht="17.25">
      <c r="A762" s="271" t="s">
        <v>2626</v>
      </c>
      <c r="B762" s="271" t="s">
        <v>2627</v>
      </c>
      <c r="C762" s="271" t="s">
        <v>108</v>
      </c>
      <c r="D762" s="271" t="s">
        <v>2769</v>
      </c>
      <c r="E762" s="272" t="s">
        <v>108</v>
      </c>
      <c r="F762" s="271" t="s">
        <v>2014</v>
      </c>
      <c r="G762" s="271" t="s">
        <v>2418</v>
      </c>
    </row>
    <row r="763" spans="1:7" ht="17.25">
      <c r="A763" s="271" t="s">
        <v>2628</v>
      </c>
      <c r="B763" s="271" t="s">
        <v>2627</v>
      </c>
      <c r="C763" s="271" t="s">
        <v>108</v>
      </c>
      <c r="D763" s="271" t="s">
        <v>2769</v>
      </c>
      <c r="E763" s="272" t="s">
        <v>108</v>
      </c>
      <c r="F763" s="271" t="s">
        <v>2014</v>
      </c>
      <c r="G763" s="271" t="s">
        <v>2418</v>
      </c>
    </row>
    <row r="764" spans="1:7" ht="17.25">
      <c r="A764" s="75" t="s">
        <v>2778</v>
      </c>
      <c r="B764" s="75"/>
      <c r="C764" s="75"/>
      <c r="D764" s="75"/>
      <c r="E764" s="76"/>
      <c r="F764" s="75"/>
      <c r="G764" s="75"/>
    </row>
    <row r="765" spans="1:7" ht="17.25">
      <c r="A765" s="271" t="s">
        <v>2632</v>
      </c>
      <c r="B765" s="271" t="s">
        <v>2540</v>
      </c>
      <c r="C765" s="271" t="s">
        <v>108</v>
      </c>
      <c r="D765" s="271" t="s">
        <v>2769</v>
      </c>
      <c r="E765" s="272" t="s">
        <v>108</v>
      </c>
      <c r="F765" s="271" t="s">
        <v>2014</v>
      </c>
      <c r="G765" s="271" t="s">
        <v>2633</v>
      </c>
    </row>
    <row r="766" spans="1:7" ht="17.25">
      <c r="A766" s="271" t="s">
        <v>2634</v>
      </c>
      <c r="B766" s="271" t="s">
        <v>2635</v>
      </c>
      <c r="C766" s="271" t="s">
        <v>108</v>
      </c>
      <c r="D766" s="271" t="s">
        <v>2769</v>
      </c>
      <c r="E766" s="272" t="s">
        <v>108</v>
      </c>
      <c r="F766" s="271" t="s">
        <v>2014</v>
      </c>
      <c r="G766" s="271" t="s">
        <v>2636</v>
      </c>
    </row>
    <row r="767" spans="1:7" ht="17.25">
      <c r="A767" s="271" t="s">
        <v>2484</v>
      </c>
      <c r="B767" s="271" t="s">
        <v>2485</v>
      </c>
      <c r="C767" s="271"/>
      <c r="D767" s="271" t="s">
        <v>2416</v>
      </c>
      <c r="E767" s="272"/>
      <c r="F767" s="271" t="s">
        <v>2486</v>
      </c>
      <c r="G767" s="271" t="s">
        <v>2418</v>
      </c>
    </row>
    <row r="768" spans="1:7" ht="17.25">
      <c r="A768" s="75" t="s">
        <v>2779</v>
      </c>
      <c r="B768" s="75"/>
      <c r="C768" s="75"/>
      <c r="D768" s="75"/>
      <c r="E768" s="76"/>
      <c r="F768" s="75"/>
      <c r="G768" s="75"/>
    </row>
    <row r="769" spans="1:7" ht="17.25">
      <c r="A769" s="271" t="s">
        <v>2638</v>
      </c>
      <c r="B769" s="271" t="s">
        <v>2540</v>
      </c>
      <c r="C769" s="271" t="s">
        <v>108</v>
      </c>
      <c r="D769" s="271" t="s">
        <v>2769</v>
      </c>
      <c r="E769" s="272" t="s">
        <v>108</v>
      </c>
      <c r="F769" s="271" t="s">
        <v>2014</v>
      </c>
      <c r="G769" s="271" t="s">
        <v>2639</v>
      </c>
    </row>
    <row r="770" spans="1:7" ht="17.25">
      <c r="A770" s="271" t="s">
        <v>2640</v>
      </c>
      <c r="B770" s="271" t="s">
        <v>2641</v>
      </c>
      <c r="C770" s="271" t="s">
        <v>108</v>
      </c>
      <c r="D770" s="271" t="s">
        <v>2769</v>
      </c>
      <c r="E770" s="272" t="s">
        <v>108</v>
      </c>
      <c r="F770" s="271" t="s">
        <v>2014</v>
      </c>
      <c r="G770" s="271" t="s">
        <v>2642</v>
      </c>
    </row>
    <row r="771" spans="1:7" ht="17.25">
      <c r="A771" s="271" t="s">
        <v>2643</v>
      </c>
      <c r="B771" s="271" t="s">
        <v>2641</v>
      </c>
      <c r="C771" s="271" t="s">
        <v>108</v>
      </c>
      <c r="D771" s="271" t="s">
        <v>2769</v>
      </c>
      <c r="E771" s="272" t="s">
        <v>108</v>
      </c>
      <c r="F771" s="271" t="s">
        <v>2014</v>
      </c>
      <c r="G771" s="271" t="s">
        <v>2644</v>
      </c>
    </row>
    <row r="772" spans="1:7" ht="17.25">
      <c r="A772" s="271" t="s">
        <v>2645</v>
      </c>
      <c r="B772" s="271" t="s">
        <v>2540</v>
      </c>
      <c r="C772" s="271" t="s">
        <v>108</v>
      </c>
      <c r="D772" s="271" t="s">
        <v>2769</v>
      </c>
      <c r="E772" s="272" t="s">
        <v>108</v>
      </c>
      <c r="F772" s="271" t="s">
        <v>2014</v>
      </c>
      <c r="G772" s="271" t="s">
        <v>2418</v>
      </c>
    </row>
    <row r="773" spans="1:7" ht="17.25">
      <c r="A773" s="271" t="s">
        <v>2646</v>
      </c>
      <c r="B773" s="271" t="s">
        <v>2647</v>
      </c>
      <c r="C773" s="271" t="s">
        <v>2648</v>
      </c>
      <c r="D773" s="271" t="s">
        <v>2769</v>
      </c>
      <c r="E773" s="272" t="s">
        <v>108</v>
      </c>
      <c r="F773" s="271" t="s">
        <v>2014</v>
      </c>
      <c r="G773" s="271" t="s">
        <v>2418</v>
      </c>
    </row>
    <row r="774" spans="1:7" ht="17.25">
      <c r="A774" s="75" t="s">
        <v>2780</v>
      </c>
      <c r="B774" s="75"/>
      <c r="C774" s="75"/>
      <c r="D774" s="75"/>
      <c r="E774" s="76"/>
      <c r="F774" s="75"/>
      <c r="G774" s="75"/>
    </row>
    <row r="775" spans="1:7" ht="17.25">
      <c r="A775" s="271" t="s">
        <v>2650</v>
      </c>
      <c r="B775" s="271" t="s">
        <v>2651</v>
      </c>
      <c r="C775" s="271" t="s">
        <v>108</v>
      </c>
      <c r="D775" s="271" t="s">
        <v>2769</v>
      </c>
      <c r="E775" s="272" t="s">
        <v>108</v>
      </c>
      <c r="F775" s="271" t="s">
        <v>2014</v>
      </c>
      <c r="G775" s="271" t="s">
        <v>2418</v>
      </c>
    </row>
    <row r="776" spans="1:7" ht="17.25">
      <c r="A776" s="271" t="s">
        <v>2659</v>
      </c>
      <c r="B776" s="271" t="s">
        <v>2655</v>
      </c>
      <c r="C776" s="271" t="s">
        <v>2580</v>
      </c>
      <c r="D776" s="271" t="s">
        <v>2769</v>
      </c>
      <c r="E776" s="272" t="s">
        <v>108</v>
      </c>
      <c r="F776" s="271" t="s">
        <v>2014</v>
      </c>
      <c r="G776" s="271" t="s">
        <v>2660</v>
      </c>
    </row>
    <row r="777" spans="1:7" ht="17.25">
      <c r="A777" s="271" t="s">
        <v>2661</v>
      </c>
      <c r="B777" s="271" t="s">
        <v>2651</v>
      </c>
      <c r="C777" s="271" t="s">
        <v>2662</v>
      </c>
      <c r="D777" s="271" t="s">
        <v>2769</v>
      </c>
      <c r="E777" s="272" t="s">
        <v>108</v>
      </c>
      <c r="F777" s="271" t="s">
        <v>2014</v>
      </c>
      <c r="G777" s="271" t="s">
        <v>2418</v>
      </c>
    </row>
    <row r="778" spans="1:7" ht="17.25">
      <c r="A778" s="271" t="s">
        <v>2663</v>
      </c>
      <c r="B778" s="271" t="s">
        <v>2651</v>
      </c>
      <c r="C778" s="271" t="s">
        <v>2664</v>
      </c>
      <c r="D778" s="271" t="s">
        <v>2769</v>
      </c>
      <c r="E778" s="272" t="s">
        <v>108</v>
      </c>
      <c r="F778" s="271" t="s">
        <v>2014</v>
      </c>
      <c r="G778" s="271" t="s">
        <v>2665</v>
      </c>
    </row>
    <row r="779" spans="1:7" ht="17.25">
      <c r="A779" s="75" t="s">
        <v>2781</v>
      </c>
      <c r="B779" s="75"/>
      <c r="C779" s="75"/>
      <c r="D779" s="75"/>
      <c r="E779" s="76"/>
      <c r="F779" s="75"/>
      <c r="G779" s="75"/>
    </row>
    <row r="780" spans="1:7" ht="17.25">
      <c r="A780" s="271" t="s">
        <v>2667</v>
      </c>
      <c r="B780" s="271" t="s">
        <v>2485</v>
      </c>
      <c r="C780" s="271" t="s">
        <v>2668</v>
      </c>
      <c r="D780" s="271" t="s">
        <v>2769</v>
      </c>
      <c r="E780" s="272" t="s">
        <v>108</v>
      </c>
      <c r="F780" s="271" t="s">
        <v>2014</v>
      </c>
      <c r="G780" s="271" t="s">
        <v>2669</v>
      </c>
    </row>
    <row r="781" spans="1:7" ht="17.25">
      <c r="A781" s="271" t="s">
        <v>2499</v>
      </c>
      <c r="B781" s="271" t="s">
        <v>2500</v>
      </c>
      <c r="C781" s="271" t="s">
        <v>2501</v>
      </c>
      <c r="D781" s="271" t="s">
        <v>2769</v>
      </c>
      <c r="E781" s="272" t="s">
        <v>108</v>
      </c>
      <c r="F781" s="271" t="s">
        <v>2014</v>
      </c>
      <c r="G781" s="271" t="s">
        <v>2502</v>
      </c>
    </row>
    <row r="782" spans="1:7" ht="17.25">
      <c r="A782" s="271" t="s">
        <v>2506</v>
      </c>
      <c r="B782" s="271" t="s">
        <v>2458</v>
      </c>
      <c r="C782" s="271" t="s">
        <v>2459</v>
      </c>
      <c r="D782" s="271" t="s">
        <v>2769</v>
      </c>
      <c r="E782" s="272" t="s">
        <v>2771</v>
      </c>
      <c r="F782" s="271" t="s">
        <v>2014</v>
      </c>
      <c r="G782" s="271" t="s">
        <v>2418</v>
      </c>
    </row>
    <row r="783" spans="1:7" ht="17.25">
      <c r="A783" s="271" t="s">
        <v>2670</v>
      </c>
      <c r="B783" s="271" t="s">
        <v>2458</v>
      </c>
      <c r="C783" s="271" t="s">
        <v>108</v>
      </c>
      <c r="D783" s="271" t="s">
        <v>2769</v>
      </c>
      <c r="E783" s="272" t="s">
        <v>108</v>
      </c>
      <c r="F783" s="271" t="s">
        <v>2014</v>
      </c>
      <c r="G783" s="271" t="s">
        <v>2418</v>
      </c>
    </row>
    <row r="784" spans="1:7" ht="17.25">
      <c r="A784" s="271" t="s">
        <v>2671</v>
      </c>
      <c r="B784" s="271" t="s">
        <v>2504</v>
      </c>
      <c r="C784" s="271" t="s">
        <v>2672</v>
      </c>
      <c r="D784" s="271" t="s">
        <v>2769</v>
      </c>
      <c r="E784" s="272" t="s">
        <v>2672</v>
      </c>
      <c r="F784" s="271" t="s">
        <v>2014</v>
      </c>
      <c r="G784" s="271" t="s">
        <v>2673</v>
      </c>
    </row>
    <row r="785" spans="1:7" ht="17.25">
      <c r="A785" s="75" t="s">
        <v>2782</v>
      </c>
      <c r="B785" s="75"/>
      <c r="C785" s="75"/>
      <c r="D785" s="75"/>
      <c r="E785" s="76"/>
      <c r="F785" s="75"/>
      <c r="G785" s="75"/>
    </row>
    <row r="786" spans="1:7" ht="17.25">
      <c r="A786" s="271" t="s">
        <v>2458</v>
      </c>
      <c r="B786" s="271" t="s">
        <v>2458</v>
      </c>
      <c r="C786" s="271" t="s">
        <v>2459</v>
      </c>
      <c r="D786" s="271" t="s">
        <v>2783</v>
      </c>
      <c r="E786" s="272" t="s">
        <v>2682</v>
      </c>
      <c r="F786" s="271" t="s">
        <v>2334</v>
      </c>
      <c r="G786" s="271" t="s">
        <v>2717</v>
      </c>
    </row>
    <row r="787" spans="1:7" ht="15">
      <c r="A787" s="56" t="s">
        <v>2414</v>
      </c>
      <c r="B787" s="56" t="s">
        <v>2415</v>
      </c>
      <c r="C787" s="56"/>
      <c r="D787" s="56" t="s">
        <v>2416</v>
      </c>
      <c r="E787" s="74"/>
      <c r="F787" s="56" t="s">
        <v>2417</v>
      </c>
      <c r="G787" s="56" t="s">
        <v>2418</v>
      </c>
    </row>
    <row r="788" spans="1:7" ht="17.25">
      <c r="A788" s="271" t="s">
        <v>2419</v>
      </c>
      <c r="B788" s="271" t="s">
        <v>2415</v>
      </c>
      <c r="C788" s="271"/>
      <c r="D788" s="271" t="s">
        <v>2416</v>
      </c>
      <c r="E788" s="272"/>
      <c r="F788" s="271" t="s">
        <v>2417</v>
      </c>
      <c r="G788" s="271" t="s">
        <v>2418</v>
      </c>
    </row>
    <row r="789" spans="1:7" ht="17.25">
      <c r="A789" s="75" t="s">
        <v>2784</v>
      </c>
      <c r="B789" s="75"/>
      <c r="C789" s="75"/>
      <c r="D789" s="75"/>
      <c r="E789" s="76"/>
      <c r="F789" s="75"/>
      <c r="G789" s="75"/>
    </row>
    <row r="790" spans="1:7" ht="17.25">
      <c r="A790" s="271" t="s">
        <v>2421</v>
      </c>
      <c r="B790" s="271" t="s">
        <v>2415</v>
      </c>
      <c r="C790" s="271"/>
      <c r="D790" s="271" t="s">
        <v>2416</v>
      </c>
      <c r="E790" s="272"/>
      <c r="F790" s="271" t="s">
        <v>2422</v>
      </c>
      <c r="G790" s="271" t="s">
        <v>2418</v>
      </c>
    </row>
    <row r="791" spans="1:7" ht="17.25">
      <c r="A791" s="271" t="s">
        <v>2423</v>
      </c>
      <c r="B791" s="271" t="s">
        <v>2424</v>
      </c>
      <c r="C791" s="271"/>
      <c r="D791" s="271" t="s">
        <v>2416</v>
      </c>
      <c r="E791" s="272"/>
      <c r="F791" s="271" t="s">
        <v>2417</v>
      </c>
      <c r="G791" s="271" t="s">
        <v>2418</v>
      </c>
    </row>
    <row r="792" spans="1:7" ht="17.25">
      <c r="A792" s="271" t="s">
        <v>2425</v>
      </c>
      <c r="B792" s="271" t="s">
        <v>2424</v>
      </c>
      <c r="C792" s="271"/>
      <c r="D792" s="271" t="s">
        <v>2416</v>
      </c>
      <c r="E792" s="272"/>
      <c r="F792" s="271" t="s">
        <v>2417</v>
      </c>
      <c r="G792" s="271" t="s">
        <v>2418</v>
      </c>
    </row>
    <row r="793" spans="1:7" ht="17.25">
      <c r="A793" s="271" t="s">
        <v>2426</v>
      </c>
      <c r="B793" s="271" t="s">
        <v>2415</v>
      </c>
      <c r="C793" s="271"/>
      <c r="D793" s="271" t="s">
        <v>2416</v>
      </c>
      <c r="E793" s="272"/>
      <c r="F793" s="271" t="s">
        <v>2422</v>
      </c>
      <c r="G793" s="271" t="s">
        <v>2418</v>
      </c>
    </row>
    <row r="794" spans="1:7" ht="17.25">
      <c r="A794" s="271" t="s">
        <v>2427</v>
      </c>
      <c r="B794" s="271" t="s">
        <v>2424</v>
      </c>
      <c r="C794" s="271"/>
      <c r="D794" s="271" t="s">
        <v>2416</v>
      </c>
      <c r="E794" s="272"/>
      <c r="F794" s="271" t="s">
        <v>2417</v>
      </c>
      <c r="G794" s="271" t="s">
        <v>2418</v>
      </c>
    </row>
    <row r="795" spans="1:7" ht="17.25">
      <c r="A795" s="271" t="s">
        <v>2428</v>
      </c>
      <c r="B795" s="271" t="s">
        <v>2415</v>
      </c>
      <c r="C795" s="271"/>
      <c r="D795" s="271" t="s">
        <v>2416</v>
      </c>
      <c r="E795" s="272"/>
      <c r="F795" s="271" t="s">
        <v>2417</v>
      </c>
      <c r="G795" s="271" t="s">
        <v>2418</v>
      </c>
    </row>
    <row r="796" spans="1:7" ht="17.25">
      <c r="A796" s="271" t="s">
        <v>2429</v>
      </c>
      <c r="B796" s="271" t="s">
        <v>2415</v>
      </c>
      <c r="C796" s="271"/>
      <c r="D796" s="271" t="s">
        <v>2416</v>
      </c>
      <c r="E796" s="272"/>
      <c r="F796" s="271" t="s">
        <v>2422</v>
      </c>
      <c r="G796" s="271" t="s">
        <v>2418</v>
      </c>
    </row>
    <row r="797" spans="1:7" ht="17.25">
      <c r="A797" s="271" t="s">
        <v>2430</v>
      </c>
      <c r="B797" s="271" t="s">
        <v>2415</v>
      </c>
      <c r="C797" s="271"/>
      <c r="D797" s="271" t="s">
        <v>2416</v>
      </c>
      <c r="E797" s="272"/>
      <c r="F797" s="271" t="s">
        <v>2422</v>
      </c>
      <c r="G797" s="271" t="s">
        <v>2418</v>
      </c>
    </row>
    <row r="798" spans="1:7" ht="17.25">
      <c r="A798" s="271" t="s">
        <v>2431</v>
      </c>
      <c r="B798" s="271" t="s">
        <v>2415</v>
      </c>
      <c r="C798" s="271"/>
      <c r="D798" s="271" t="s">
        <v>2416</v>
      </c>
      <c r="E798" s="272"/>
      <c r="F798" s="271" t="s">
        <v>2422</v>
      </c>
      <c r="G798" s="271" t="s">
        <v>2418</v>
      </c>
    </row>
    <row r="799" spans="1:7" ht="17.25">
      <c r="A799" s="271" t="s">
        <v>2432</v>
      </c>
      <c r="B799" s="271" t="s">
        <v>2424</v>
      </c>
      <c r="C799" s="271"/>
      <c r="D799" s="271" t="s">
        <v>2416</v>
      </c>
      <c r="E799" s="272"/>
      <c r="F799" s="271" t="s">
        <v>2422</v>
      </c>
      <c r="G799" s="271" t="s">
        <v>2418</v>
      </c>
    </row>
    <row r="800" spans="1:7" ht="17.25">
      <c r="A800" s="271" t="s">
        <v>2458</v>
      </c>
      <c r="B800" s="271" t="s">
        <v>2458</v>
      </c>
      <c r="C800" s="271" t="s">
        <v>2459</v>
      </c>
      <c r="D800" s="271" t="s">
        <v>2783</v>
      </c>
      <c r="E800" s="272" t="s">
        <v>2682</v>
      </c>
      <c r="F800" s="271" t="s">
        <v>2334</v>
      </c>
      <c r="G800" s="271" t="s">
        <v>2719</v>
      </c>
    </row>
    <row r="801" spans="1:7" ht="17.25">
      <c r="A801" s="75" t="s">
        <v>2785</v>
      </c>
      <c r="B801" s="75"/>
      <c r="C801" s="75"/>
      <c r="D801" s="75"/>
      <c r="E801" s="76"/>
      <c r="F801" s="75"/>
      <c r="G801" s="75"/>
    </row>
    <row r="802" spans="1:7" ht="17.25">
      <c r="A802" s="271" t="s">
        <v>2458</v>
      </c>
      <c r="B802" s="271" t="s">
        <v>2458</v>
      </c>
      <c r="C802" s="271" t="s">
        <v>2459</v>
      </c>
      <c r="D802" s="271" t="s">
        <v>2783</v>
      </c>
      <c r="E802" s="272" t="s">
        <v>2682</v>
      </c>
      <c r="F802" s="271" t="s">
        <v>2334</v>
      </c>
      <c r="G802" s="271" t="s">
        <v>2717</v>
      </c>
    </row>
    <row r="803" spans="1:7" ht="17.25">
      <c r="A803" s="75" t="s">
        <v>2786</v>
      </c>
      <c r="B803" s="75"/>
      <c r="C803" s="75"/>
      <c r="D803" s="75"/>
      <c r="E803" s="76"/>
      <c r="F803" s="75"/>
      <c r="G803" s="75"/>
    </row>
    <row r="804" spans="1:7" ht="17.25">
      <c r="A804" s="271" t="s">
        <v>2458</v>
      </c>
      <c r="B804" s="271" t="s">
        <v>2458</v>
      </c>
      <c r="C804" s="271" t="s">
        <v>2459</v>
      </c>
      <c r="D804" s="271" t="s">
        <v>2783</v>
      </c>
      <c r="E804" s="272" t="s">
        <v>2682</v>
      </c>
      <c r="F804" s="271" t="s">
        <v>2334</v>
      </c>
      <c r="G804" s="271" t="s">
        <v>2722</v>
      </c>
    </row>
    <row r="805" spans="1:7">
      <c r="A805" s="56" t="s">
        <v>2434</v>
      </c>
      <c r="B805" s="56" t="s">
        <v>2415</v>
      </c>
      <c r="C805" s="56"/>
      <c r="D805" s="56" t="s">
        <v>2416</v>
      </c>
      <c r="E805" s="74"/>
      <c r="F805" s="56" t="s">
        <v>2417</v>
      </c>
      <c r="G805" s="56" t="s">
        <v>2418</v>
      </c>
    </row>
    <row r="806" spans="1:7" ht="17.25">
      <c r="A806" s="75" t="s">
        <v>2787</v>
      </c>
      <c r="B806" s="75"/>
      <c r="C806" s="75"/>
      <c r="D806" s="75"/>
      <c r="E806" s="76"/>
      <c r="F806" s="75"/>
      <c r="G806" s="75"/>
    </row>
    <row r="807" spans="1:7" ht="17.25">
      <c r="A807" s="271" t="s">
        <v>2458</v>
      </c>
      <c r="B807" s="271" t="s">
        <v>2458</v>
      </c>
      <c r="C807" s="271" t="s">
        <v>2459</v>
      </c>
      <c r="D807" s="271" t="s">
        <v>2783</v>
      </c>
      <c r="E807" s="272" t="s">
        <v>2682</v>
      </c>
      <c r="F807" s="271" t="s">
        <v>2334</v>
      </c>
      <c r="G807" s="271" t="s">
        <v>2719</v>
      </c>
    </row>
    <row r="808" spans="1:7" ht="17.25">
      <c r="A808" s="75" t="s">
        <v>2788</v>
      </c>
      <c r="B808" s="75"/>
      <c r="C808" s="75"/>
      <c r="D808" s="75"/>
      <c r="E808" s="76"/>
      <c r="F808" s="75"/>
      <c r="G808" s="75"/>
    </row>
    <row r="809" spans="1:7" ht="17.25">
      <c r="A809" s="271" t="s">
        <v>2458</v>
      </c>
      <c r="B809" s="271" t="s">
        <v>2458</v>
      </c>
      <c r="C809" s="271" t="s">
        <v>2459</v>
      </c>
      <c r="D809" s="271" t="s">
        <v>2783</v>
      </c>
      <c r="E809" s="272" t="s">
        <v>2682</v>
      </c>
      <c r="F809" s="271" t="s">
        <v>2334</v>
      </c>
      <c r="G809" s="271" t="s">
        <v>2719</v>
      </c>
    </row>
    <row r="810" spans="1:7" ht="17.25">
      <c r="A810" s="271" t="s">
        <v>2436</v>
      </c>
      <c r="B810" s="271" t="s">
        <v>2415</v>
      </c>
      <c r="C810" s="271"/>
      <c r="D810" s="271" t="s">
        <v>2416</v>
      </c>
      <c r="E810" s="272"/>
      <c r="F810" s="271" t="s">
        <v>2417</v>
      </c>
      <c r="G810" s="271" t="s">
        <v>2418</v>
      </c>
    </row>
    <row r="811" spans="1:7" ht="17.100000000000001">
      <c r="A811" s="271" t="s">
        <v>2437</v>
      </c>
      <c r="B811" s="271" t="s">
        <v>2415</v>
      </c>
      <c r="C811" s="271"/>
      <c r="D811" s="271" t="s">
        <v>2416</v>
      </c>
      <c r="E811" s="272"/>
      <c r="F811" s="271" t="s">
        <v>2417</v>
      </c>
      <c r="G811" s="271" t="s">
        <v>2418</v>
      </c>
    </row>
    <row r="812" spans="1:7" ht="17.25">
      <c r="A812" s="271" t="s">
        <v>2438</v>
      </c>
      <c r="B812" s="271" t="s">
        <v>2415</v>
      </c>
      <c r="C812" s="271"/>
      <c r="D812" s="271" t="s">
        <v>2416</v>
      </c>
      <c r="E812" s="272"/>
      <c r="F812" s="271" t="s">
        <v>2417</v>
      </c>
      <c r="G812" s="271" t="s">
        <v>2418</v>
      </c>
    </row>
    <row r="813" spans="1:7" ht="17.25">
      <c r="A813" s="271" t="s">
        <v>2439</v>
      </c>
      <c r="B813" s="271" t="s">
        <v>2415</v>
      </c>
      <c r="C813" s="271"/>
      <c r="D813" s="271" t="s">
        <v>2416</v>
      </c>
      <c r="E813" s="272"/>
      <c r="F813" s="271" t="s">
        <v>2417</v>
      </c>
      <c r="G813" s="271" t="s">
        <v>2418</v>
      </c>
    </row>
    <row r="814" spans="1:7" ht="17.25">
      <c r="A814" s="271" t="s">
        <v>2440</v>
      </c>
      <c r="B814" s="271" t="s">
        <v>2415</v>
      </c>
      <c r="C814" s="271"/>
      <c r="D814" s="271" t="s">
        <v>2416</v>
      </c>
      <c r="E814" s="272"/>
      <c r="F814" s="271" t="s">
        <v>2417</v>
      </c>
      <c r="G814" s="271" t="s">
        <v>2418</v>
      </c>
    </row>
    <row r="815" spans="1:7" ht="17.25">
      <c r="A815" s="271" t="s">
        <v>2441</v>
      </c>
      <c r="B815" s="271" t="s">
        <v>2415</v>
      </c>
      <c r="C815" s="271"/>
      <c r="D815" s="271" t="s">
        <v>2416</v>
      </c>
      <c r="E815" s="272"/>
      <c r="F815" s="271" t="s">
        <v>2417</v>
      </c>
      <c r="G815" s="271" t="s">
        <v>2418</v>
      </c>
    </row>
    <row r="816" spans="1:7" ht="17.25">
      <c r="A816" s="271" t="s">
        <v>2442</v>
      </c>
      <c r="B816" s="271" t="s">
        <v>2415</v>
      </c>
      <c r="C816" s="271"/>
      <c r="D816" s="271" t="s">
        <v>2416</v>
      </c>
      <c r="E816" s="272"/>
      <c r="F816" s="271" t="s">
        <v>2417</v>
      </c>
      <c r="G816" s="271" t="s">
        <v>2418</v>
      </c>
    </row>
    <row r="817" spans="1:7" ht="17.25">
      <c r="A817" s="271" t="s">
        <v>2443</v>
      </c>
      <c r="B817" s="271" t="s">
        <v>2415</v>
      </c>
      <c r="C817" s="271"/>
      <c r="D817" s="271" t="s">
        <v>2416</v>
      </c>
      <c r="E817" s="272"/>
      <c r="F817" s="271" t="s">
        <v>2417</v>
      </c>
      <c r="G817" s="271" t="s">
        <v>2418</v>
      </c>
    </row>
    <row r="818" spans="1:7" ht="17.25">
      <c r="A818" s="75" t="s">
        <v>2789</v>
      </c>
      <c r="B818" s="75"/>
      <c r="C818" s="75"/>
      <c r="D818" s="75"/>
      <c r="E818" s="76"/>
      <c r="F818" s="75"/>
      <c r="G818" s="75"/>
    </row>
    <row r="819" spans="1:7" ht="17.25">
      <c r="A819" s="271" t="s">
        <v>2458</v>
      </c>
      <c r="B819" s="271" t="s">
        <v>2458</v>
      </c>
      <c r="C819" s="271" t="s">
        <v>2459</v>
      </c>
      <c r="D819" s="271" t="s">
        <v>2783</v>
      </c>
      <c r="E819" s="272" t="s">
        <v>2682</v>
      </c>
      <c r="F819" s="271" t="s">
        <v>2334</v>
      </c>
      <c r="G819" s="271" t="s">
        <v>2719</v>
      </c>
    </row>
    <row r="820" spans="1:7" ht="17.25">
      <c r="A820" s="271" t="s">
        <v>2445</v>
      </c>
      <c r="B820" s="271" t="s">
        <v>2446</v>
      </c>
      <c r="C820" s="271"/>
      <c r="D820" s="271" t="s">
        <v>2416</v>
      </c>
      <c r="E820" s="272"/>
      <c r="F820" s="271" t="s">
        <v>2447</v>
      </c>
      <c r="G820" s="271" t="s">
        <v>2418</v>
      </c>
    </row>
    <row r="821" spans="1:7" ht="17.25">
      <c r="A821" s="271" t="s">
        <v>2448</v>
      </c>
      <c r="B821" s="271" t="s">
        <v>2415</v>
      </c>
      <c r="C821" s="271"/>
      <c r="D821" s="271" t="s">
        <v>2416</v>
      </c>
      <c r="E821" s="272"/>
      <c r="F821" s="271" t="s">
        <v>2417</v>
      </c>
      <c r="G821" s="271" t="s">
        <v>2418</v>
      </c>
    </row>
    <row r="822" spans="1:7" ht="17.25">
      <c r="A822" s="75" t="s">
        <v>2790</v>
      </c>
      <c r="B822" s="75"/>
      <c r="C822" s="75"/>
      <c r="D822" s="75"/>
      <c r="E822" s="76"/>
      <c r="F822" s="75"/>
      <c r="G822" s="75"/>
    </row>
    <row r="823" spans="1:7" ht="17.25">
      <c r="A823" s="271" t="s">
        <v>2458</v>
      </c>
      <c r="B823" s="271" t="s">
        <v>2458</v>
      </c>
      <c r="C823" s="271" t="s">
        <v>2459</v>
      </c>
      <c r="D823" s="271" t="s">
        <v>2783</v>
      </c>
      <c r="E823" s="272" t="s">
        <v>2682</v>
      </c>
      <c r="F823" s="271" t="s">
        <v>2334</v>
      </c>
      <c r="G823" s="271" t="s">
        <v>2719</v>
      </c>
    </row>
    <row r="824" spans="1:7" ht="17.25">
      <c r="A824" s="75" t="s">
        <v>2791</v>
      </c>
      <c r="B824" s="75"/>
      <c r="C824" s="75"/>
      <c r="D824" s="75"/>
      <c r="E824" s="76"/>
      <c r="F824" s="75"/>
      <c r="G824" s="75"/>
    </row>
    <row r="825" spans="1:7" ht="17.25">
      <c r="A825" s="271" t="s">
        <v>2513</v>
      </c>
      <c r="B825" s="271" t="s">
        <v>2514</v>
      </c>
      <c r="C825" s="271" t="s">
        <v>551</v>
      </c>
      <c r="D825" s="271" t="s">
        <v>2792</v>
      </c>
      <c r="E825" s="272" t="s">
        <v>551</v>
      </c>
      <c r="F825" s="271" t="s">
        <v>2331</v>
      </c>
      <c r="G825" s="271" t="s">
        <v>2516</v>
      </c>
    </row>
    <row r="826" spans="1:7" ht="17.25">
      <c r="A826" s="75" t="s">
        <v>2793</v>
      </c>
      <c r="B826" s="75"/>
      <c r="C826" s="75"/>
      <c r="D826" s="75"/>
      <c r="E826" s="76"/>
      <c r="F826" s="75"/>
      <c r="G826" s="75"/>
    </row>
    <row r="827" spans="1:7" ht="17.25">
      <c r="A827" s="271" t="s">
        <v>2457</v>
      </c>
      <c r="B827" s="271" t="s">
        <v>2458</v>
      </c>
      <c r="C827" s="271" t="s">
        <v>2459</v>
      </c>
      <c r="D827" s="271" t="s">
        <v>2792</v>
      </c>
      <c r="E827" s="272" t="s">
        <v>2518</v>
      </c>
      <c r="F827" s="271" t="s">
        <v>2334</v>
      </c>
      <c r="G827" s="271" t="s">
        <v>2418</v>
      </c>
    </row>
    <row r="828" spans="1:7" ht="17.25">
      <c r="A828" s="75" t="s">
        <v>2794</v>
      </c>
      <c r="B828" s="75"/>
      <c r="C828" s="75"/>
      <c r="D828" s="75"/>
      <c r="E828" s="76"/>
      <c r="F828" s="75"/>
      <c r="G828" s="75"/>
    </row>
    <row r="829" spans="1:7" ht="17.25">
      <c r="A829" s="271" t="s">
        <v>2528</v>
      </c>
      <c r="B829" s="271" t="s">
        <v>2458</v>
      </c>
      <c r="C829" s="271" t="s">
        <v>551</v>
      </c>
      <c r="D829" s="271" t="s">
        <v>2792</v>
      </c>
      <c r="E829" s="272" t="s">
        <v>551</v>
      </c>
      <c r="F829" s="271" t="s">
        <v>2331</v>
      </c>
      <c r="G829" s="271" t="s">
        <v>2529</v>
      </c>
    </row>
    <row r="830" spans="1:7" ht="17.25">
      <c r="A830" s="75" t="s">
        <v>2795</v>
      </c>
      <c r="B830" s="75"/>
      <c r="C830" s="75"/>
      <c r="D830" s="75"/>
      <c r="E830" s="76"/>
      <c r="F830" s="75"/>
      <c r="G830" s="75"/>
    </row>
    <row r="831" spans="1:7" ht="17.25">
      <c r="A831" s="271" t="s">
        <v>2462</v>
      </c>
      <c r="B831" s="271" t="s">
        <v>2463</v>
      </c>
      <c r="C831" s="271" t="s">
        <v>2459</v>
      </c>
      <c r="D831" s="271" t="s">
        <v>2792</v>
      </c>
      <c r="E831" s="272" t="s">
        <v>2518</v>
      </c>
      <c r="F831" s="271" t="s">
        <v>2334</v>
      </c>
      <c r="G831" s="271" t="s">
        <v>2418</v>
      </c>
    </row>
    <row r="832" spans="1:7" ht="17.25">
      <c r="A832" s="271" t="s">
        <v>2464</v>
      </c>
      <c r="B832" s="271" t="s">
        <v>2463</v>
      </c>
      <c r="C832" s="271" t="s">
        <v>2459</v>
      </c>
      <c r="D832" s="271" t="s">
        <v>2792</v>
      </c>
      <c r="E832" s="272" t="s">
        <v>2518</v>
      </c>
      <c r="F832" s="271" t="s">
        <v>2334</v>
      </c>
      <c r="G832" s="271" t="s">
        <v>2418</v>
      </c>
    </row>
    <row r="833" spans="1:7" ht="17.25">
      <c r="A833" s="271" t="s">
        <v>2465</v>
      </c>
      <c r="B833" s="271" t="s">
        <v>2463</v>
      </c>
      <c r="C833" s="271" t="s">
        <v>2459</v>
      </c>
      <c r="D833" s="271" t="s">
        <v>2792</v>
      </c>
      <c r="E833" s="272" t="s">
        <v>2518</v>
      </c>
      <c r="F833" s="271" t="s">
        <v>2334</v>
      </c>
      <c r="G833" s="271" t="s">
        <v>2418</v>
      </c>
    </row>
    <row r="834" spans="1:7" ht="17.25">
      <c r="A834" s="271" t="s">
        <v>2466</v>
      </c>
      <c r="B834" s="271" t="s">
        <v>2463</v>
      </c>
      <c r="C834" s="271" t="s">
        <v>2459</v>
      </c>
      <c r="D834" s="271" t="s">
        <v>2792</v>
      </c>
      <c r="E834" s="272" t="s">
        <v>2518</v>
      </c>
      <c r="F834" s="271" t="s">
        <v>2334</v>
      </c>
      <c r="G834" s="271" t="s">
        <v>2418</v>
      </c>
    </row>
    <row r="835" spans="1:7" ht="17.25">
      <c r="A835" s="75" t="s">
        <v>2796</v>
      </c>
      <c r="B835" s="75"/>
      <c r="C835" s="75"/>
      <c r="D835" s="75"/>
      <c r="E835" s="76"/>
      <c r="F835" s="75"/>
      <c r="G835" s="75"/>
    </row>
    <row r="836" spans="1:7" ht="17.25">
      <c r="A836" s="271" t="s">
        <v>2472</v>
      </c>
      <c r="B836" s="271" t="s">
        <v>2458</v>
      </c>
      <c r="C836" s="271" t="s">
        <v>2459</v>
      </c>
      <c r="D836" s="271" t="s">
        <v>2792</v>
      </c>
      <c r="E836" s="272" t="s">
        <v>2518</v>
      </c>
      <c r="F836" s="271" t="s">
        <v>2334</v>
      </c>
      <c r="G836" s="271" t="s">
        <v>2418</v>
      </c>
    </row>
    <row r="837" spans="1:7" ht="17.25">
      <c r="A837" s="271" t="s">
        <v>2473</v>
      </c>
      <c r="B837" s="271" t="s">
        <v>2458</v>
      </c>
      <c r="C837" s="271" t="s">
        <v>2459</v>
      </c>
      <c r="D837" s="271" t="s">
        <v>2792</v>
      </c>
      <c r="E837" s="272" t="s">
        <v>2518</v>
      </c>
      <c r="F837" s="271" t="s">
        <v>2334</v>
      </c>
      <c r="G837" s="271" t="s">
        <v>2418</v>
      </c>
    </row>
    <row r="838" spans="1:7" ht="17.25">
      <c r="A838" s="271" t="s">
        <v>2474</v>
      </c>
      <c r="B838" s="271" t="s">
        <v>2458</v>
      </c>
      <c r="C838" s="271" t="s">
        <v>2459</v>
      </c>
      <c r="D838" s="271" t="s">
        <v>2792</v>
      </c>
      <c r="E838" s="272" t="s">
        <v>2518</v>
      </c>
      <c r="F838" s="271" t="s">
        <v>2334</v>
      </c>
      <c r="G838" s="271" t="s">
        <v>2418</v>
      </c>
    </row>
    <row r="839" spans="1:7" ht="17.25">
      <c r="A839" s="75" t="s">
        <v>2797</v>
      </c>
      <c r="B839" s="75"/>
      <c r="C839" s="75"/>
      <c r="D839" s="75"/>
      <c r="E839" s="76"/>
      <c r="F839" s="75"/>
      <c r="G839" s="75"/>
    </row>
    <row r="840" spans="1:7" ht="17.25">
      <c r="A840" s="271" t="s">
        <v>2533</v>
      </c>
      <c r="B840" s="271"/>
      <c r="C840" s="271" t="s">
        <v>2534</v>
      </c>
      <c r="D840" s="271" t="s">
        <v>2792</v>
      </c>
      <c r="E840" s="272" t="s">
        <v>551</v>
      </c>
      <c r="F840" s="271" t="s">
        <v>2331</v>
      </c>
      <c r="G840" s="271" t="s">
        <v>2418</v>
      </c>
    </row>
    <row r="841" spans="1:7" ht="17.25">
      <c r="A841" s="271" t="s">
        <v>2476</v>
      </c>
      <c r="B841" s="271" t="s">
        <v>2458</v>
      </c>
      <c r="C841" s="271" t="s">
        <v>2459</v>
      </c>
      <c r="D841" s="271" t="s">
        <v>2792</v>
      </c>
      <c r="E841" s="272" t="s">
        <v>2518</v>
      </c>
      <c r="F841" s="271" t="s">
        <v>2334</v>
      </c>
      <c r="G841" s="271" t="s">
        <v>2418</v>
      </c>
    </row>
    <row r="842" spans="1:7" ht="17.25">
      <c r="A842" s="75" t="s">
        <v>2798</v>
      </c>
      <c r="B842" s="75"/>
      <c r="C842" s="75"/>
      <c r="D842" s="75"/>
      <c r="E842" s="76"/>
      <c r="F842" s="75"/>
      <c r="G842" s="75"/>
    </row>
    <row r="843" spans="1:7" ht="17.25">
      <c r="A843" s="271" t="s">
        <v>2536</v>
      </c>
      <c r="B843" s="271" t="s">
        <v>2537</v>
      </c>
      <c r="C843" s="271" t="s">
        <v>551</v>
      </c>
      <c r="D843" s="271" t="s">
        <v>2792</v>
      </c>
      <c r="E843" s="272" t="s">
        <v>551</v>
      </c>
      <c r="F843" s="271" t="s">
        <v>2331</v>
      </c>
      <c r="G843" s="271" t="s">
        <v>2538</v>
      </c>
    </row>
    <row r="844" spans="1:7" ht="17.25">
      <c r="A844" s="271" t="s">
        <v>2539</v>
      </c>
      <c r="B844" s="271" t="s">
        <v>2540</v>
      </c>
      <c r="C844" s="271" t="s">
        <v>2541</v>
      </c>
      <c r="D844" s="271" t="s">
        <v>2792</v>
      </c>
      <c r="E844" s="272" t="s">
        <v>551</v>
      </c>
      <c r="F844" s="271" t="s">
        <v>2153</v>
      </c>
      <c r="G844" s="271" t="s">
        <v>2542</v>
      </c>
    </row>
    <row r="845" spans="1:7" ht="17.25">
      <c r="A845" s="271" t="s">
        <v>2484</v>
      </c>
      <c r="B845" s="271" t="s">
        <v>2485</v>
      </c>
      <c r="C845" s="271"/>
      <c r="D845" s="271" t="s">
        <v>2416</v>
      </c>
      <c r="E845" s="272"/>
      <c r="F845" s="271" t="s">
        <v>2486</v>
      </c>
      <c r="G845" s="271" t="s">
        <v>2418</v>
      </c>
    </row>
    <row r="846" spans="1:7" ht="17.25">
      <c r="A846" s="271" t="s">
        <v>2487</v>
      </c>
      <c r="B846" s="271" t="s">
        <v>2485</v>
      </c>
      <c r="C846" s="271"/>
      <c r="D846" s="271" t="s">
        <v>2416</v>
      </c>
      <c r="E846" s="272"/>
      <c r="F846" s="271" t="s">
        <v>2486</v>
      </c>
      <c r="G846" s="271" t="s">
        <v>2418</v>
      </c>
    </row>
    <row r="847" spans="1:7" ht="17.25">
      <c r="A847" s="271" t="s">
        <v>2488</v>
      </c>
      <c r="B847" s="271" t="s">
        <v>2485</v>
      </c>
      <c r="C847" s="271" t="s">
        <v>2489</v>
      </c>
      <c r="D847" s="271" t="s">
        <v>2416</v>
      </c>
      <c r="E847" s="272"/>
      <c r="F847" s="271" t="s">
        <v>2490</v>
      </c>
      <c r="G847" s="271" t="s">
        <v>2491</v>
      </c>
    </row>
    <row r="848" spans="1:7" ht="17.25">
      <c r="A848" s="75" t="s">
        <v>2799</v>
      </c>
      <c r="B848" s="75"/>
      <c r="C848" s="75"/>
      <c r="D848" s="75"/>
      <c r="E848" s="76"/>
      <c r="F848" s="75"/>
      <c r="G848" s="75"/>
    </row>
    <row r="849" spans="1:7" ht="17.25">
      <c r="A849" s="271" t="s">
        <v>2494</v>
      </c>
      <c r="B849" s="271" t="s">
        <v>2458</v>
      </c>
      <c r="C849" s="271" t="s">
        <v>551</v>
      </c>
      <c r="D849" s="271" t="s">
        <v>2416</v>
      </c>
      <c r="E849" s="272"/>
      <c r="F849" s="271" t="s">
        <v>2495</v>
      </c>
      <c r="G849" s="271" t="s">
        <v>2495</v>
      </c>
    </row>
    <row r="850" spans="1:7" ht="17.25">
      <c r="A850" s="271" t="s">
        <v>2494</v>
      </c>
      <c r="B850" s="271" t="s">
        <v>2458</v>
      </c>
      <c r="C850" s="271" t="s">
        <v>551</v>
      </c>
      <c r="D850" s="271" t="s">
        <v>2792</v>
      </c>
      <c r="E850" s="272" t="s">
        <v>551</v>
      </c>
      <c r="F850" s="271" t="s">
        <v>2331</v>
      </c>
      <c r="G850" s="271" t="s">
        <v>2495</v>
      </c>
    </row>
    <row r="851" spans="1:7" ht="17.25">
      <c r="A851" s="271" t="s">
        <v>2544</v>
      </c>
      <c r="B851" s="271" t="s">
        <v>2458</v>
      </c>
      <c r="C851" s="271" t="s">
        <v>551</v>
      </c>
      <c r="D851" s="271" t="s">
        <v>2792</v>
      </c>
      <c r="E851" s="272" t="s">
        <v>551</v>
      </c>
      <c r="F851" s="271" t="s">
        <v>2331</v>
      </c>
      <c r="G851" s="271" t="s">
        <v>2545</v>
      </c>
    </row>
    <row r="852" spans="1:7" ht="17.25">
      <c r="A852" s="75" t="s">
        <v>2800</v>
      </c>
      <c r="B852" s="75"/>
      <c r="C852" s="75"/>
      <c r="D852" s="75"/>
      <c r="E852" s="76"/>
      <c r="F852" s="75"/>
      <c r="G852" s="75"/>
    </row>
    <row r="853" spans="1:7" ht="17.25">
      <c r="A853" s="271" t="s">
        <v>2547</v>
      </c>
      <c r="B853" s="271"/>
      <c r="C853" s="271" t="s">
        <v>551</v>
      </c>
      <c r="D853" s="271" t="s">
        <v>2792</v>
      </c>
      <c r="E853" s="272" t="s">
        <v>551</v>
      </c>
      <c r="F853" s="271" t="s">
        <v>2331</v>
      </c>
      <c r="G853" s="271" t="s">
        <v>2418</v>
      </c>
    </row>
    <row r="854" spans="1:7" ht="17.25">
      <c r="A854" s="75" t="s">
        <v>2801</v>
      </c>
      <c r="B854" s="75"/>
      <c r="C854" s="75"/>
      <c r="D854" s="75"/>
      <c r="E854" s="76"/>
      <c r="F854" s="75"/>
      <c r="G854" s="75"/>
    </row>
    <row r="855" spans="1:7" ht="17.25">
      <c r="A855" s="271" t="s">
        <v>2499</v>
      </c>
      <c r="B855" s="271" t="s">
        <v>2500</v>
      </c>
      <c r="C855" s="271" t="s">
        <v>2501</v>
      </c>
      <c r="D855" s="271" t="s">
        <v>2416</v>
      </c>
      <c r="E855" s="272"/>
      <c r="F855" s="271" t="s">
        <v>2417</v>
      </c>
      <c r="G855" s="271" t="s">
        <v>2502</v>
      </c>
    </row>
    <row r="856" spans="1:7" ht="17.25">
      <c r="A856" s="271" t="s">
        <v>2506</v>
      </c>
      <c r="B856" s="271" t="s">
        <v>2458</v>
      </c>
      <c r="C856" s="271" t="s">
        <v>2459</v>
      </c>
      <c r="D856" s="271" t="s">
        <v>2792</v>
      </c>
      <c r="E856" s="272" t="s">
        <v>2518</v>
      </c>
      <c r="F856" s="271" t="s">
        <v>2334</v>
      </c>
      <c r="G856" s="271" t="s">
        <v>2418</v>
      </c>
    </row>
    <row r="857" spans="1:7" ht="17.25">
      <c r="A857" s="75" t="s">
        <v>2802</v>
      </c>
      <c r="B857" s="75"/>
      <c r="C857" s="75"/>
      <c r="D857" s="75"/>
      <c r="E857" s="76"/>
      <c r="F857" s="75"/>
      <c r="G857" s="75"/>
    </row>
    <row r="858" spans="1:7" ht="17.25">
      <c r="A858" s="271" t="s">
        <v>2458</v>
      </c>
      <c r="B858" s="271" t="s">
        <v>2458</v>
      </c>
      <c r="C858" s="271" t="s">
        <v>2459</v>
      </c>
      <c r="D858" s="271" t="s">
        <v>2803</v>
      </c>
      <c r="E858" s="272" t="s">
        <v>2460</v>
      </c>
      <c r="F858" s="271" t="s">
        <v>2350</v>
      </c>
      <c r="G858" s="271" t="s">
        <v>2717</v>
      </c>
    </row>
    <row r="859" spans="1:7" ht="17.25">
      <c r="A859" s="271" t="s">
        <v>2414</v>
      </c>
      <c r="B859" s="271" t="s">
        <v>2415</v>
      </c>
      <c r="C859" s="271"/>
      <c r="D859" s="271" t="s">
        <v>2416</v>
      </c>
      <c r="E859" s="272"/>
      <c r="F859" s="271" t="s">
        <v>2417</v>
      </c>
      <c r="G859" s="271" t="s">
        <v>2418</v>
      </c>
    </row>
    <row r="860" spans="1:7" ht="17.25">
      <c r="A860" s="271" t="s">
        <v>2419</v>
      </c>
      <c r="B860" s="271" t="s">
        <v>2415</v>
      </c>
      <c r="C860" s="271"/>
      <c r="D860" s="271" t="s">
        <v>2416</v>
      </c>
      <c r="E860" s="272"/>
      <c r="F860" s="271" t="s">
        <v>2417</v>
      </c>
      <c r="G860" s="271" t="s">
        <v>2418</v>
      </c>
    </row>
    <row r="861" spans="1:7" ht="17.25">
      <c r="A861" s="75" t="s">
        <v>2804</v>
      </c>
      <c r="B861" s="75"/>
      <c r="C861" s="75"/>
      <c r="D861" s="75"/>
      <c r="E861" s="76"/>
      <c r="F861" s="75"/>
      <c r="G861" s="75"/>
    </row>
    <row r="862" spans="1:7" ht="17.25">
      <c r="A862" s="271" t="s">
        <v>2421</v>
      </c>
      <c r="B862" s="271" t="s">
        <v>2415</v>
      </c>
      <c r="C862" s="271"/>
      <c r="D862" s="271" t="s">
        <v>2416</v>
      </c>
      <c r="E862" s="272"/>
      <c r="F862" s="271" t="s">
        <v>2422</v>
      </c>
      <c r="G862" s="271" t="s">
        <v>2418</v>
      </c>
    </row>
    <row r="863" spans="1:7" ht="17.25">
      <c r="A863" s="271" t="s">
        <v>2423</v>
      </c>
      <c r="B863" s="271" t="s">
        <v>2424</v>
      </c>
      <c r="C863" s="271"/>
      <c r="D863" s="271" t="s">
        <v>2416</v>
      </c>
      <c r="E863" s="272"/>
      <c r="F863" s="271" t="s">
        <v>2417</v>
      </c>
      <c r="G863" s="271" t="s">
        <v>2418</v>
      </c>
    </row>
    <row r="864" spans="1:7" ht="17.25">
      <c r="A864" s="271" t="s">
        <v>2425</v>
      </c>
      <c r="B864" s="271" t="s">
        <v>2424</v>
      </c>
      <c r="C864" s="271"/>
      <c r="D864" s="271" t="s">
        <v>2416</v>
      </c>
      <c r="E864" s="272"/>
      <c r="F864" s="271" t="s">
        <v>2417</v>
      </c>
      <c r="G864" s="271" t="s">
        <v>2418</v>
      </c>
    </row>
    <row r="865" spans="1:7" ht="17.25">
      <c r="A865" s="271" t="s">
        <v>2426</v>
      </c>
      <c r="B865" s="271" t="s">
        <v>2415</v>
      </c>
      <c r="C865" s="271"/>
      <c r="D865" s="271" t="s">
        <v>2416</v>
      </c>
      <c r="E865" s="272"/>
      <c r="F865" s="271" t="s">
        <v>2422</v>
      </c>
      <c r="G865" s="271" t="s">
        <v>2418</v>
      </c>
    </row>
    <row r="866" spans="1:7" ht="17.25">
      <c r="A866" s="271" t="s">
        <v>2427</v>
      </c>
      <c r="B866" s="271" t="s">
        <v>2424</v>
      </c>
      <c r="C866" s="271"/>
      <c r="D866" s="271" t="s">
        <v>2416</v>
      </c>
      <c r="E866" s="272"/>
      <c r="F866" s="271" t="s">
        <v>2417</v>
      </c>
      <c r="G866" s="271" t="s">
        <v>2418</v>
      </c>
    </row>
    <row r="867" spans="1:7" ht="17.25">
      <c r="A867" s="271" t="s">
        <v>2428</v>
      </c>
      <c r="B867" s="271" t="s">
        <v>2415</v>
      </c>
      <c r="C867" s="271"/>
      <c r="D867" s="271" t="s">
        <v>2416</v>
      </c>
      <c r="E867" s="272"/>
      <c r="F867" s="271" t="s">
        <v>2417</v>
      </c>
      <c r="G867" s="271" t="s">
        <v>2418</v>
      </c>
    </row>
    <row r="868" spans="1:7" ht="17.25">
      <c r="A868" s="271" t="s">
        <v>2429</v>
      </c>
      <c r="B868" s="271" t="s">
        <v>2415</v>
      </c>
      <c r="C868" s="271"/>
      <c r="D868" s="271" t="s">
        <v>2416</v>
      </c>
      <c r="E868" s="272"/>
      <c r="F868" s="271" t="s">
        <v>2422</v>
      </c>
      <c r="G868" s="271" t="s">
        <v>2418</v>
      </c>
    </row>
    <row r="869" spans="1:7" ht="17.25">
      <c r="A869" s="271" t="s">
        <v>2430</v>
      </c>
      <c r="B869" s="271" t="s">
        <v>2415</v>
      </c>
      <c r="C869" s="271"/>
      <c r="D869" s="271" t="s">
        <v>2416</v>
      </c>
      <c r="E869" s="272"/>
      <c r="F869" s="271" t="s">
        <v>2422</v>
      </c>
      <c r="G869" s="271" t="s">
        <v>2418</v>
      </c>
    </row>
    <row r="870" spans="1:7" ht="17.25">
      <c r="A870" s="271" t="s">
        <v>2431</v>
      </c>
      <c r="B870" s="271" t="s">
        <v>2415</v>
      </c>
      <c r="C870" s="271"/>
      <c r="D870" s="271" t="s">
        <v>2416</v>
      </c>
      <c r="E870" s="272"/>
      <c r="F870" s="271" t="s">
        <v>2422</v>
      </c>
      <c r="G870" s="271" t="s">
        <v>2418</v>
      </c>
    </row>
    <row r="871" spans="1:7" ht="17.25">
      <c r="A871" s="271" t="s">
        <v>2432</v>
      </c>
      <c r="B871" s="271" t="s">
        <v>2424</v>
      </c>
      <c r="C871" s="271"/>
      <c r="D871" s="271" t="s">
        <v>2416</v>
      </c>
      <c r="E871" s="272"/>
      <c r="F871" s="271" t="s">
        <v>2422</v>
      </c>
      <c r="G871" s="271" t="s">
        <v>2418</v>
      </c>
    </row>
    <row r="872" spans="1:7" ht="17.25">
      <c r="A872" s="271" t="s">
        <v>2458</v>
      </c>
      <c r="B872" s="271" t="s">
        <v>2458</v>
      </c>
      <c r="C872" s="271" t="s">
        <v>2459</v>
      </c>
      <c r="D872" s="271" t="s">
        <v>2803</v>
      </c>
      <c r="E872" s="272" t="s">
        <v>2460</v>
      </c>
      <c r="F872" s="271" t="s">
        <v>2350</v>
      </c>
      <c r="G872" s="271" t="s">
        <v>2719</v>
      </c>
    </row>
    <row r="873" spans="1:7" ht="17.25">
      <c r="A873" s="75" t="s">
        <v>2805</v>
      </c>
      <c r="B873" s="75"/>
      <c r="C873" s="75"/>
      <c r="D873" s="75"/>
      <c r="E873" s="76"/>
      <c r="F873" s="75"/>
      <c r="G873" s="75"/>
    </row>
    <row r="874" spans="1:7" ht="17.25">
      <c r="A874" s="271" t="s">
        <v>2458</v>
      </c>
      <c r="B874" s="271" t="s">
        <v>2458</v>
      </c>
      <c r="C874" s="271" t="s">
        <v>2459</v>
      </c>
      <c r="D874" s="271" t="s">
        <v>2803</v>
      </c>
      <c r="E874" s="272" t="s">
        <v>2460</v>
      </c>
      <c r="F874" s="271" t="s">
        <v>2350</v>
      </c>
      <c r="G874" s="271" t="s">
        <v>2717</v>
      </c>
    </row>
    <row r="875" spans="1:7" ht="17.25">
      <c r="A875" s="75" t="s">
        <v>2806</v>
      </c>
      <c r="B875" s="75"/>
      <c r="C875" s="75"/>
      <c r="D875" s="75"/>
      <c r="E875" s="76"/>
      <c r="F875" s="75"/>
      <c r="G875" s="75"/>
    </row>
    <row r="876" spans="1:7" ht="15">
      <c r="A876" s="56" t="s">
        <v>2458</v>
      </c>
      <c r="B876" s="56" t="s">
        <v>2458</v>
      </c>
      <c r="C876" s="56" t="s">
        <v>2459</v>
      </c>
      <c r="D876" s="56" t="s">
        <v>2803</v>
      </c>
      <c r="E876" s="74" t="s">
        <v>2460</v>
      </c>
      <c r="F876" s="56" t="s">
        <v>2350</v>
      </c>
      <c r="G876" s="56" t="s">
        <v>2722</v>
      </c>
    </row>
    <row r="877" spans="1:7" ht="17.25">
      <c r="A877" s="271" t="s">
        <v>2434</v>
      </c>
      <c r="B877" s="271" t="s">
        <v>2415</v>
      </c>
      <c r="C877" s="271"/>
      <c r="D877" s="271" t="s">
        <v>2416</v>
      </c>
      <c r="E877" s="272"/>
      <c r="F877" s="271" t="s">
        <v>2417</v>
      </c>
      <c r="G877" s="271" t="s">
        <v>2418</v>
      </c>
    </row>
    <row r="878" spans="1:7" ht="17.25">
      <c r="A878" s="75" t="s">
        <v>2807</v>
      </c>
      <c r="B878" s="75"/>
      <c r="C878" s="75"/>
      <c r="D878" s="75"/>
      <c r="E878" s="76"/>
      <c r="F878" s="75"/>
      <c r="G878" s="75"/>
    </row>
    <row r="879" spans="1:7" ht="17.25">
      <c r="A879" s="271" t="s">
        <v>2458</v>
      </c>
      <c r="B879" s="271" t="s">
        <v>2458</v>
      </c>
      <c r="C879" s="271" t="s">
        <v>2459</v>
      </c>
      <c r="D879" s="271" t="s">
        <v>2803</v>
      </c>
      <c r="E879" s="272" t="s">
        <v>2460</v>
      </c>
      <c r="F879" s="271" t="s">
        <v>2350</v>
      </c>
      <c r="G879" s="271" t="s">
        <v>2719</v>
      </c>
    </row>
    <row r="880" spans="1:7" ht="17.25">
      <c r="A880" s="75" t="s">
        <v>2808</v>
      </c>
      <c r="B880" s="75"/>
      <c r="C880" s="75"/>
      <c r="D880" s="75"/>
      <c r="E880" s="76"/>
      <c r="F880" s="75"/>
      <c r="G880" s="75"/>
    </row>
    <row r="881" spans="1:7" ht="17.25">
      <c r="A881" s="271" t="s">
        <v>2458</v>
      </c>
      <c r="B881" s="271" t="s">
        <v>2458</v>
      </c>
      <c r="C881" s="271" t="s">
        <v>2459</v>
      </c>
      <c r="D881" s="271" t="s">
        <v>2803</v>
      </c>
      <c r="E881" s="272" t="s">
        <v>2460</v>
      </c>
      <c r="F881" s="271" t="s">
        <v>2350</v>
      </c>
      <c r="G881" s="271" t="s">
        <v>2719</v>
      </c>
    </row>
    <row r="882" spans="1:7" ht="17.25">
      <c r="A882" s="271" t="s">
        <v>2436</v>
      </c>
      <c r="B882" s="271" t="s">
        <v>2415</v>
      </c>
      <c r="C882" s="271"/>
      <c r="D882" s="271" t="s">
        <v>2416</v>
      </c>
      <c r="E882" s="272"/>
      <c r="F882" s="271" t="s">
        <v>2417</v>
      </c>
      <c r="G882" s="271" t="s">
        <v>2418</v>
      </c>
    </row>
    <row r="883" spans="1:7" ht="17.25">
      <c r="A883" s="271" t="s">
        <v>2437</v>
      </c>
      <c r="B883" s="271" t="s">
        <v>2415</v>
      </c>
      <c r="C883" s="271"/>
      <c r="D883" s="271" t="s">
        <v>2416</v>
      </c>
      <c r="E883" s="272"/>
      <c r="F883" s="271" t="s">
        <v>2417</v>
      </c>
      <c r="G883" s="271" t="s">
        <v>2418</v>
      </c>
    </row>
    <row r="884" spans="1:7" ht="17.25">
      <c r="A884" s="271" t="s">
        <v>2438</v>
      </c>
      <c r="B884" s="271" t="s">
        <v>2415</v>
      </c>
      <c r="C884" s="271"/>
      <c r="D884" s="271" t="s">
        <v>2416</v>
      </c>
      <c r="E884" s="272"/>
      <c r="F884" s="271" t="s">
        <v>2417</v>
      </c>
      <c r="G884" s="271" t="s">
        <v>2418</v>
      </c>
    </row>
    <row r="885" spans="1:7" ht="17.25">
      <c r="A885" s="271" t="s">
        <v>2439</v>
      </c>
      <c r="B885" s="271" t="s">
        <v>2415</v>
      </c>
      <c r="C885" s="271"/>
      <c r="D885" s="271" t="s">
        <v>2416</v>
      </c>
      <c r="E885" s="272"/>
      <c r="F885" s="271" t="s">
        <v>2417</v>
      </c>
      <c r="G885" s="271" t="s">
        <v>2418</v>
      </c>
    </row>
    <row r="886" spans="1:7" ht="17.25">
      <c r="A886" s="271" t="s">
        <v>2440</v>
      </c>
      <c r="B886" s="271" t="s">
        <v>2415</v>
      </c>
      <c r="C886" s="271"/>
      <c r="D886" s="271" t="s">
        <v>2416</v>
      </c>
      <c r="E886" s="272"/>
      <c r="F886" s="271" t="s">
        <v>2417</v>
      </c>
      <c r="G886" s="271" t="s">
        <v>2418</v>
      </c>
    </row>
    <row r="887" spans="1:7" ht="17.25">
      <c r="A887" s="271" t="s">
        <v>2441</v>
      </c>
      <c r="B887" s="271" t="s">
        <v>2415</v>
      </c>
      <c r="C887" s="271"/>
      <c r="D887" s="271" t="s">
        <v>2416</v>
      </c>
      <c r="E887" s="272"/>
      <c r="F887" s="271" t="s">
        <v>2417</v>
      </c>
      <c r="G887" s="271" t="s">
        <v>2418</v>
      </c>
    </row>
    <row r="888" spans="1:7" ht="17.25">
      <c r="A888" s="271" t="s">
        <v>2442</v>
      </c>
      <c r="B888" s="271" t="s">
        <v>2415</v>
      </c>
      <c r="C888" s="271"/>
      <c r="D888" s="271" t="s">
        <v>2416</v>
      </c>
      <c r="E888" s="272"/>
      <c r="F888" s="271" t="s">
        <v>2417</v>
      </c>
      <c r="G888" s="271" t="s">
        <v>2418</v>
      </c>
    </row>
    <row r="889" spans="1:7" ht="17.25">
      <c r="A889" s="271" t="s">
        <v>2443</v>
      </c>
      <c r="B889" s="271" t="s">
        <v>2415</v>
      </c>
      <c r="C889" s="271"/>
      <c r="D889" s="271" t="s">
        <v>2416</v>
      </c>
      <c r="E889" s="272"/>
      <c r="F889" s="271" t="s">
        <v>2417</v>
      </c>
      <c r="G889" s="271" t="s">
        <v>2418</v>
      </c>
    </row>
    <row r="890" spans="1:7" ht="17.25">
      <c r="A890" s="75" t="s">
        <v>2809</v>
      </c>
      <c r="B890" s="75"/>
      <c r="C890" s="75"/>
      <c r="D890" s="75"/>
      <c r="E890" s="76"/>
      <c r="F890" s="75"/>
      <c r="G890" s="75"/>
    </row>
    <row r="891" spans="1:7" ht="17.25">
      <c r="A891" s="271" t="s">
        <v>2458</v>
      </c>
      <c r="B891" s="271" t="s">
        <v>2458</v>
      </c>
      <c r="C891" s="271" t="s">
        <v>2459</v>
      </c>
      <c r="D891" s="271" t="s">
        <v>2803</v>
      </c>
      <c r="E891" s="272" t="s">
        <v>2460</v>
      </c>
      <c r="F891" s="271" t="s">
        <v>2350</v>
      </c>
      <c r="G891" s="271" t="s">
        <v>2719</v>
      </c>
    </row>
    <row r="892" spans="1:7" ht="17.25">
      <c r="A892" s="271" t="s">
        <v>2445</v>
      </c>
      <c r="B892" s="271" t="s">
        <v>2446</v>
      </c>
      <c r="C892" s="271"/>
      <c r="D892" s="271" t="s">
        <v>2416</v>
      </c>
      <c r="E892" s="272"/>
      <c r="F892" s="271" t="s">
        <v>2447</v>
      </c>
      <c r="G892" s="271" t="s">
        <v>2418</v>
      </c>
    </row>
    <row r="893" spans="1:7" ht="17.25">
      <c r="A893" s="271" t="s">
        <v>2448</v>
      </c>
      <c r="B893" s="271" t="s">
        <v>2415</v>
      </c>
      <c r="C893" s="271"/>
      <c r="D893" s="271" t="s">
        <v>2416</v>
      </c>
      <c r="E893" s="272"/>
      <c r="F893" s="271" t="s">
        <v>2417</v>
      </c>
      <c r="G893" s="271" t="s">
        <v>2418</v>
      </c>
    </row>
    <row r="894" spans="1:7" ht="17.25">
      <c r="A894" s="75" t="s">
        <v>2810</v>
      </c>
      <c r="B894" s="75"/>
      <c r="C894" s="75"/>
      <c r="D894" s="75"/>
      <c r="E894" s="76"/>
      <c r="F894" s="75"/>
      <c r="G894" s="75"/>
    </row>
    <row r="895" spans="1:7" ht="17.25">
      <c r="A895" s="271" t="s">
        <v>2458</v>
      </c>
      <c r="B895" s="271" t="s">
        <v>2458</v>
      </c>
      <c r="C895" s="271" t="s">
        <v>2459</v>
      </c>
      <c r="D895" s="271" t="s">
        <v>2803</v>
      </c>
      <c r="E895" s="272" t="s">
        <v>2460</v>
      </c>
      <c r="F895" s="271" t="s">
        <v>2350</v>
      </c>
      <c r="G895" s="271" t="s">
        <v>2719</v>
      </c>
    </row>
    <row r="896" spans="1:7" ht="17.25">
      <c r="A896" s="75" t="s">
        <v>2811</v>
      </c>
      <c r="B896" s="75"/>
      <c r="C896" s="75"/>
      <c r="D896" s="75"/>
      <c r="E896" s="76"/>
      <c r="F896" s="75"/>
      <c r="G896" s="75"/>
    </row>
    <row r="897" spans="1:7" ht="17.25">
      <c r="A897" s="271" t="s">
        <v>2450</v>
      </c>
      <c r="B897" s="271" t="s">
        <v>2451</v>
      </c>
      <c r="C897" s="271" t="s">
        <v>2452</v>
      </c>
      <c r="D897" s="271" t="s">
        <v>2812</v>
      </c>
      <c r="E897" s="272" t="s">
        <v>2454</v>
      </c>
      <c r="F897" s="271" t="s">
        <v>2350</v>
      </c>
      <c r="G897" s="271" t="s">
        <v>2455</v>
      </c>
    </row>
    <row r="898" spans="1:7" ht="17.25">
      <c r="A898" s="75" t="s">
        <v>2813</v>
      </c>
      <c r="B898" s="75"/>
      <c r="C898" s="75"/>
      <c r="D898" s="75"/>
      <c r="E898" s="76"/>
      <c r="F898" s="75"/>
      <c r="G898" s="75"/>
    </row>
    <row r="899" spans="1:7" ht="17.25">
      <c r="A899" s="271" t="s">
        <v>2457</v>
      </c>
      <c r="B899" s="271" t="s">
        <v>2458</v>
      </c>
      <c r="C899" s="271" t="s">
        <v>2459</v>
      </c>
      <c r="D899" s="271" t="s">
        <v>2812</v>
      </c>
      <c r="E899" s="272" t="s">
        <v>2460</v>
      </c>
      <c r="F899" s="271" t="s">
        <v>2350</v>
      </c>
      <c r="G899" s="271" t="s">
        <v>2418</v>
      </c>
    </row>
    <row r="900" spans="1:7" ht="17.25">
      <c r="A900" s="75" t="s">
        <v>2814</v>
      </c>
      <c r="B900" s="75"/>
      <c r="C900" s="75"/>
      <c r="D900" s="75"/>
      <c r="E900" s="76"/>
      <c r="F900" s="75"/>
      <c r="G900" s="75"/>
    </row>
    <row r="901" spans="1:7" ht="15">
      <c r="A901" s="56" t="s">
        <v>2462</v>
      </c>
      <c r="B901" s="56" t="s">
        <v>2463</v>
      </c>
      <c r="C901" s="56" t="s">
        <v>2459</v>
      </c>
      <c r="D901" s="56" t="s">
        <v>2812</v>
      </c>
      <c r="E901" s="74" t="s">
        <v>2460</v>
      </c>
      <c r="F901" s="56" t="s">
        <v>2350</v>
      </c>
      <c r="G901" s="56" t="s">
        <v>2418</v>
      </c>
    </row>
    <row r="902" spans="1:7" ht="17.25">
      <c r="A902" s="271" t="s">
        <v>2464</v>
      </c>
      <c r="B902" s="271" t="s">
        <v>2463</v>
      </c>
      <c r="C902" s="271" t="s">
        <v>2459</v>
      </c>
      <c r="D902" s="271" t="s">
        <v>2812</v>
      </c>
      <c r="E902" s="272" t="s">
        <v>2460</v>
      </c>
      <c r="F902" s="271" t="s">
        <v>2350</v>
      </c>
      <c r="G902" s="271" t="s">
        <v>2418</v>
      </c>
    </row>
    <row r="903" spans="1:7" ht="17.25">
      <c r="A903" s="271" t="s">
        <v>2465</v>
      </c>
      <c r="B903" s="271" t="s">
        <v>2463</v>
      </c>
      <c r="C903" s="271" t="s">
        <v>2459</v>
      </c>
      <c r="D903" s="271" t="s">
        <v>2812</v>
      </c>
      <c r="E903" s="272" t="s">
        <v>2460</v>
      </c>
      <c r="F903" s="271" t="s">
        <v>2350</v>
      </c>
      <c r="G903" s="271" t="s">
        <v>2418</v>
      </c>
    </row>
    <row r="904" spans="1:7" ht="17.25">
      <c r="A904" s="271" t="s">
        <v>2466</v>
      </c>
      <c r="B904" s="271" t="s">
        <v>2463</v>
      </c>
      <c r="C904" s="271" t="s">
        <v>2459</v>
      </c>
      <c r="D904" s="271" t="s">
        <v>2812</v>
      </c>
      <c r="E904" s="272" t="s">
        <v>2460</v>
      </c>
      <c r="F904" s="271" t="s">
        <v>2350</v>
      </c>
      <c r="G904" s="271" t="s">
        <v>2418</v>
      </c>
    </row>
    <row r="905" spans="1:7" ht="17.25">
      <c r="A905" s="75" t="s">
        <v>2815</v>
      </c>
      <c r="B905" s="75"/>
      <c r="C905" s="75"/>
      <c r="D905" s="75"/>
      <c r="E905" s="76"/>
      <c r="F905" s="75"/>
      <c r="G905" s="75"/>
    </row>
    <row r="906" spans="1:7" ht="17.25">
      <c r="A906" s="271" t="s">
        <v>2472</v>
      </c>
      <c r="B906" s="271" t="s">
        <v>2458</v>
      </c>
      <c r="C906" s="271" t="s">
        <v>2459</v>
      </c>
      <c r="D906" s="271" t="s">
        <v>2812</v>
      </c>
      <c r="E906" s="272" t="s">
        <v>2460</v>
      </c>
      <c r="F906" s="271" t="s">
        <v>2350</v>
      </c>
      <c r="G906" s="271" t="s">
        <v>2418</v>
      </c>
    </row>
    <row r="907" spans="1:7" ht="17.25">
      <c r="A907" s="271" t="s">
        <v>2473</v>
      </c>
      <c r="B907" s="271" t="s">
        <v>2458</v>
      </c>
      <c r="C907" s="271" t="s">
        <v>2459</v>
      </c>
      <c r="D907" s="271" t="s">
        <v>2812</v>
      </c>
      <c r="E907" s="272" t="s">
        <v>2460</v>
      </c>
      <c r="F907" s="271" t="s">
        <v>2350</v>
      </c>
      <c r="G907" s="271" t="s">
        <v>2418</v>
      </c>
    </row>
    <row r="908" spans="1:7" ht="17.25">
      <c r="A908" s="271" t="s">
        <v>2474</v>
      </c>
      <c r="B908" s="271" t="s">
        <v>2458</v>
      </c>
      <c r="C908" s="271" t="s">
        <v>2459</v>
      </c>
      <c r="D908" s="271" t="s">
        <v>2812</v>
      </c>
      <c r="E908" s="272" t="s">
        <v>2460</v>
      </c>
      <c r="F908" s="271" t="s">
        <v>2350</v>
      </c>
      <c r="G908" s="271" t="s">
        <v>2418</v>
      </c>
    </row>
    <row r="909" spans="1:7" ht="17.25">
      <c r="A909" s="75" t="s">
        <v>2816</v>
      </c>
      <c r="B909" s="75"/>
      <c r="C909" s="75"/>
      <c r="D909" s="75"/>
      <c r="E909" s="76"/>
      <c r="F909" s="75"/>
      <c r="G909" s="75"/>
    </row>
    <row r="910" spans="1:7" ht="17.25">
      <c r="A910" s="271" t="s">
        <v>2476</v>
      </c>
      <c r="B910" s="271" t="s">
        <v>2458</v>
      </c>
      <c r="C910" s="271" t="s">
        <v>2459</v>
      </c>
      <c r="D910" s="271" t="s">
        <v>2812</v>
      </c>
      <c r="E910" s="272" t="s">
        <v>2460</v>
      </c>
      <c r="F910" s="271" t="s">
        <v>2350</v>
      </c>
      <c r="G910" s="271" t="s">
        <v>2418</v>
      </c>
    </row>
    <row r="911" spans="1:7" ht="17.25">
      <c r="A911" s="75" t="s">
        <v>2817</v>
      </c>
      <c r="B911" s="75"/>
      <c r="C911" s="75"/>
      <c r="D911" s="75"/>
      <c r="E911" s="76"/>
      <c r="F911" s="75"/>
      <c r="G911" s="75"/>
    </row>
    <row r="912" spans="1:7" ht="17.25">
      <c r="A912" s="271" t="s">
        <v>2539</v>
      </c>
      <c r="B912" s="271" t="s">
        <v>2540</v>
      </c>
      <c r="C912" s="271" t="s">
        <v>2541</v>
      </c>
      <c r="D912" s="271" t="s">
        <v>2812</v>
      </c>
      <c r="E912" s="272" t="s">
        <v>2818</v>
      </c>
      <c r="F912" s="271" t="s">
        <v>2173</v>
      </c>
      <c r="G912" s="271" t="s">
        <v>2542</v>
      </c>
    </row>
    <row r="913" spans="1:7" ht="17.25">
      <c r="A913" s="271" t="s">
        <v>2478</v>
      </c>
      <c r="B913" s="271" t="s">
        <v>2479</v>
      </c>
      <c r="C913" s="271" t="s">
        <v>2452</v>
      </c>
      <c r="D913" s="271" t="s">
        <v>2812</v>
      </c>
      <c r="E913" s="272" t="s">
        <v>2454</v>
      </c>
      <c r="F913" s="271" t="s">
        <v>2350</v>
      </c>
      <c r="G913" s="271" t="s">
        <v>2480</v>
      </c>
    </row>
    <row r="914" spans="1:7" ht="15">
      <c r="A914" s="56" t="s">
        <v>2481</v>
      </c>
      <c r="B914" s="56" t="s">
        <v>2482</v>
      </c>
      <c r="C914" s="56" t="s">
        <v>2452</v>
      </c>
      <c r="D914" s="56" t="s">
        <v>2812</v>
      </c>
      <c r="E914" s="74" t="s">
        <v>2454</v>
      </c>
      <c r="F914" s="56" t="s">
        <v>2350</v>
      </c>
      <c r="G914" s="56" t="s">
        <v>2483</v>
      </c>
    </row>
    <row r="915" spans="1:7" ht="17.100000000000001">
      <c r="A915" s="271" t="s">
        <v>2484</v>
      </c>
      <c r="B915" s="271" t="s">
        <v>2485</v>
      </c>
      <c r="C915" s="271"/>
      <c r="D915" s="271" t="s">
        <v>2416</v>
      </c>
      <c r="E915" s="272"/>
      <c r="F915" s="271" t="s">
        <v>2486</v>
      </c>
      <c r="G915" s="271" t="s">
        <v>2418</v>
      </c>
    </row>
    <row r="916" spans="1:7" ht="17.25">
      <c r="A916" s="271" t="s">
        <v>2487</v>
      </c>
      <c r="B916" s="271" t="s">
        <v>2485</v>
      </c>
      <c r="C916" s="271"/>
      <c r="D916" s="271" t="s">
        <v>2416</v>
      </c>
      <c r="E916" s="272"/>
      <c r="F916" s="271" t="s">
        <v>2486</v>
      </c>
      <c r="G916" s="271" t="s">
        <v>2418</v>
      </c>
    </row>
    <row r="917" spans="1:7" ht="17.25">
      <c r="A917" s="271" t="s">
        <v>2488</v>
      </c>
      <c r="B917" s="271" t="s">
        <v>2485</v>
      </c>
      <c r="C917" s="271" t="s">
        <v>2489</v>
      </c>
      <c r="D917" s="271" t="s">
        <v>2416</v>
      </c>
      <c r="E917" s="272"/>
      <c r="F917" s="271" t="s">
        <v>2490</v>
      </c>
      <c r="G917" s="271" t="s">
        <v>2491</v>
      </c>
    </row>
    <row r="918" spans="1:7" ht="17.25">
      <c r="A918" s="75" t="s">
        <v>2819</v>
      </c>
      <c r="B918" s="75"/>
      <c r="C918" s="75"/>
      <c r="D918" s="75"/>
      <c r="E918" s="76"/>
      <c r="F918" s="75"/>
      <c r="G918" s="75"/>
    </row>
    <row r="919" spans="1:7" ht="17.25">
      <c r="A919" s="271" t="s">
        <v>2493</v>
      </c>
      <c r="B919" s="271" t="s">
        <v>2458</v>
      </c>
      <c r="C919" s="271" t="s">
        <v>2452</v>
      </c>
      <c r="D919" s="271" t="s">
        <v>2812</v>
      </c>
      <c r="E919" s="272" t="s">
        <v>2454</v>
      </c>
      <c r="F919" s="271" t="s">
        <v>2350</v>
      </c>
      <c r="G919" s="271" t="s">
        <v>2418</v>
      </c>
    </row>
    <row r="920" spans="1:7" ht="17.25">
      <c r="A920" s="271" t="s">
        <v>2494</v>
      </c>
      <c r="B920" s="271" t="s">
        <v>2458</v>
      </c>
      <c r="C920" s="271" t="s">
        <v>551</v>
      </c>
      <c r="D920" s="271" t="s">
        <v>2416</v>
      </c>
      <c r="E920" s="272"/>
      <c r="F920" s="271" t="s">
        <v>2495</v>
      </c>
      <c r="G920" s="271" t="s">
        <v>2495</v>
      </c>
    </row>
    <row r="921" spans="1:7" ht="17.25">
      <c r="A921" s="75" t="s">
        <v>2820</v>
      </c>
      <c r="B921" s="75"/>
      <c r="C921" s="75"/>
      <c r="D921" s="75"/>
      <c r="E921" s="76"/>
      <c r="F921" s="75"/>
      <c r="G921" s="75"/>
    </row>
    <row r="922" spans="1:7" ht="17.25">
      <c r="A922" s="271" t="s">
        <v>2497</v>
      </c>
      <c r="B922" s="271" t="s">
        <v>2458</v>
      </c>
      <c r="C922" s="271" t="s">
        <v>2452</v>
      </c>
      <c r="D922" s="271" t="s">
        <v>2812</v>
      </c>
      <c r="E922" s="272" t="s">
        <v>2454</v>
      </c>
      <c r="F922" s="271" t="s">
        <v>2350</v>
      </c>
      <c r="G922" s="271" t="s">
        <v>2498</v>
      </c>
    </row>
    <row r="923" spans="1:7" ht="17.25">
      <c r="A923" s="271" t="s">
        <v>2499</v>
      </c>
      <c r="B923" s="271" t="s">
        <v>2500</v>
      </c>
      <c r="C923" s="271" t="s">
        <v>2501</v>
      </c>
      <c r="D923" s="271" t="s">
        <v>2416</v>
      </c>
      <c r="E923" s="272"/>
      <c r="F923" s="271" t="s">
        <v>2417</v>
      </c>
      <c r="G923" s="271" t="s">
        <v>2502</v>
      </c>
    </row>
    <row r="924" spans="1:7" ht="17.25">
      <c r="A924" s="271" t="s">
        <v>2503</v>
      </c>
      <c r="B924" s="271" t="s">
        <v>2504</v>
      </c>
      <c r="C924" s="271" t="s">
        <v>2452</v>
      </c>
      <c r="D924" s="271" t="s">
        <v>2812</v>
      </c>
      <c r="E924" s="272" t="s">
        <v>2454</v>
      </c>
      <c r="F924" s="271" t="s">
        <v>2350</v>
      </c>
      <c r="G924" s="271" t="s">
        <v>2505</v>
      </c>
    </row>
    <row r="925" spans="1:7" ht="17.25">
      <c r="A925" s="271" t="s">
        <v>2506</v>
      </c>
      <c r="B925" s="271" t="s">
        <v>2458</v>
      </c>
      <c r="C925" s="271" t="s">
        <v>2459</v>
      </c>
      <c r="D925" s="271" t="s">
        <v>2812</v>
      </c>
      <c r="E925" s="272" t="s">
        <v>2460</v>
      </c>
      <c r="F925" s="271" t="s">
        <v>2350</v>
      </c>
      <c r="G925" s="271" t="s">
        <v>2418</v>
      </c>
    </row>
    <row r="926" spans="1:7" ht="17.25">
      <c r="A926" s="75" t="s">
        <v>2821</v>
      </c>
      <c r="B926" s="75"/>
      <c r="C926" s="75"/>
      <c r="D926" s="75"/>
      <c r="E926" s="76"/>
      <c r="F926" s="75"/>
      <c r="G926" s="75"/>
    </row>
    <row r="927" spans="1:7" ht="17.25">
      <c r="A927" s="271" t="s">
        <v>2458</v>
      </c>
      <c r="B927" s="271" t="s">
        <v>2458</v>
      </c>
      <c r="C927" s="271" t="s">
        <v>2459</v>
      </c>
      <c r="D927" s="271" t="s">
        <v>2822</v>
      </c>
      <c r="E927" s="272" t="s">
        <v>2460</v>
      </c>
      <c r="F927" s="271" t="s">
        <v>2364</v>
      </c>
      <c r="G927" s="271" t="s">
        <v>2717</v>
      </c>
    </row>
    <row r="928" spans="1:7" ht="17.25">
      <c r="A928" s="271" t="s">
        <v>2414</v>
      </c>
      <c r="B928" s="271" t="s">
        <v>2415</v>
      </c>
      <c r="C928" s="271"/>
      <c r="D928" s="271" t="s">
        <v>2416</v>
      </c>
      <c r="E928" s="272"/>
      <c r="F928" s="271" t="s">
        <v>2417</v>
      </c>
      <c r="G928" s="271" t="s">
        <v>2418</v>
      </c>
    </row>
    <row r="929" spans="1:7" ht="17.25">
      <c r="A929" s="271" t="s">
        <v>2419</v>
      </c>
      <c r="B929" s="271" t="s">
        <v>2415</v>
      </c>
      <c r="C929" s="271"/>
      <c r="D929" s="271" t="s">
        <v>2416</v>
      </c>
      <c r="E929" s="272"/>
      <c r="F929" s="271" t="s">
        <v>2417</v>
      </c>
      <c r="G929" s="271" t="s">
        <v>2418</v>
      </c>
    </row>
    <row r="930" spans="1:7" ht="17.25">
      <c r="A930" s="75" t="s">
        <v>2823</v>
      </c>
      <c r="B930" s="75"/>
      <c r="C930" s="75"/>
      <c r="D930" s="75"/>
      <c r="E930" s="76"/>
      <c r="F930" s="75"/>
      <c r="G930" s="75"/>
    </row>
    <row r="931" spans="1:7" ht="17.25">
      <c r="A931" s="271" t="s">
        <v>2421</v>
      </c>
      <c r="B931" s="271" t="s">
        <v>2415</v>
      </c>
      <c r="C931" s="271"/>
      <c r="D931" s="271" t="s">
        <v>2416</v>
      </c>
      <c r="E931" s="272"/>
      <c r="F931" s="271" t="s">
        <v>2422</v>
      </c>
      <c r="G931" s="271" t="s">
        <v>2418</v>
      </c>
    </row>
    <row r="932" spans="1:7" ht="17.25">
      <c r="A932" s="271" t="s">
        <v>2423</v>
      </c>
      <c r="B932" s="271" t="s">
        <v>2424</v>
      </c>
      <c r="C932" s="271"/>
      <c r="D932" s="271" t="s">
        <v>2416</v>
      </c>
      <c r="E932" s="272"/>
      <c r="F932" s="271" t="s">
        <v>2417</v>
      </c>
      <c r="G932" s="271" t="s">
        <v>2418</v>
      </c>
    </row>
    <row r="933" spans="1:7" ht="17.25">
      <c r="A933" s="271" t="s">
        <v>2425</v>
      </c>
      <c r="B933" s="271" t="s">
        <v>2424</v>
      </c>
      <c r="C933" s="271"/>
      <c r="D933" s="271" t="s">
        <v>2416</v>
      </c>
      <c r="E933" s="272"/>
      <c r="F933" s="271" t="s">
        <v>2417</v>
      </c>
      <c r="G933" s="271" t="s">
        <v>2418</v>
      </c>
    </row>
    <row r="934" spans="1:7" ht="15">
      <c r="A934" s="56" t="s">
        <v>2426</v>
      </c>
      <c r="B934" s="56" t="s">
        <v>2415</v>
      </c>
      <c r="C934" s="56"/>
      <c r="D934" s="56" t="s">
        <v>2416</v>
      </c>
      <c r="E934" s="74"/>
      <c r="F934" s="56" t="s">
        <v>2422</v>
      </c>
      <c r="G934" s="56" t="s">
        <v>2418</v>
      </c>
    </row>
    <row r="935" spans="1:7" ht="17.25">
      <c r="A935" s="271" t="s">
        <v>2427</v>
      </c>
      <c r="B935" s="271" t="s">
        <v>2424</v>
      </c>
      <c r="C935" s="271"/>
      <c r="D935" s="271" t="s">
        <v>2416</v>
      </c>
      <c r="E935" s="272"/>
      <c r="F935" s="271" t="s">
        <v>2417</v>
      </c>
      <c r="G935" s="271" t="s">
        <v>2418</v>
      </c>
    </row>
    <row r="936" spans="1:7" ht="17.25">
      <c r="A936" s="271" t="s">
        <v>2428</v>
      </c>
      <c r="B936" s="271" t="s">
        <v>2415</v>
      </c>
      <c r="C936" s="271"/>
      <c r="D936" s="271" t="s">
        <v>2416</v>
      </c>
      <c r="E936" s="272"/>
      <c r="F936" s="271" t="s">
        <v>2417</v>
      </c>
      <c r="G936" s="271" t="s">
        <v>2418</v>
      </c>
    </row>
    <row r="937" spans="1:7" ht="17.25">
      <c r="A937" s="271" t="s">
        <v>2429</v>
      </c>
      <c r="B937" s="271" t="s">
        <v>2415</v>
      </c>
      <c r="C937" s="271"/>
      <c r="D937" s="271" t="s">
        <v>2416</v>
      </c>
      <c r="E937" s="272"/>
      <c r="F937" s="271" t="s">
        <v>2422</v>
      </c>
      <c r="G937" s="271" t="s">
        <v>2418</v>
      </c>
    </row>
    <row r="938" spans="1:7" ht="17.25">
      <c r="A938" s="271" t="s">
        <v>2430</v>
      </c>
      <c r="B938" s="271" t="s">
        <v>2415</v>
      </c>
      <c r="C938" s="271"/>
      <c r="D938" s="271" t="s">
        <v>2416</v>
      </c>
      <c r="E938" s="272"/>
      <c r="F938" s="271" t="s">
        <v>2422</v>
      </c>
      <c r="G938" s="271" t="s">
        <v>2418</v>
      </c>
    </row>
    <row r="939" spans="1:7" ht="17.25">
      <c r="A939" s="271" t="s">
        <v>2431</v>
      </c>
      <c r="B939" s="271" t="s">
        <v>2415</v>
      </c>
      <c r="C939" s="271"/>
      <c r="D939" s="271" t="s">
        <v>2416</v>
      </c>
      <c r="E939" s="272"/>
      <c r="F939" s="271" t="s">
        <v>2422</v>
      </c>
      <c r="G939" s="271" t="s">
        <v>2418</v>
      </c>
    </row>
    <row r="940" spans="1:7" ht="17.25">
      <c r="A940" s="271" t="s">
        <v>2432</v>
      </c>
      <c r="B940" s="271" t="s">
        <v>2424</v>
      </c>
      <c r="C940" s="271"/>
      <c r="D940" s="271" t="s">
        <v>2416</v>
      </c>
      <c r="E940" s="272"/>
      <c r="F940" s="271" t="s">
        <v>2422</v>
      </c>
      <c r="G940" s="271" t="s">
        <v>2418</v>
      </c>
    </row>
    <row r="941" spans="1:7" ht="17.25">
      <c r="A941" s="271" t="s">
        <v>2458</v>
      </c>
      <c r="B941" s="271" t="s">
        <v>2458</v>
      </c>
      <c r="C941" s="271" t="s">
        <v>2459</v>
      </c>
      <c r="D941" s="271" t="s">
        <v>2822</v>
      </c>
      <c r="E941" s="272" t="s">
        <v>2460</v>
      </c>
      <c r="F941" s="271" t="s">
        <v>2364</v>
      </c>
      <c r="G941" s="271" t="s">
        <v>2719</v>
      </c>
    </row>
    <row r="942" spans="1:7" ht="17.25">
      <c r="A942" s="75" t="s">
        <v>2824</v>
      </c>
      <c r="B942" s="75"/>
      <c r="C942" s="75"/>
      <c r="D942" s="75"/>
      <c r="E942" s="76"/>
      <c r="F942" s="75"/>
      <c r="G942" s="75"/>
    </row>
    <row r="943" spans="1:7" ht="17.25">
      <c r="A943" s="271" t="s">
        <v>2458</v>
      </c>
      <c r="B943" s="271" t="s">
        <v>2458</v>
      </c>
      <c r="C943" s="271" t="s">
        <v>2459</v>
      </c>
      <c r="D943" s="271" t="s">
        <v>2822</v>
      </c>
      <c r="E943" s="272" t="s">
        <v>2460</v>
      </c>
      <c r="F943" s="271" t="s">
        <v>2364</v>
      </c>
      <c r="G943" s="271" t="s">
        <v>2717</v>
      </c>
    </row>
    <row r="944" spans="1:7" ht="17.25">
      <c r="A944" s="75" t="s">
        <v>2825</v>
      </c>
      <c r="B944" s="75"/>
      <c r="C944" s="75"/>
      <c r="D944" s="75"/>
      <c r="E944" s="76"/>
      <c r="F944" s="75"/>
      <c r="G944" s="75"/>
    </row>
    <row r="945" spans="1:7" ht="17.25">
      <c r="A945" s="271" t="s">
        <v>2458</v>
      </c>
      <c r="B945" s="271" t="s">
        <v>2458</v>
      </c>
      <c r="C945" s="271" t="s">
        <v>2459</v>
      </c>
      <c r="D945" s="271" t="s">
        <v>2822</v>
      </c>
      <c r="E945" s="272" t="s">
        <v>2460</v>
      </c>
      <c r="F945" s="271" t="s">
        <v>2364</v>
      </c>
      <c r="G945" s="271" t="s">
        <v>2722</v>
      </c>
    </row>
    <row r="946" spans="1:7" ht="17.25">
      <c r="A946" s="271" t="s">
        <v>2434</v>
      </c>
      <c r="B946" s="271" t="s">
        <v>2415</v>
      </c>
      <c r="C946" s="271"/>
      <c r="D946" s="271" t="s">
        <v>2416</v>
      </c>
      <c r="E946" s="272"/>
      <c r="F946" s="271" t="s">
        <v>2417</v>
      </c>
      <c r="G946" s="271" t="s">
        <v>2418</v>
      </c>
    </row>
    <row r="947" spans="1:7" ht="17.25">
      <c r="A947" s="75" t="s">
        <v>2826</v>
      </c>
      <c r="B947" s="75"/>
      <c r="C947" s="75"/>
      <c r="D947" s="75"/>
      <c r="E947" s="76"/>
      <c r="F947" s="75"/>
      <c r="G947" s="75"/>
    </row>
    <row r="948" spans="1:7" ht="17.25">
      <c r="A948" s="271" t="s">
        <v>2458</v>
      </c>
      <c r="B948" s="271" t="s">
        <v>2458</v>
      </c>
      <c r="C948" s="271" t="s">
        <v>2459</v>
      </c>
      <c r="D948" s="271" t="s">
        <v>2822</v>
      </c>
      <c r="E948" s="272" t="s">
        <v>2460</v>
      </c>
      <c r="F948" s="271" t="s">
        <v>2364</v>
      </c>
      <c r="G948" s="271" t="s">
        <v>2719</v>
      </c>
    </row>
    <row r="949" spans="1:7" ht="17.25">
      <c r="A949" s="75" t="s">
        <v>2827</v>
      </c>
      <c r="B949" s="75"/>
      <c r="C949" s="75"/>
      <c r="D949" s="75"/>
      <c r="E949" s="76"/>
      <c r="F949" s="75"/>
      <c r="G949" s="75"/>
    </row>
    <row r="950" spans="1:7" ht="17.25">
      <c r="A950" s="271" t="s">
        <v>2458</v>
      </c>
      <c r="B950" s="271" t="s">
        <v>2458</v>
      </c>
      <c r="C950" s="271" t="s">
        <v>2459</v>
      </c>
      <c r="D950" s="271" t="s">
        <v>2822</v>
      </c>
      <c r="E950" s="272" t="s">
        <v>2460</v>
      </c>
      <c r="F950" s="271" t="s">
        <v>2364</v>
      </c>
      <c r="G950" s="271" t="s">
        <v>2719</v>
      </c>
    </row>
    <row r="951" spans="1:7" ht="17.25">
      <c r="A951" s="271" t="s">
        <v>2436</v>
      </c>
      <c r="B951" s="271" t="s">
        <v>2415</v>
      </c>
      <c r="C951" s="271"/>
      <c r="D951" s="271" t="s">
        <v>2416</v>
      </c>
      <c r="E951" s="272"/>
      <c r="F951" s="271" t="s">
        <v>2417</v>
      </c>
      <c r="G951" s="271" t="s">
        <v>2418</v>
      </c>
    </row>
    <row r="952" spans="1:7" ht="17.25">
      <c r="A952" s="271" t="s">
        <v>2437</v>
      </c>
      <c r="B952" s="271" t="s">
        <v>2415</v>
      </c>
      <c r="C952" s="271"/>
      <c r="D952" s="271" t="s">
        <v>2416</v>
      </c>
      <c r="E952" s="272"/>
      <c r="F952" s="271" t="s">
        <v>2417</v>
      </c>
      <c r="G952" s="271" t="s">
        <v>2418</v>
      </c>
    </row>
    <row r="953" spans="1:7" ht="17.25">
      <c r="A953" s="271" t="s">
        <v>2438</v>
      </c>
      <c r="B953" s="271" t="s">
        <v>2415</v>
      </c>
      <c r="C953" s="271"/>
      <c r="D953" s="271" t="s">
        <v>2416</v>
      </c>
      <c r="E953" s="272"/>
      <c r="F953" s="271" t="s">
        <v>2417</v>
      </c>
      <c r="G953" s="271" t="s">
        <v>2418</v>
      </c>
    </row>
    <row r="954" spans="1:7" ht="17.25">
      <c r="A954" s="271" t="s">
        <v>2439</v>
      </c>
      <c r="B954" s="271" t="s">
        <v>2415</v>
      </c>
      <c r="C954" s="271"/>
      <c r="D954" s="271" t="s">
        <v>2416</v>
      </c>
      <c r="E954" s="272"/>
      <c r="F954" s="271" t="s">
        <v>2417</v>
      </c>
      <c r="G954" s="271" t="s">
        <v>2418</v>
      </c>
    </row>
    <row r="955" spans="1:7" ht="17.25">
      <c r="A955" s="271" t="s">
        <v>2440</v>
      </c>
      <c r="B955" s="271" t="s">
        <v>2415</v>
      </c>
      <c r="C955" s="271"/>
      <c r="D955" s="271" t="s">
        <v>2416</v>
      </c>
      <c r="E955" s="272"/>
      <c r="F955" s="271" t="s">
        <v>2417</v>
      </c>
      <c r="G955" s="271" t="s">
        <v>2418</v>
      </c>
    </row>
    <row r="956" spans="1:7" ht="17.25">
      <c r="A956" s="271" t="s">
        <v>2441</v>
      </c>
      <c r="B956" s="271" t="s">
        <v>2415</v>
      </c>
      <c r="C956" s="271"/>
      <c r="D956" s="271" t="s">
        <v>2416</v>
      </c>
      <c r="E956" s="272"/>
      <c r="F956" s="271" t="s">
        <v>2417</v>
      </c>
      <c r="G956" s="271" t="s">
        <v>2418</v>
      </c>
    </row>
    <row r="957" spans="1:7" ht="17.25">
      <c r="A957" s="271" t="s">
        <v>2442</v>
      </c>
      <c r="B957" s="271" t="s">
        <v>2415</v>
      </c>
      <c r="C957" s="271"/>
      <c r="D957" s="271" t="s">
        <v>2416</v>
      </c>
      <c r="E957" s="272"/>
      <c r="F957" s="271" t="s">
        <v>2417</v>
      </c>
      <c r="G957" s="271" t="s">
        <v>2418</v>
      </c>
    </row>
    <row r="958" spans="1:7" ht="17.25">
      <c r="A958" s="271" t="s">
        <v>2443</v>
      </c>
      <c r="B958" s="271" t="s">
        <v>2415</v>
      </c>
      <c r="C958" s="271"/>
      <c r="D958" s="271" t="s">
        <v>2416</v>
      </c>
      <c r="E958" s="272"/>
      <c r="F958" s="271" t="s">
        <v>2417</v>
      </c>
      <c r="G958" s="271" t="s">
        <v>2418</v>
      </c>
    </row>
    <row r="959" spans="1:7" ht="17.25">
      <c r="A959" s="75" t="s">
        <v>2828</v>
      </c>
      <c r="B959" s="75"/>
      <c r="C959" s="75"/>
      <c r="D959" s="75"/>
      <c r="E959" s="76"/>
      <c r="F959" s="75"/>
      <c r="G959" s="75"/>
    </row>
    <row r="960" spans="1:7" ht="17.25">
      <c r="A960" s="271" t="s">
        <v>2458</v>
      </c>
      <c r="B960" s="271" t="s">
        <v>2458</v>
      </c>
      <c r="C960" s="271" t="s">
        <v>2459</v>
      </c>
      <c r="D960" s="271" t="s">
        <v>2822</v>
      </c>
      <c r="E960" s="272" t="s">
        <v>2460</v>
      </c>
      <c r="F960" s="271" t="s">
        <v>2364</v>
      </c>
      <c r="G960" s="271" t="s">
        <v>2719</v>
      </c>
    </row>
    <row r="961" spans="1:7" ht="15">
      <c r="A961" s="56" t="s">
        <v>2445</v>
      </c>
      <c r="B961" s="56" t="s">
        <v>2446</v>
      </c>
      <c r="C961" s="56"/>
      <c r="D961" s="56" t="s">
        <v>2416</v>
      </c>
      <c r="E961" s="74"/>
      <c r="F961" s="56" t="s">
        <v>2447</v>
      </c>
      <c r="G961" s="56" t="s">
        <v>2418</v>
      </c>
    </row>
    <row r="962" spans="1:7" ht="17.25">
      <c r="A962" s="271" t="s">
        <v>2448</v>
      </c>
      <c r="B962" s="271" t="s">
        <v>2415</v>
      </c>
      <c r="C962" s="271"/>
      <c r="D962" s="271" t="s">
        <v>2416</v>
      </c>
      <c r="E962" s="272"/>
      <c r="F962" s="271" t="s">
        <v>2417</v>
      </c>
      <c r="G962" s="271" t="s">
        <v>2418</v>
      </c>
    </row>
    <row r="963" spans="1:7" ht="17.25">
      <c r="A963" s="75" t="s">
        <v>2829</v>
      </c>
      <c r="B963" s="75"/>
      <c r="C963" s="75"/>
      <c r="D963" s="75"/>
      <c r="E963" s="76"/>
      <c r="F963" s="75"/>
      <c r="G963" s="75"/>
    </row>
    <row r="964" spans="1:7" ht="17.25">
      <c r="A964" s="271" t="s">
        <v>2458</v>
      </c>
      <c r="B964" s="271" t="s">
        <v>2458</v>
      </c>
      <c r="C964" s="271" t="s">
        <v>2459</v>
      </c>
      <c r="D964" s="271" t="s">
        <v>2822</v>
      </c>
      <c r="E964" s="272" t="s">
        <v>2460</v>
      </c>
      <c r="F964" s="271" t="s">
        <v>2364</v>
      </c>
      <c r="G964" s="271" t="s">
        <v>2719</v>
      </c>
    </row>
    <row r="965" spans="1:7" ht="17.25">
      <c r="A965" s="75" t="s">
        <v>2830</v>
      </c>
      <c r="B965" s="75"/>
      <c r="C965" s="75"/>
      <c r="D965" s="75"/>
      <c r="E965" s="76"/>
      <c r="F965" s="75"/>
      <c r="G965" s="75"/>
    </row>
    <row r="966" spans="1:7" ht="17.25">
      <c r="A966" s="271" t="s">
        <v>2450</v>
      </c>
      <c r="B966" s="271" t="s">
        <v>2451</v>
      </c>
      <c r="C966" s="271" t="s">
        <v>2452</v>
      </c>
      <c r="D966" s="271" t="s">
        <v>2822</v>
      </c>
      <c r="E966" s="272" t="s">
        <v>2454</v>
      </c>
      <c r="F966" s="271" t="s">
        <v>2364</v>
      </c>
      <c r="G966" s="271" t="s">
        <v>2455</v>
      </c>
    </row>
    <row r="967" spans="1:7" ht="17.25">
      <c r="A967" s="271" t="s">
        <v>2557</v>
      </c>
      <c r="B967" s="271"/>
      <c r="C967" s="271" t="s">
        <v>2558</v>
      </c>
      <c r="D967" s="271" t="s">
        <v>2822</v>
      </c>
      <c r="E967" s="272" t="s">
        <v>108</v>
      </c>
      <c r="F967" s="271" t="s">
        <v>2363</v>
      </c>
      <c r="G967" s="271" t="s">
        <v>2418</v>
      </c>
    </row>
    <row r="968" spans="1:7" ht="17.25">
      <c r="A968" s="271" t="s">
        <v>2560</v>
      </c>
      <c r="B968" s="271" t="s">
        <v>2451</v>
      </c>
      <c r="C968" s="271" t="s">
        <v>108</v>
      </c>
      <c r="D968" s="271" t="s">
        <v>2822</v>
      </c>
      <c r="E968" s="272" t="s">
        <v>108</v>
      </c>
      <c r="F968" s="271" t="s">
        <v>2363</v>
      </c>
      <c r="G968" s="271" t="s">
        <v>2418</v>
      </c>
    </row>
    <row r="969" spans="1:7" ht="17.25">
      <c r="A969" s="271" t="s">
        <v>2561</v>
      </c>
      <c r="B969" s="271" t="s">
        <v>2562</v>
      </c>
      <c r="C969" s="271" t="s">
        <v>2563</v>
      </c>
      <c r="D969" s="271" t="s">
        <v>2822</v>
      </c>
      <c r="E969" s="272" t="s">
        <v>2563</v>
      </c>
      <c r="F969" s="271" t="s">
        <v>2363</v>
      </c>
      <c r="G969" s="271" t="s">
        <v>2564</v>
      </c>
    </row>
    <row r="970" spans="1:7" ht="15">
      <c r="A970" s="56" t="s">
        <v>2565</v>
      </c>
      <c r="B970" s="56"/>
      <c r="C970" s="56" t="s">
        <v>108</v>
      </c>
      <c r="D970" s="56" t="s">
        <v>2822</v>
      </c>
      <c r="E970" s="74" t="s">
        <v>108</v>
      </c>
      <c r="F970" s="56" t="s">
        <v>2363</v>
      </c>
      <c r="G970" s="56" t="s">
        <v>2418</v>
      </c>
    </row>
    <row r="971" spans="1:7" ht="17.25">
      <c r="A971" s="75" t="s">
        <v>2831</v>
      </c>
      <c r="B971" s="75"/>
      <c r="C971" s="75"/>
      <c r="D971" s="75"/>
      <c r="E971" s="76"/>
      <c r="F971" s="75"/>
      <c r="G971" s="75"/>
    </row>
    <row r="972" spans="1:7" ht="17.25">
      <c r="A972" s="271" t="s">
        <v>2567</v>
      </c>
      <c r="B972" s="271" t="s">
        <v>2463</v>
      </c>
      <c r="C972" s="271" t="s">
        <v>108</v>
      </c>
      <c r="D972" s="271" t="s">
        <v>2822</v>
      </c>
      <c r="E972" s="272" t="s">
        <v>108</v>
      </c>
      <c r="F972" s="271" t="s">
        <v>2363</v>
      </c>
      <c r="G972" s="271" t="s">
        <v>2418</v>
      </c>
    </row>
    <row r="973" spans="1:7" ht="17.25">
      <c r="A973" s="271" t="s">
        <v>2568</v>
      </c>
      <c r="B973" s="271" t="s">
        <v>2569</v>
      </c>
      <c r="C973" s="271" t="s">
        <v>108</v>
      </c>
      <c r="D973" s="271" t="s">
        <v>2822</v>
      </c>
      <c r="E973" s="272" t="s">
        <v>108</v>
      </c>
      <c r="F973" s="271" t="s">
        <v>2363</v>
      </c>
      <c r="G973" s="271" t="s">
        <v>2570</v>
      </c>
    </row>
    <row r="974" spans="1:7" ht="17.25">
      <c r="A974" s="271" t="s">
        <v>2571</v>
      </c>
      <c r="B974" s="271" t="s">
        <v>2569</v>
      </c>
      <c r="C974" s="271" t="s">
        <v>108</v>
      </c>
      <c r="D974" s="271" t="s">
        <v>2822</v>
      </c>
      <c r="E974" s="272" t="s">
        <v>108</v>
      </c>
      <c r="F974" s="271" t="s">
        <v>2363</v>
      </c>
      <c r="G974" s="271" t="s">
        <v>2418</v>
      </c>
    </row>
    <row r="975" spans="1:7" ht="15">
      <c r="A975" s="56" t="s">
        <v>2457</v>
      </c>
      <c r="B975" s="56" t="s">
        <v>2458</v>
      </c>
      <c r="C975" s="56" t="s">
        <v>2459</v>
      </c>
      <c r="D975" s="56" t="s">
        <v>2822</v>
      </c>
      <c r="E975" s="74" t="s">
        <v>2460</v>
      </c>
      <c r="F975" s="56" t="s">
        <v>2364</v>
      </c>
      <c r="G975" s="56" t="s">
        <v>2418</v>
      </c>
    </row>
    <row r="976" spans="1:7" ht="17.25">
      <c r="A976" s="271" t="s">
        <v>2573</v>
      </c>
      <c r="B976" s="271" t="s">
        <v>2574</v>
      </c>
      <c r="C976" s="271" t="s">
        <v>108</v>
      </c>
      <c r="D976" s="271" t="s">
        <v>2822</v>
      </c>
      <c r="E976" s="272" t="s">
        <v>108</v>
      </c>
      <c r="F976" s="271" t="s">
        <v>2363</v>
      </c>
      <c r="G976" s="271" t="s">
        <v>2575</v>
      </c>
    </row>
    <row r="977" spans="1:7" ht="17.25">
      <c r="A977" s="75" t="s">
        <v>2832</v>
      </c>
      <c r="B977" s="75"/>
      <c r="C977" s="75"/>
      <c r="D977" s="75"/>
      <c r="E977" s="76"/>
      <c r="F977" s="75"/>
      <c r="G977" s="75"/>
    </row>
    <row r="978" spans="1:7" ht="17.25">
      <c r="A978" s="271" t="s">
        <v>2577</v>
      </c>
      <c r="B978" s="271" t="s">
        <v>2521</v>
      </c>
      <c r="C978" s="271" t="s">
        <v>108</v>
      </c>
      <c r="D978" s="271" t="s">
        <v>2822</v>
      </c>
      <c r="E978" s="272" t="s">
        <v>108</v>
      </c>
      <c r="F978" s="271" t="s">
        <v>2363</v>
      </c>
      <c r="G978" s="271" t="s">
        <v>2418</v>
      </c>
    </row>
    <row r="979" spans="1:7" ht="17.25">
      <c r="A979" s="271" t="s">
        <v>2520</v>
      </c>
      <c r="B979" s="271" t="s">
        <v>2521</v>
      </c>
      <c r="C979" s="271" t="s">
        <v>2522</v>
      </c>
      <c r="D979" s="271" t="s">
        <v>2822</v>
      </c>
      <c r="E979" s="272" t="s">
        <v>108</v>
      </c>
      <c r="F979" s="271" t="s">
        <v>2363</v>
      </c>
      <c r="G979" s="271" t="s">
        <v>2418</v>
      </c>
    </row>
    <row r="980" spans="1:7" ht="17.25">
      <c r="A980" s="271" t="s">
        <v>2579</v>
      </c>
      <c r="B980" s="271" t="s">
        <v>2521</v>
      </c>
      <c r="C980" s="271" t="s">
        <v>2580</v>
      </c>
      <c r="D980" s="271" t="s">
        <v>2822</v>
      </c>
      <c r="E980" s="272" t="s">
        <v>108</v>
      </c>
      <c r="F980" s="271" t="s">
        <v>2363</v>
      </c>
      <c r="G980" s="271" t="s">
        <v>2581</v>
      </c>
    </row>
    <row r="981" spans="1:7" ht="17.25">
      <c r="A981" s="271" t="s">
        <v>2582</v>
      </c>
      <c r="B981" s="271" t="s">
        <v>2521</v>
      </c>
      <c r="C981" s="271" t="s">
        <v>108</v>
      </c>
      <c r="D981" s="271" t="s">
        <v>2822</v>
      </c>
      <c r="E981" s="272" t="s">
        <v>108</v>
      </c>
      <c r="F981" s="271" t="s">
        <v>2363</v>
      </c>
      <c r="G981" s="271" t="s">
        <v>2418</v>
      </c>
    </row>
    <row r="982" spans="1:7" ht="17.25">
      <c r="A982" s="75" t="s">
        <v>2833</v>
      </c>
      <c r="B982" s="75"/>
      <c r="C982" s="75"/>
      <c r="D982" s="75"/>
      <c r="E982" s="76"/>
      <c r="F982" s="75"/>
      <c r="G982" s="75"/>
    </row>
    <row r="983" spans="1:7" ht="17.25">
      <c r="A983" s="271" t="s">
        <v>2584</v>
      </c>
      <c r="B983" s="271" t="s">
        <v>2585</v>
      </c>
      <c r="C983" s="271" t="s">
        <v>2586</v>
      </c>
      <c r="D983" s="271" t="s">
        <v>2822</v>
      </c>
      <c r="E983" s="272" t="s">
        <v>108</v>
      </c>
      <c r="F983" s="271" t="s">
        <v>2363</v>
      </c>
      <c r="G983" s="271" t="s">
        <v>2418</v>
      </c>
    </row>
    <row r="984" spans="1:7" ht="17.25">
      <c r="A984" s="271" t="s">
        <v>2587</v>
      </c>
      <c r="B984" s="271" t="s">
        <v>2526</v>
      </c>
      <c r="C984" s="271" t="s">
        <v>2588</v>
      </c>
      <c r="D984" s="271" t="s">
        <v>2822</v>
      </c>
      <c r="E984" s="272" t="s">
        <v>108</v>
      </c>
      <c r="F984" s="271" t="s">
        <v>2363</v>
      </c>
      <c r="G984" s="271" t="s">
        <v>2418</v>
      </c>
    </row>
    <row r="985" spans="1:7" ht="15">
      <c r="A985" s="56" t="s">
        <v>2589</v>
      </c>
      <c r="B985" s="56" t="s">
        <v>2590</v>
      </c>
      <c r="C985" s="56" t="s">
        <v>108</v>
      </c>
      <c r="D985" s="56" t="s">
        <v>2822</v>
      </c>
      <c r="E985" s="74" t="s">
        <v>108</v>
      </c>
      <c r="F985" s="56" t="s">
        <v>2363</v>
      </c>
      <c r="G985" s="56" t="s">
        <v>2591</v>
      </c>
    </row>
    <row r="986" spans="1:7" ht="17.25">
      <c r="A986" s="271" t="s">
        <v>2592</v>
      </c>
      <c r="B986" s="271" t="s">
        <v>2590</v>
      </c>
      <c r="C986" s="271" t="s">
        <v>108</v>
      </c>
      <c r="D986" s="271" t="s">
        <v>2822</v>
      </c>
      <c r="E986" s="272" t="s">
        <v>108</v>
      </c>
      <c r="F986" s="271" t="s">
        <v>2363</v>
      </c>
      <c r="G986" s="271" t="s">
        <v>2418</v>
      </c>
    </row>
    <row r="987" spans="1:7" ht="17.25">
      <c r="A987" s="75" t="s">
        <v>2834</v>
      </c>
      <c r="B987" s="75"/>
      <c r="C987" s="75"/>
      <c r="D987" s="75"/>
      <c r="E987" s="76"/>
      <c r="F987" s="75"/>
      <c r="G987" s="75"/>
    </row>
    <row r="988" spans="1:7" ht="15">
      <c r="A988" s="56" t="s">
        <v>2594</v>
      </c>
      <c r="B988" s="56" t="s">
        <v>2463</v>
      </c>
      <c r="C988" s="56" t="s">
        <v>108</v>
      </c>
      <c r="D988" s="56" t="s">
        <v>2822</v>
      </c>
      <c r="E988" s="74" t="s">
        <v>108</v>
      </c>
      <c r="F988" s="56" t="s">
        <v>2363</v>
      </c>
      <c r="G988" s="56" t="s">
        <v>2418</v>
      </c>
    </row>
    <row r="989" spans="1:7" ht="17.25">
      <c r="A989" s="271" t="s">
        <v>2462</v>
      </c>
      <c r="B989" s="271" t="s">
        <v>2463</v>
      </c>
      <c r="C989" s="271" t="s">
        <v>2459</v>
      </c>
      <c r="D989" s="271" t="s">
        <v>2822</v>
      </c>
      <c r="E989" s="272" t="s">
        <v>2460</v>
      </c>
      <c r="F989" s="271" t="s">
        <v>2364</v>
      </c>
      <c r="G989" s="271" t="s">
        <v>2418</v>
      </c>
    </row>
    <row r="990" spans="1:7" ht="17.25">
      <c r="A990" s="271" t="s">
        <v>2464</v>
      </c>
      <c r="B990" s="271" t="s">
        <v>2463</v>
      </c>
      <c r="C990" s="271" t="s">
        <v>2459</v>
      </c>
      <c r="D990" s="271" t="s">
        <v>2822</v>
      </c>
      <c r="E990" s="272" t="s">
        <v>2460</v>
      </c>
      <c r="F990" s="271" t="s">
        <v>2364</v>
      </c>
      <c r="G990" s="271" t="s">
        <v>2418</v>
      </c>
    </row>
    <row r="991" spans="1:7" ht="17.25">
      <c r="A991" s="271" t="s">
        <v>2465</v>
      </c>
      <c r="B991" s="271" t="s">
        <v>2463</v>
      </c>
      <c r="C991" s="271" t="s">
        <v>2459</v>
      </c>
      <c r="D991" s="271" t="s">
        <v>2822</v>
      </c>
      <c r="E991" s="272" t="s">
        <v>2460</v>
      </c>
      <c r="F991" s="271" t="s">
        <v>2364</v>
      </c>
      <c r="G991" s="271" t="s">
        <v>2418</v>
      </c>
    </row>
    <row r="992" spans="1:7" ht="17.25">
      <c r="A992" s="271" t="s">
        <v>2466</v>
      </c>
      <c r="B992" s="271" t="s">
        <v>2463</v>
      </c>
      <c r="C992" s="271" t="s">
        <v>2459</v>
      </c>
      <c r="D992" s="271" t="s">
        <v>2822</v>
      </c>
      <c r="E992" s="272" t="s">
        <v>2460</v>
      </c>
      <c r="F992" s="271" t="s">
        <v>2364</v>
      </c>
      <c r="G992" s="271" t="s">
        <v>2418</v>
      </c>
    </row>
    <row r="993" spans="1:7" ht="17.25">
      <c r="A993" s="271" t="s">
        <v>2595</v>
      </c>
      <c r="B993" s="271" t="s">
        <v>2596</v>
      </c>
      <c r="C993" s="271" t="s">
        <v>108</v>
      </c>
      <c r="D993" s="271" t="s">
        <v>2822</v>
      </c>
      <c r="E993" s="272" t="s">
        <v>108</v>
      </c>
      <c r="F993" s="271" t="s">
        <v>2363</v>
      </c>
      <c r="G993" s="271" t="s">
        <v>2597</v>
      </c>
    </row>
    <row r="994" spans="1:7" ht="17.25">
      <c r="A994" s="271" t="s">
        <v>2598</v>
      </c>
      <c r="B994" s="271" t="s">
        <v>2596</v>
      </c>
      <c r="C994" s="271" t="s">
        <v>108</v>
      </c>
      <c r="D994" s="271" t="s">
        <v>2822</v>
      </c>
      <c r="E994" s="272" t="s">
        <v>108</v>
      </c>
      <c r="F994" s="271" t="s">
        <v>2363</v>
      </c>
      <c r="G994" s="271" t="s">
        <v>2418</v>
      </c>
    </row>
    <row r="995" spans="1:7" ht="17.25">
      <c r="A995" s="75" t="s">
        <v>2835</v>
      </c>
      <c r="B995" s="75"/>
      <c r="C995" s="75"/>
      <c r="D995" s="75"/>
      <c r="E995" s="76"/>
      <c r="F995" s="75"/>
      <c r="G995" s="75"/>
    </row>
    <row r="996" spans="1:7" ht="17.25">
      <c r="A996" s="271" t="s">
        <v>2600</v>
      </c>
      <c r="B996" s="271" t="s">
        <v>2601</v>
      </c>
      <c r="C996" s="271" t="s">
        <v>108</v>
      </c>
      <c r="D996" s="271" t="s">
        <v>2822</v>
      </c>
      <c r="E996" s="272" t="s">
        <v>108</v>
      </c>
      <c r="F996" s="271" t="s">
        <v>2363</v>
      </c>
      <c r="G996" s="271" t="s">
        <v>2418</v>
      </c>
    </row>
    <row r="997" spans="1:7" ht="17.25">
      <c r="A997" s="271" t="s">
        <v>2836</v>
      </c>
      <c r="B997" s="271" t="s">
        <v>2609</v>
      </c>
      <c r="C997" s="271" t="s">
        <v>2837</v>
      </c>
      <c r="D997" s="271" t="s">
        <v>2822</v>
      </c>
      <c r="E997" s="272" t="s">
        <v>2838</v>
      </c>
      <c r="F997" s="271" t="s">
        <v>2363</v>
      </c>
      <c r="G997" s="271" t="s">
        <v>2418</v>
      </c>
    </row>
    <row r="998" spans="1:7" ht="17.25">
      <c r="A998" s="271" t="s">
        <v>2602</v>
      </c>
      <c r="B998" s="271" t="s">
        <v>2603</v>
      </c>
      <c r="C998" s="271" t="s">
        <v>2586</v>
      </c>
      <c r="D998" s="271" t="s">
        <v>2822</v>
      </c>
      <c r="E998" s="272" t="s">
        <v>108</v>
      </c>
      <c r="F998" s="271" t="s">
        <v>2363</v>
      </c>
      <c r="G998" s="271" t="s">
        <v>2418</v>
      </c>
    </row>
    <row r="999" spans="1:7" ht="17.25">
      <c r="A999" s="271" t="s">
        <v>2604</v>
      </c>
      <c r="B999" s="271" t="s">
        <v>2601</v>
      </c>
      <c r="C999" s="271" t="s">
        <v>2605</v>
      </c>
      <c r="D999" s="271" t="s">
        <v>2822</v>
      </c>
      <c r="E999" s="272" t="s">
        <v>108</v>
      </c>
      <c r="F999" s="271" t="s">
        <v>2363</v>
      </c>
      <c r="G999" s="271" t="s">
        <v>2606</v>
      </c>
    </row>
    <row r="1000" spans="1:7" ht="17.25">
      <c r="A1000" s="271" t="s">
        <v>2468</v>
      </c>
      <c r="B1000" s="271" t="s">
        <v>2458</v>
      </c>
      <c r="C1000" s="271" t="s">
        <v>2469</v>
      </c>
      <c r="D1000" s="271" t="s">
        <v>2822</v>
      </c>
      <c r="E1000" s="272" t="s">
        <v>108</v>
      </c>
      <c r="F1000" s="271" t="s">
        <v>2363</v>
      </c>
      <c r="G1000" s="271" t="s">
        <v>2418</v>
      </c>
    </row>
    <row r="1001" spans="1:7" ht="17.25">
      <c r="A1001" s="271" t="s">
        <v>2472</v>
      </c>
      <c r="B1001" s="271" t="s">
        <v>2458</v>
      </c>
      <c r="C1001" s="271" t="s">
        <v>2459</v>
      </c>
      <c r="D1001" s="271" t="s">
        <v>2822</v>
      </c>
      <c r="E1001" s="272" t="s">
        <v>2460</v>
      </c>
      <c r="F1001" s="271" t="s">
        <v>2364</v>
      </c>
      <c r="G1001" s="271" t="s">
        <v>2418</v>
      </c>
    </row>
    <row r="1002" spans="1:7" ht="17.25">
      <c r="A1002" s="271" t="s">
        <v>2473</v>
      </c>
      <c r="B1002" s="271" t="s">
        <v>2458</v>
      </c>
      <c r="C1002" s="271" t="s">
        <v>2459</v>
      </c>
      <c r="D1002" s="271" t="s">
        <v>2822</v>
      </c>
      <c r="E1002" s="272" t="s">
        <v>2460</v>
      </c>
      <c r="F1002" s="271" t="s">
        <v>2364</v>
      </c>
      <c r="G1002" s="271" t="s">
        <v>2418</v>
      </c>
    </row>
    <row r="1003" spans="1:7" ht="15">
      <c r="A1003" s="56" t="s">
        <v>2474</v>
      </c>
      <c r="B1003" s="56" t="s">
        <v>2458</v>
      </c>
      <c r="C1003" s="56" t="s">
        <v>2459</v>
      </c>
      <c r="D1003" s="56" t="s">
        <v>2822</v>
      </c>
      <c r="E1003" s="74" t="s">
        <v>2460</v>
      </c>
      <c r="F1003" s="56" t="s">
        <v>2364</v>
      </c>
      <c r="G1003" s="56" t="s">
        <v>2418</v>
      </c>
    </row>
    <row r="1004" spans="1:7" ht="17.25">
      <c r="A1004" s="271" t="s">
        <v>2607</v>
      </c>
      <c r="B1004" s="271" t="s">
        <v>2601</v>
      </c>
      <c r="C1004" s="271" t="s">
        <v>2563</v>
      </c>
      <c r="D1004" s="271" t="s">
        <v>2822</v>
      </c>
      <c r="E1004" s="272" t="s">
        <v>2563</v>
      </c>
      <c r="F1004" s="271" t="s">
        <v>2363</v>
      </c>
      <c r="G1004" s="271" t="s">
        <v>2418</v>
      </c>
    </row>
    <row r="1005" spans="1:7" ht="15">
      <c r="A1005" s="56" t="s">
        <v>2608</v>
      </c>
      <c r="B1005" s="56" t="s">
        <v>2609</v>
      </c>
      <c r="C1005" s="56" t="s">
        <v>108</v>
      </c>
      <c r="D1005" s="56" t="s">
        <v>2822</v>
      </c>
      <c r="E1005" s="74" t="s">
        <v>108</v>
      </c>
      <c r="F1005" s="56" t="s">
        <v>2363</v>
      </c>
      <c r="G1005" s="56" t="s">
        <v>2418</v>
      </c>
    </row>
    <row r="1006" spans="1:7" ht="17.25">
      <c r="A1006" s="75" t="s">
        <v>2839</v>
      </c>
      <c r="B1006" s="75"/>
      <c r="C1006" s="75"/>
      <c r="D1006" s="75"/>
      <c r="E1006" s="76"/>
      <c r="F1006" s="75"/>
      <c r="G1006" s="75"/>
    </row>
    <row r="1007" spans="1:7" ht="17.25">
      <c r="A1007" s="271" t="s">
        <v>2614</v>
      </c>
      <c r="B1007" s="271"/>
      <c r="C1007" s="271" t="s">
        <v>2563</v>
      </c>
      <c r="D1007" s="271" t="s">
        <v>2822</v>
      </c>
      <c r="E1007" s="272" t="s">
        <v>2563</v>
      </c>
      <c r="F1007" s="271" t="s">
        <v>2363</v>
      </c>
      <c r="G1007" s="271" t="s">
        <v>2418</v>
      </c>
    </row>
    <row r="1008" spans="1:7" ht="17.25">
      <c r="A1008" s="271" t="s">
        <v>2533</v>
      </c>
      <c r="B1008" s="271"/>
      <c r="C1008" s="271" t="s">
        <v>2534</v>
      </c>
      <c r="D1008" s="271" t="s">
        <v>2822</v>
      </c>
      <c r="E1008" s="272" t="s">
        <v>2563</v>
      </c>
      <c r="F1008" s="271" t="s">
        <v>2363</v>
      </c>
      <c r="G1008" s="271" t="s">
        <v>2418</v>
      </c>
    </row>
    <row r="1009" spans="1:7" ht="17.25">
      <c r="A1009" s="271" t="s">
        <v>2615</v>
      </c>
      <c r="B1009" s="271" t="s">
        <v>2601</v>
      </c>
      <c r="C1009" s="271" t="s">
        <v>108</v>
      </c>
      <c r="D1009" s="271" t="s">
        <v>2822</v>
      </c>
      <c r="E1009" s="272" t="s">
        <v>108</v>
      </c>
      <c r="F1009" s="271" t="s">
        <v>2363</v>
      </c>
      <c r="G1009" s="271" t="s">
        <v>2418</v>
      </c>
    </row>
    <row r="1010" spans="1:7" ht="17.25">
      <c r="A1010" s="271" t="s">
        <v>2616</v>
      </c>
      <c r="B1010" s="271" t="s">
        <v>2601</v>
      </c>
      <c r="C1010" s="271" t="s">
        <v>108</v>
      </c>
      <c r="D1010" s="271" t="s">
        <v>2822</v>
      </c>
      <c r="E1010" s="272" t="s">
        <v>108</v>
      </c>
      <c r="F1010" s="271" t="s">
        <v>2363</v>
      </c>
      <c r="G1010" s="271" t="s">
        <v>2418</v>
      </c>
    </row>
    <row r="1011" spans="1:7" ht="17.25">
      <c r="A1011" s="271" t="s">
        <v>2617</v>
      </c>
      <c r="B1011" s="271" t="s">
        <v>2596</v>
      </c>
      <c r="C1011" s="271" t="s">
        <v>108</v>
      </c>
      <c r="D1011" s="271" t="s">
        <v>2822</v>
      </c>
      <c r="E1011" s="272" t="s">
        <v>108</v>
      </c>
      <c r="F1011" s="271" t="s">
        <v>2363</v>
      </c>
      <c r="G1011" s="271" t="s">
        <v>2418</v>
      </c>
    </row>
    <row r="1012" spans="1:7" ht="17.25">
      <c r="A1012" s="271" t="s">
        <v>2618</v>
      </c>
      <c r="B1012" s="271" t="s">
        <v>2619</v>
      </c>
      <c r="C1012" s="271" t="s">
        <v>2563</v>
      </c>
      <c r="D1012" s="271" t="s">
        <v>2822</v>
      </c>
      <c r="E1012" s="272" t="s">
        <v>2563</v>
      </c>
      <c r="F1012" s="271" t="s">
        <v>2363</v>
      </c>
      <c r="G1012" s="271" t="s">
        <v>2418</v>
      </c>
    </row>
    <row r="1013" spans="1:7" ht="17.25">
      <c r="A1013" s="271" t="s">
        <v>2620</v>
      </c>
      <c r="B1013" s="271" t="s">
        <v>2619</v>
      </c>
      <c r="C1013" s="271" t="s">
        <v>2563</v>
      </c>
      <c r="D1013" s="271" t="s">
        <v>2822</v>
      </c>
      <c r="E1013" s="272" t="s">
        <v>2563</v>
      </c>
      <c r="F1013" s="271" t="s">
        <v>2363</v>
      </c>
      <c r="G1013" s="271" t="s">
        <v>2418</v>
      </c>
    </row>
    <row r="1014" spans="1:7" ht="17.25">
      <c r="A1014" s="271" t="s">
        <v>2476</v>
      </c>
      <c r="B1014" s="271" t="s">
        <v>2458</v>
      </c>
      <c r="C1014" s="271" t="s">
        <v>2459</v>
      </c>
      <c r="D1014" s="271" t="s">
        <v>2822</v>
      </c>
      <c r="E1014" s="272" t="s">
        <v>2460</v>
      </c>
      <c r="F1014" s="271" t="s">
        <v>2364</v>
      </c>
      <c r="G1014" s="271" t="s">
        <v>2418</v>
      </c>
    </row>
    <row r="1015" spans="1:7" ht="17.25">
      <c r="A1015" s="271" t="s">
        <v>2621</v>
      </c>
      <c r="B1015" s="271" t="s">
        <v>2619</v>
      </c>
      <c r="C1015" s="271" t="s">
        <v>108</v>
      </c>
      <c r="D1015" s="271" t="s">
        <v>2822</v>
      </c>
      <c r="E1015" s="272" t="s">
        <v>108</v>
      </c>
      <c r="F1015" s="271" t="s">
        <v>2363</v>
      </c>
      <c r="G1015" s="271" t="s">
        <v>2622</v>
      </c>
    </row>
    <row r="1016" spans="1:7" ht="17.25">
      <c r="A1016" s="75" t="s">
        <v>2840</v>
      </c>
      <c r="B1016" s="75"/>
      <c r="C1016" s="75"/>
      <c r="D1016" s="75"/>
      <c r="E1016" s="76"/>
      <c r="F1016" s="75"/>
      <c r="G1016" s="75"/>
    </row>
    <row r="1017" spans="1:7" ht="17.25">
      <c r="A1017" s="271" t="s">
        <v>2624</v>
      </c>
      <c r="B1017" s="271" t="s">
        <v>2625</v>
      </c>
      <c r="C1017" s="271" t="s">
        <v>108</v>
      </c>
      <c r="D1017" s="271" t="s">
        <v>2822</v>
      </c>
      <c r="E1017" s="272" t="s">
        <v>108</v>
      </c>
      <c r="F1017" s="271" t="s">
        <v>2363</v>
      </c>
      <c r="G1017" s="271" t="s">
        <v>2418</v>
      </c>
    </row>
    <row r="1018" spans="1:7" ht="17.25">
      <c r="A1018" s="271" t="s">
        <v>2626</v>
      </c>
      <c r="B1018" s="271" t="s">
        <v>2627</v>
      </c>
      <c r="C1018" s="271" t="s">
        <v>108</v>
      </c>
      <c r="D1018" s="271" t="s">
        <v>2822</v>
      </c>
      <c r="E1018" s="272" t="s">
        <v>108</v>
      </c>
      <c r="F1018" s="271" t="s">
        <v>2363</v>
      </c>
      <c r="G1018" s="271" t="s">
        <v>2418</v>
      </c>
    </row>
    <row r="1019" spans="1:7" ht="17.25">
      <c r="A1019" s="271" t="s">
        <v>2628</v>
      </c>
      <c r="B1019" s="271" t="s">
        <v>2627</v>
      </c>
      <c r="C1019" s="271" t="s">
        <v>108</v>
      </c>
      <c r="D1019" s="271" t="s">
        <v>2822</v>
      </c>
      <c r="E1019" s="272" t="s">
        <v>108</v>
      </c>
      <c r="F1019" s="271" t="s">
        <v>2363</v>
      </c>
      <c r="G1019" s="271" t="s">
        <v>2418</v>
      </c>
    </row>
    <row r="1020" spans="1:7" ht="17.25">
      <c r="A1020" s="75" t="s">
        <v>2841</v>
      </c>
      <c r="B1020" s="75"/>
      <c r="C1020" s="75"/>
      <c r="D1020" s="75"/>
      <c r="E1020" s="76"/>
      <c r="F1020" s="75"/>
      <c r="G1020" s="75"/>
    </row>
    <row r="1021" spans="1:7" ht="15">
      <c r="A1021" s="56" t="s">
        <v>2478</v>
      </c>
      <c r="B1021" s="56" t="s">
        <v>2479</v>
      </c>
      <c r="C1021" s="56" t="s">
        <v>2452</v>
      </c>
      <c r="D1021" s="56" t="s">
        <v>2822</v>
      </c>
      <c r="E1021" s="74" t="s">
        <v>2454</v>
      </c>
      <c r="F1021" s="56" t="s">
        <v>2364</v>
      </c>
      <c r="G1021" s="56" t="s">
        <v>2480</v>
      </c>
    </row>
    <row r="1022" spans="1:7" ht="17.25">
      <c r="A1022" s="271" t="s">
        <v>2481</v>
      </c>
      <c r="B1022" s="271" t="s">
        <v>2482</v>
      </c>
      <c r="C1022" s="271" t="s">
        <v>2452</v>
      </c>
      <c r="D1022" s="271" t="s">
        <v>2822</v>
      </c>
      <c r="E1022" s="272" t="s">
        <v>2454</v>
      </c>
      <c r="F1022" s="271" t="s">
        <v>2364</v>
      </c>
      <c r="G1022" s="271" t="s">
        <v>2483</v>
      </c>
    </row>
    <row r="1023" spans="1:7" ht="15">
      <c r="A1023" s="56" t="s">
        <v>2630</v>
      </c>
      <c r="B1023" s="56" t="s">
        <v>2479</v>
      </c>
      <c r="C1023" s="56" t="s">
        <v>2563</v>
      </c>
      <c r="D1023" s="56" t="s">
        <v>2822</v>
      </c>
      <c r="E1023" s="74" t="s">
        <v>2563</v>
      </c>
      <c r="F1023" s="56" t="s">
        <v>2363</v>
      </c>
      <c r="G1023" s="56" t="s">
        <v>2631</v>
      </c>
    </row>
    <row r="1024" spans="1:7" ht="17.25">
      <c r="A1024" s="271" t="s">
        <v>2632</v>
      </c>
      <c r="B1024" s="271" t="s">
        <v>2540</v>
      </c>
      <c r="C1024" s="271" t="s">
        <v>108</v>
      </c>
      <c r="D1024" s="271" t="s">
        <v>2822</v>
      </c>
      <c r="E1024" s="272" t="s">
        <v>108</v>
      </c>
      <c r="F1024" s="271" t="s">
        <v>2363</v>
      </c>
      <c r="G1024" s="271" t="s">
        <v>2633</v>
      </c>
    </row>
    <row r="1025" spans="1:7" ht="17.25">
      <c r="A1025" s="271" t="s">
        <v>2634</v>
      </c>
      <c r="B1025" s="271" t="s">
        <v>2635</v>
      </c>
      <c r="C1025" s="271" t="s">
        <v>108</v>
      </c>
      <c r="D1025" s="271" t="s">
        <v>2822</v>
      </c>
      <c r="E1025" s="272" t="s">
        <v>108</v>
      </c>
      <c r="F1025" s="271" t="s">
        <v>2363</v>
      </c>
      <c r="G1025" s="271" t="s">
        <v>2636</v>
      </c>
    </row>
    <row r="1026" spans="1:7" ht="17.25">
      <c r="A1026" s="271" t="s">
        <v>2484</v>
      </c>
      <c r="B1026" s="271" t="s">
        <v>2485</v>
      </c>
      <c r="C1026" s="271"/>
      <c r="D1026" s="271" t="s">
        <v>2416</v>
      </c>
      <c r="E1026" s="272"/>
      <c r="F1026" s="271" t="s">
        <v>2486</v>
      </c>
      <c r="G1026" s="271" t="s">
        <v>2418</v>
      </c>
    </row>
    <row r="1027" spans="1:7" ht="15">
      <c r="A1027" s="56" t="s">
        <v>2487</v>
      </c>
      <c r="B1027" s="56" t="s">
        <v>2485</v>
      </c>
      <c r="C1027" s="56"/>
      <c r="D1027" s="56" t="s">
        <v>2416</v>
      </c>
      <c r="E1027" s="74"/>
      <c r="F1027" s="56" t="s">
        <v>2486</v>
      </c>
      <c r="G1027" s="56" t="s">
        <v>2418</v>
      </c>
    </row>
    <row r="1028" spans="1:7" ht="17.25">
      <c r="A1028" s="271" t="s">
        <v>2488</v>
      </c>
      <c r="B1028" s="271" t="s">
        <v>2485</v>
      </c>
      <c r="C1028" s="271" t="s">
        <v>2489</v>
      </c>
      <c r="D1028" s="271" t="s">
        <v>2416</v>
      </c>
      <c r="E1028" s="272"/>
      <c r="F1028" s="271" t="s">
        <v>2490</v>
      </c>
      <c r="G1028" s="271" t="s">
        <v>2491</v>
      </c>
    </row>
    <row r="1029" spans="1:7" ht="17.25">
      <c r="A1029" s="75" t="s">
        <v>2842</v>
      </c>
      <c r="B1029" s="75"/>
      <c r="C1029" s="75"/>
      <c r="D1029" s="75"/>
      <c r="E1029" s="76"/>
      <c r="F1029" s="75"/>
      <c r="G1029" s="75"/>
    </row>
    <row r="1030" spans="1:7" ht="17.25">
      <c r="A1030" s="271" t="s">
        <v>2638</v>
      </c>
      <c r="B1030" s="271" t="s">
        <v>2540</v>
      </c>
      <c r="C1030" s="271" t="s">
        <v>108</v>
      </c>
      <c r="D1030" s="271" t="s">
        <v>2822</v>
      </c>
      <c r="E1030" s="272" t="s">
        <v>108</v>
      </c>
      <c r="F1030" s="271" t="s">
        <v>2363</v>
      </c>
      <c r="G1030" s="271" t="s">
        <v>2639</v>
      </c>
    </row>
    <row r="1031" spans="1:7" ht="17.25">
      <c r="A1031" s="271" t="s">
        <v>2493</v>
      </c>
      <c r="B1031" s="271" t="s">
        <v>2458</v>
      </c>
      <c r="C1031" s="271" t="s">
        <v>2452</v>
      </c>
      <c r="D1031" s="271" t="s">
        <v>2822</v>
      </c>
      <c r="E1031" s="272" t="s">
        <v>2454</v>
      </c>
      <c r="F1031" s="271" t="s">
        <v>2364</v>
      </c>
      <c r="G1031" s="271" t="s">
        <v>2418</v>
      </c>
    </row>
    <row r="1032" spans="1:7" ht="17.25">
      <c r="A1032" s="271" t="s">
        <v>2494</v>
      </c>
      <c r="B1032" s="271" t="s">
        <v>2458</v>
      </c>
      <c r="C1032" s="271" t="s">
        <v>551</v>
      </c>
      <c r="D1032" s="271" t="s">
        <v>2416</v>
      </c>
      <c r="E1032" s="272"/>
      <c r="F1032" s="271" t="s">
        <v>2495</v>
      </c>
      <c r="G1032" s="271" t="s">
        <v>2495</v>
      </c>
    </row>
    <row r="1033" spans="1:7" ht="17.25">
      <c r="A1033" s="271" t="s">
        <v>2640</v>
      </c>
      <c r="B1033" s="271" t="s">
        <v>2641</v>
      </c>
      <c r="C1033" s="271" t="s">
        <v>108</v>
      </c>
      <c r="D1033" s="271" t="s">
        <v>2822</v>
      </c>
      <c r="E1033" s="272" t="s">
        <v>108</v>
      </c>
      <c r="F1033" s="271" t="s">
        <v>2363</v>
      </c>
      <c r="G1033" s="271" t="s">
        <v>2642</v>
      </c>
    </row>
    <row r="1034" spans="1:7" ht="17.25">
      <c r="A1034" s="271" t="s">
        <v>2643</v>
      </c>
      <c r="B1034" s="271" t="s">
        <v>2641</v>
      </c>
      <c r="C1034" s="271" t="s">
        <v>108</v>
      </c>
      <c r="D1034" s="271" t="s">
        <v>2822</v>
      </c>
      <c r="E1034" s="272" t="s">
        <v>108</v>
      </c>
      <c r="F1034" s="271" t="s">
        <v>2363</v>
      </c>
      <c r="G1034" s="271" t="s">
        <v>2644</v>
      </c>
    </row>
    <row r="1035" spans="1:7" ht="17.25">
      <c r="A1035" s="271" t="s">
        <v>2645</v>
      </c>
      <c r="B1035" s="271" t="s">
        <v>2540</v>
      </c>
      <c r="C1035" s="271" t="s">
        <v>108</v>
      </c>
      <c r="D1035" s="271" t="s">
        <v>2822</v>
      </c>
      <c r="E1035" s="272" t="s">
        <v>108</v>
      </c>
      <c r="F1035" s="271" t="s">
        <v>2363</v>
      </c>
      <c r="G1035" s="271" t="s">
        <v>2418</v>
      </c>
    </row>
    <row r="1036" spans="1:7" ht="17.25">
      <c r="A1036" s="271" t="s">
        <v>2646</v>
      </c>
      <c r="B1036" s="271" t="s">
        <v>2647</v>
      </c>
      <c r="C1036" s="271" t="s">
        <v>2648</v>
      </c>
      <c r="D1036" s="271" t="s">
        <v>2822</v>
      </c>
      <c r="E1036" s="272" t="s">
        <v>108</v>
      </c>
      <c r="F1036" s="271" t="s">
        <v>2363</v>
      </c>
      <c r="G1036" s="271" t="s">
        <v>2418</v>
      </c>
    </row>
    <row r="1037" spans="1:7" ht="17.25">
      <c r="A1037" s="75" t="s">
        <v>2843</v>
      </c>
      <c r="B1037" s="75"/>
      <c r="C1037" s="75"/>
      <c r="D1037" s="75"/>
      <c r="E1037" s="76"/>
      <c r="F1037" s="75"/>
      <c r="G1037" s="75"/>
    </row>
    <row r="1038" spans="1:7" ht="17.25">
      <c r="A1038" s="271" t="s">
        <v>2650</v>
      </c>
      <c r="B1038" s="271" t="s">
        <v>2651</v>
      </c>
      <c r="C1038" s="271" t="s">
        <v>108</v>
      </c>
      <c r="D1038" s="271" t="s">
        <v>2822</v>
      </c>
      <c r="E1038" s="272" t="s">
        <v>108</v>
      </c>
      <c r="F1038" s="271" t="s">
        <v>2363</v>
      </c>
      <c r="G1038" s="271" t="s">
        <v>2418</v>
      </c>
    </row>
    <row r="1039" spans="1:7" ht="17.25">
      <c r="A1039" s="271" t="s">
        <v>2652</v>
      </c>
      <c r="B1039" s="271" t="s">
        <v>2651</v>
      </c>
      <c r="C1039" s="271" t="s">
        <v>2563</v>
      </c>
      <c r="D1039" s="271" t="s">
        <v>2822</v>
      </c>
      <c r="E1039" s="272" t="s">
        <v>2563</v>
      </c>
      <c r="F1039" s="271" t="s">
        <v>2363</v>
      </c>
      <c r="G1039" s="271" t="s">
        <v>2653</v>
      </c>
    </row>
    <row r="1040" spans="1:7" ht="17.25">
      <c r="A1040" s="271" t="s">
        <v>2659</v>
      </c>
      <c r="B1040" s="271" t="s">
        <v>2655</v>
      </c>
      <c r="C1040" s="271" t="s">
        <v>2580</v>
      </c>
      <c r="D1040" s="271" t="s">
        <v>2822</v>
      </c>
      <c r="E1040" s="272" t="s">
        <v>108</v>
      </c>
      <c r="F1040" s="271" t="s">
        <v>2363</v>
      </c>
      <c r="G1040" s="271" t="s">
        <v>2660</v>
      </c>
    </row>
    <row r="1041" spans="1:7" ht="15">
      <c r="A1041" s="56" t="s">
        <v>2661</v>
      </c>
      <c r="B1041" s="56" t="s">
        <v>2651</v>
      </c>
      <c r="C1041" s="56" t="s">
        <v>2662</v>
      </c>
      <c r="D1041" s="56" t="s">
        <v>2822</v>
      </c>
      <c r="E1041" s="74" t="s">
        <v>108</v>
      </c>
      <c r="F1041" s="56" t="s">
        <v>2363</v>
      </c>
      <c r="G1041" s="56" t="s">
        <v>2418</v>
      </c>
    </row>
    <row r="1042" spans="1:7" ht="17.25">
      <c r="A1042" s="271" t="s">
        <v>2663</v>
      </c>
      <c r="B1042" s="271" t="s">
        <v>2651</v>
      </c>
      <c r="C1042" s="271" t="s">
        <v>2664</v>
      </c>
      <c r="D1042" s="271" t="s">
        <v>2822</v>
      </c>
      <c r="E1042" s="272" t="s">
        <v>108</v>
      </c>
      <c r="F1042" s="271" t="s">
        <v>2363</v>
      </c>
      <c r="G1042" s="271" t="s">
        <v>2665</v>
      </c>
    </row>
    <row r="1043" spans="1:7" ht="17.25">
      <c r="A1043" s="75" t="s">
        <v>2844</v>
      </c>
      <c r="B1043" s="75"/>
      <c r="C1043" s="75"/>
      <c r="D1043" s="75"/>
      <c r="E1043" s="76"/>
      <c r="F1043" s="75"/>
      <c r="G1043" s="75"/>
    </row>
    <row r="1044" spans="1:7" ht="17.25">
      <c r="A1044" s="271" t="s">
        <v>2497</v>
      </c>
      <c r="B1044" s="271" t="s">
        <v>2458</v>
      </c>
      <c r="C1044" s="271" t="s">
        <v>2452</v>
      </c>
      <c r="D1044" s="271" t="s">
        <v>2822</v>
      </c>
      <c r="E1044" s="272" t="s">
        <v>2454</v>
      </c>
      <c r="F1044" s="271" t="s">
        <v>2364</v>
      </c>
      <c r="G1044" s="271" t="s">
        <v>2498</v>
      </c>
    </row>
    <row r="1045" spans="1:7" ht="17.25">
      <c r="A1045" s="271" t="s">
        <v>2667</v>
      </c>
      <c r="B1045" s="271" t="s">
        <v>2485</v>
      </c>
      <c r="C1045" s="271" t="s">
        <v>2668</v>
      </c>
      <c r="D1045" s="271" t="s">
        <v>2822</v>
      </c>
      <c r="E1045" s="272" t="s">
        <v>108</v>
      </c>
      <c r="F1045" s="271" t="s">
        <v>2363</v>
      </c>
      <c r="G1045" s="271" t="s">
        <v>2669</v>
      </c>
    </row>
    <row r="1046" spans="1:7" ht="17.25">
      <c r="A1046" s="271" t="s">
        <v>2499</v>
      </c>
      <c r="B1046" s="271" t="s">
        <v>2500</v>
      </c>
      <c r="C1046" s="271" t="s">
        <v>2501</v>
      </c>
      <c r="D1046" s="271" t="s">
        <v>2416</v>
      </c>
      <c r="E1046" s="272"/>
      <c r="F1046" s="271" t="s">
        <v>2417</v>
      </c>
      <c r="G1046" s="271" t="s">
        <v>2502</v>
      </c>
    </row>
    <row r="1047" spans="1:7" ht="17.25">
      <c r="A1047" s="271" t="s">
        <v>2499</v>
      </c>
      <c r="B1047" s="271" t="s">
        <v>2500</v>
      </c>
      <c r="C1047" s="271" t="s">
        <v>2501</v>
      </c>
      <c r="D1047" s="271" t="s">
        <v>2822</v>
      </c>
      <c r="E1047" s="272" t="s">
        <v>108</v>
      </c>
      <c r="F1047" s="271" t="s">
        <v>2363</v>
      </c>
      <c r="G1047" s="271" t="s">
        <v>2502</v>
      </c>
    </row>
    <row r="1048" spans="1:7" ht="15">
      <c r="A1048" s="56" t="s">
        <v>2503</v>
      </c>
      <c r="B1048" s="56" t="s">
        <v>2504</v>
      </c>
      <c r="C1048" s="56" t="s">
        <v>2452</v>
      </c>
      <c r="D1048" s="56" t="s">
        <v>2822</v>
      </c>
      <c r="E1048" s="74" t="s">
        <v>2454</v>
      </c>
      <c r="F1048" s="56" t="s">
        <v>2364</v>
      </c>
      <c r="G1048" s="56" t="s">
        <v>2505</v>
      </c>
    </row>
    <row r="1049" spans="1:7" ht="17.25">
      <c r="A1049" s="271" t="s">
        <v>2506</v>
      </c>
      <c r="B1049" s="271" t="s">
        <v>2458</v>
      </c>
      <c r="C1049" s="271" t="s">
        <v>2459</v>
      </c>
      <c r="D1049" s="271" t="s">
        <v>2822</v>
      </c>
      <c r="E1049" s="272" t="s">
        <v>2460</v>
      </c>
      <c r="F1049" s="271" t="s">
        <v>2364</v>
      </c>
      <c r="G1049" s="271" t="s">
        <v>2418</v>
      </c>
    </row>
    <row r="1050" spans="1:7" ht="17.25">
      <c r="A1050" s="271" t="s">
        <v>2670</v>
      </c>
      <c r="B1050" s="271" t="s">
        <v>2458</v>
      </c>
      <c r="C1050" s="271" t="s">
        <v>108</v>
      </c>
      <c r="D1050" s="271" t="s">
        <v>2822</v>
      </c>
      <c r="E1050" s="272" t="s">
        <v>108</v>
      </c>
      <c r="F1050" s="271" t="s">
        <v>2363</v>
      </c>
      <c r="G1050" s="271" t="s">
        <v>2418</v>
      </c>
    </row>
    <row r="1051" spans="1:7" ht="17.25">
      <c r="A1051" s="271" t="s">
        <v>2671</v>
      </c>
      <c r="B1051" s="271" t="s">
        <v>2504</v>
      </c>
      <c r="C1051" s="271" t="s">
        <v>2672</v>
      </c>
      <c r="D1051" s="271" t="s">
        <v>2822</v>
      </c>
      <c r="E1051" s="272" t="s">
        <v>2672</v>
      </c>
      <c r="F1051" s="271" t="s">
        <v>2363</v>
      </c>
      <c r="G1051" s="271" t="s">
        <v>2673</v>
      </c>
    </row>
    <row r="1052" spans="1:7" ht="17.25">
      <c r="A1052" s="75" t="s">
        <v>2845</v>
      </c>
      <c r="B1052" s="75"/>
      <c r="C1052" s="75"/>
      <c r="D1052" s="75"/>
      <c r="E1052" s="76"/>
      <c r="F1052" s="75"/>
      <c r="G1052" s="75"/>
    </row>
    <row r="1053" spans="1:7" ht="17.25">
      <c r="A1053" s="271" t="s">
        <v>2458</v>
      </c>
      <c r="B1053" s="271" t="s">
        <v>2458</v>
      </c>
      <c r="C1053" s="271" t="s">
        <v>2459</v>
      </c>
      <c r="D1053" s="271" t="s">
        <v>2680</v>
      </c>
      <c r="E1053" s="272" t="s">
        <v>2682</v>
      </c>
      <c r="F1053" s="271" t="s">
        <v>2370</v>
      </c>
      <c r="G1053" s="271" t="s">
        <v>2717</v>
      </c>
    </row>
    <row r="1054" spans="1:7" ht="17.25">
      <c r="A1054" s="271" t="s">
        <v>2414</v>
      </c>
      <c r="B1054" s="271" t="s">
        <v>2415</v>
      </c>
      <c r="C1054" s="271"/>
      <c r="D1054" s="271" t="s">
        <v>2416</v>
      </c>
      <c r="E1054" s="272"/>
      <c r="F1054" s="271" t="s">
        <v>2417</v>
      </c>
      <c r="G1054" s="271" t="s">
        <v>2418</v>
      </c>
    </row>
    <row r="1055" spans="1:7" ht="17.25">
      <c r="A1055" s="271" t="s">
        <v>2419</v>
      </c>
      <c r="B1055" s="271" t="s">
        <v>2415</v>
      </c>
      <c r="C1055" s="271"/>
      <c r="D1055" s="271" t="s">
        <v>2416</v>
      </c>
      <c r="E1055" s="272"/>
      <c r="F1055" s="271" t="s">
        <v>2417</v>
      </c>
      <c r="G1055" s="271" t="s">
        <v>2418</v>
      </c>
    </row>
    <row r="1056" spans="1:7" ht="17.25">
      <c r="A1056" s="75" t="s">
        <v>2846</v>
      </c>
      <c r="B1056" s="75"/>
      <c r="C1056" s="75"/>
      <c r="D1056" s="75"/>
      <c r="E1056" s="76"/>
      <c r="F1056" s="75"/>
      <c r="G1056" s="75"/>
    </row>
    <row r="1057" spans="1:7" ht="15">
      <c r="A1057" s="56" t="s">
        <v>2421</v>
      </c>
      <c r="B1057" s="56" t="s">
        <v>2415</v>
      </c>
      <c r="C1057" s="56"/>
      <c r="D1057" s="56" t="s">
        <v>2416</v>
      </c>
      <c r="E1057" s="74"/>
      <c r="F1057" s="56" t="s">
        <v>2422</v>
      </c>
      <c r="G1057" s="56" t="s">
        <v>2418</v>
      </c>
    </row>
    <row r="1058" spans="1:7" ht="17.25">
      <c r="A1058" s="271" t="s">
        <v>2423</v>
      </c>
      <c r="B1058" s="271" t="s">
        <v>2424</v>
      </c>
      <c r="C1058" s="271"/>
      <c r="D1058" s="271" t="s">
        <v>2416</v>
      </c>
      <c r="E1058" s="272"/>
      <c r="F1058" s="271" t="s">
        <v>2417</v>
      </c>
      <c r="G1058" s="271" t="s">
        <v>2418</v>
      </c>
    </row>
    <row r="1059" spans="1:7" ht="17.25">
      <c r="A1059" s="271" t="s">
        <v>2425</v>
      </c>
      <c r="B1059" s="271" t="s">
        <v>2424</v>
      </c>
      <c r="C1059" s="271"/>
      <c r="D1059" s="271" t="s">
        <v>2416</v>
      </c>
      <c r="E1059" s="272"/>
      <c r="F1059" s="271" t="s">
        <v>2417</v>
      </c>
      <c r="G1059" s="271" t="s">
        <v>2418</v>
      </c>
    </row>
    <row r="1060" spans="1:7" ht="15">
      <c r="A1060" s="56" t="s">
        <v>2426</v>
      </c>
      <c r="B1060" s="56" t="s">
        <v>2415</v>
      </c>
      <c r="C1060" s="56"/>
      <c r="D1060" s="56" t="s">
        <v>2416</v>
      </c>
      <c r="E1060" s="74"/>
      <c r="F1060" s="56" t="s">
        <v>2422</v>
      </c>
      <c r="G1060" s="56" t="s">
        <v>2418</v>
      </c>
    </row>
    <row r="1061" spans="1:7" ht="17.25">
      <c r="A1061" s="271" t="s">
        <v>2427</v>
      </c>
      <c r="B1061" s="271" t="s">
        <v>2424</v>
      </c>
      <c r="C1061" s="271"/>
      <c r="D1061" s="271" t="s">
        <v>2416</v>
      </c>
      <c r="E1061" s="272"/>
      <c r="F1061" s="271" t="s">
        <v>2417</v>
      </c>
      <c r="G1061" s="271" t="s">
        <v>2418</v>
      </c>
    </row>
    <row r="1062" spans="1:7" ht="15">
      <c r="A1062" s="56" t="s">
        <v>2428</v>
      </c>
      <c r="B1062" s="56" t="s">
        <v>2415</v>
      </c>
      <c r="C1062" s="56"/>
      <c r="D1062" s="56" t="s">
        <v>2416</v>
      </c>
      <c r="E1062" s="74"/>
      <c r="F1062" s="56" t="s">
        <v>2417</v>
      </c>
      <c r="G1062" s="56" t="s">
        <v>2418</v>
      </c>
    </row>
    <row r="1063" spans="1:7" ht="17.25">
      <c r="A1063" s="271" t="s">
        <v>2429</v>
      </c>
      <c r="B1063" s="271" t="s">
        <v>2415</v>
      </c>
      <c r="C1063" s="271"/>
      <c r="D1063" s="271" t="s">
        <v>2416</v>
      </c>
      <c r="E1063" s="272"/>
      <c r="F1063" s="271" t="s">
        <v>2422</v>
      </c>
      <c r="G1063" s="271" t="s">
        <v>2418</v>
      </c>
    </row>
    <row r="1064" spans="1:7" ht="17.25">
      <c r="A1064" s="271" t="s">
        <v>2430</v>
      </c>
      <c r="B1064" s="271" t="s">
        <v>2415</v>
      </c>
      <c r="C1064" s="271"/>
      <c r="D1064" s="271" t="s">
        <v>2416</v>
      </c>
      <c r="E1064" s="272"/>
      <c r="F1064" s="271" t="s">
        <v>2422</v>
      </c>
      <c r="G1064" s="271" t="s">
        <v>2418</v>
      </c>
    </row>
    <row r="1065" spans="1:7" ht="17.25">
      <c r="A1065" s="271" t="s">
        <v>2431</v>
      </c>
      <c r="B1065" s="271" t="s">
        <v>2415</v>
      </c>
      <c r="C1065" s="271"/>
      <c r="D1065" s="271" t="s">
        <v>2416</v>
      </c>
      <c r="E1065" s="272"/>
      <c r="F1065" s="271" t="s">
        <v>2422</v>
      </c>
      <c r="G1065" s="271" t="s">
        <v>2418</v>
      </c>
    </row>
    <row r="1066" spans="1:7" ht="17.25">
      <c r="A1066" s="271" t="s">
        <v>2432</v>
      </c>
      <c r="B1066" s="271" t="s">
        <v>2424</v>
      </c>
      <c r="C1066" s="271"/>
      <c r="D1066" s="271" t="s">
        <v>2416</v>
      </c>
      <c r="E1066" s="272"/>
      <c r="F1066" s="271" t="s">
        <v>2422</v>
      </c>
      <c r="G1066" s="271" t="s">
        <v>2418</v>
      </c>
    </row>
    <row r="1067" spans="1:7" ht="17.25">
      <c r="A1067" s="271" t="s">
        <v>2458</v>
      </c>
      <c r="B1067" s="271" t="s">
        <v>2458</v>
      </c>
      <c r="C1067" s="271" t="s">
        <v>2459</v>
      </c>
      <c r="D1067" s="271" t="s">
        <v>2680</v>
      </c>
      <c r="E1067" s="272" t="s">
        <v>2682</v>
      </c>
      <c r="F1067" s="271" t="s">
        <v>2370</v>
      </c>
      <c r="G1067" s="271" t="s">
        <v>2719</v>
      </c>
    </row>
    <row r="1068" spans="1:7" ht="17.25">
      <c r="A1068" s="75" t="s">
        <v>2847</v>
      </c>
      <c r="B1068" s="75"/>
      <c r="C1068" s="75"/>
      <c r="D1068" s="75"/>
      <c r="E1068" s="76"/>
      <c r="F1068" s="75"/>
      <c r="G1068" s="75"/>
    </row>
    <row r="1069" spans="1:7" ht="17.25">
      <c r="A1069" s="271" t="s">
        <v>2458</v>
      </c>
      <c r="B1069" s="271" t="s">
        <v>2458</v>
      </c>
      <c r="C1069" s="271" t="s">
        <v>2459</v>
      </c>
      <c r="D1069" s="271" t="s">
        <v>2680</v>
      </c>
      <c r="E1069" s="272" t="s">
        <v>2682</v>
      </c>
      <c r="F1069" s="271" t="s">
        <v>2370</v>
      </c>
      <c r="G1069" s="271" t="s">
        <v>2717</v>
      </c>
    </row>
    <row r="1070" spans="1:7" ht="17.25">
      <c r="A1070" s="75" t="s">
        <v>2848</v>
      </c>
      <c r="B1070" s="75"/>
      <c r="C1070" s="75"/>
      <c r="D1070" s="75"/>
      <c r="E1070" s="76"/>
      <c r="F1070" s="75"/>
      <c r="G1070" s="75"/>
    </row>
    <row r="1071" spans="1:7" ht="17.25">
      <c r="A1071" s="271" t="s">
        <v>2458</v>
      </c>
      <c r="B1071" s="271" t="s">
        <v>2458</v>
      </c>
      <c r="C1071" s="271" t="s">
        <v>2459</v>
      </c>
      <c r="D1071" s="271" t="s">
        <v>2680</v>
      </c>
      <c r="E1071" s="272" t="s">
        <v>2682</v>
      </c>
      <c r="F1071" s="271" t="s">
        <v>2370</v>
      </c>
      <c r="G1071" s="271" t="s">
        <v>2722</v>
      </c>
    </row>
    <row r="1072" spans="1:7" ht="15">
      <c r="A1072" s="56" t="s">
        <v>2434</v>
      </c>
      <c r="B1072" s="56" t="s">
        <v>2415</v>
      </c>
      <c r="C1072" s="56"/>
      <c r="D1072" s="56" t="s">
        <v>2416</v>
      </c>
      <c r="E1072" s="74"/>
      <c r="F1072" s="56" t="s">
        <v>2417</v>
      </c>
      <c r="G1072" s="56" t="s">
        <v>2418</v>
      </c>
    </row>
    <row r="1073" spans="1:7" ht="17.25">
      <c r="A1073" s="75" t="s">
        <v>2849</v>
      </c>
      <c r="B1073" s="75"/>
      <c r="C1073" s="75"/>
      <c r="D1073" s="75"/>
      <c r="E1073" s="76"/>
      <c r="F1073" s="75"/>
      <c r="G1073" s="75"/>
    </row>
    <row r="1074" spans="1:7" ht="15">
      <c r="A1074" s="56" t="s">
        <v>2458</v>
      </c>
      <c r="B1074" s="56" t="s">
        <v>2458</v>
      </c>
      <c r="C1074" s="56" t="s">
        <v>2459</v>
      </c>
      <c r="D1074" s="56" t="s">
        <v>2680</v>
      </c>
      <c r="E1074" s="74" t="s">
        <v>2682</v>
      </c>
      <c r="F1074" s="56" t="s">
        <v>2370</v>
      </c>
      <c r="G1074" s="56" t="s">
        <v>2719</v>
      </c>
    </row>
    <row r="1075" spans="1:7" ht="17.25">
      <c r="A1075" s="75" t="s">
        <v>2850</v>
      </c>
      <c r="B1075" s="75"/>
      <c r="C1075" s="75"/>
      <c r="D1075" s="75"/>
      <c r="E1075" s="76"/>
      <c r="F1075" s="75"/>
      <c r="G1075" s="75"/>
    </row>
    <row r="1076" spans="1:7" ht="17.25">
      <c r="A1076" s="271" t="s">
        <v>2458</v>
      </c>
      <c r="B1076" s="271" t="s">
        <v>2458</v>
      </c>
      <c r="C1076" s="271" t="s">
        <v>2459</v>
      </c>
      <c r="D1076" s="271" t="s">
        <v>2680</v>
      </c>
      <c r="E1076" s="272" t="s">
        <v>2682</v>
      </c>
      <c r="F1076" s="271" t="s">
        <v>2370</v>
      </c>
      <c r="G1076" s="271" t="s">
        <v>2719</v>
      </c>
    </row>
    <row r="1077" spans="1:7" ht="17.25">
      <c r="A1077" s="271" t="s">
        <v>2436</v>
      </c>
      <c r="B1077" s="271" t="s">
        <v>2415</v>
      </c>
      <c r="C1077" s="271"/>
      <c r="D1077" s="271" t="s">
        <v>2416</v>
      </c>
      <c r="E1077" s="272"/>
      <c r="F1077" s="271" t="s">
        <v>2417</v>
      </c>
      <c r="G1077" s="271" t="s">
        <v>2418</v>
      </c>
    </row>
    <row r="1078" spans="1:7" ht="17.25">
      <c r="A1078" s="271" t="s">
        <v>2437</v>
      </c>
      <c r="B1078" s="271" t="s">
        <v>2415</v>
      </c>
      <c r="C1078" s="271"/>
      <c r="D1078" s="271" t="s">
        <v>2416</v>
      </c>
      <c r="E1078" s="272"/>
      <c r="F1078" s="271" t="s">
        <v>2417</v>
      </c>
      <c r="G1078" s="271" t="s">
        <v>2418</v>
      </c>
    </row>
    <row r="1079" spans="1:7" ht="17.25">
      <c r="A1079" s="271" t="s">
        <v>2438</v>
      </c>
      <c r="B1079" s="271" t="s">
        <v>2415</v>
      </c>
      <c r="C1079" s="271"/>
      <c r="D1079" s="271" t="s">
        <v>2416</v>
      </c>
      <c r="E1079" s="272"/>
      <c r="F1079" s="271" t="s">
        <v>2417</v>
      </c>
      <c r="G1079" s="271" t="s">
        <v>2418</v>
      </c>
    </row>
    <row r="1080" spans="1:7" ht="17.25">
      <c r="A1080" s="271" t="s">
        <v>2439</v>
      </c>
      <c r="B1080" s="271" t="s">
        <v>2415</v>
      </c>
      <c r="C1080" s="271"/>
      <c r="D1080" s="271" t="s">
        <v>2416</v>
      </c>
      <c r="E1080" s="272"/>
      <c r="F1080" s="271" t="s">
        <v>2417</v>
      </c>
      <c r="G1080" s="271" t="s">
        <v>2418</v>
      </c>
    </row>
    <row r="1081" spans="1:7" ht="15">
      <c r="A1081" s="56" t="s">
        <v>2440</v>
      </c>
      <c r="B1081" s="56" t="s">
        <v>2415</v>
      </c>
      <c r="C1081" s="56"/>
      <c r="D1081" s="56" t="s">
        <v>2416</v>
      </c>
      <c r="E1081" s="74"/>
      <c r="F1081" s="56" t="s">
        <v>2417</v>
      </c>
      <c r="G1081" s="56" t="s">
        <v>2418</v>
      </c>
    </row>
    <row r="1082" spans="1:7" ht="17.25">
      <c r="A1082" s="271" t="s">
        <v>2441</v>
      </c>
      <c r="B1082" s="271" t="s">
        <v>2415</v>
      </c>
      <c r="C1082" s="271"/>
      <c r="D1082" s="271" t="s">
        <v>2416</v>
      </c>
      <c r="E1082" s="272"/>
      <c r="F1082" s="271" t="s">
        <v>2417</v>
      </c>
      <c r="G1082" s="271" t="s">
        <v>2418</v>
      </c>
    </row>
    <row r="1083" spans="1:7" ht="17.25">
      <c r="A1083" s="271" t="s">
        <v>2442</v>
      </c>
      <c r="B1083" s="271" t="s">
        <v>2415</v>
      </c>
      <c r="C1083" s="271"/>
      <c r="D1083" s="271" t="s">
        <v>2416</v>
      </c>
      <c r="E1083" s="272"/>
      <c r="F1083" s="271" t="s">
        <v>2417</v>
      </c>
      <c r="G1083" s="271" t="s">
        <v>2418</v>
      </c>
    </row>
    <row r="1084" spans="1:7" ht="17.25">
      <c r="A1084" s="271" t="s">
        <v>2443</v>
      </c>
      <c r="B1084" s="271" t="s">
        <v>2415</v>
      </c>
      <c r="C1084" s="271"/>
      <c r="D1084" s="271" t="s">
        <v>2416</v>
      </c>
      <c r="E1084" s="272"/>
      <c r="F1084" s="271" t="s">
        <v>2417</v>
      </c>
      <c r="G1084" s="271" t="s">
        <v>2418</v>
      </c>
    </row>
    <row r="1085" spans="1:7" ht="17.25">
      <c r="A1085" s="75" t="s">
        <v>2851</v>
      </c>
      <c r="B1085" s="75"/>
      <c r="C1085" s="75"/>
      <c r="D1085" s="75"/>
      <c r="E1085" s="76"/>
      <c r="F1085" s="75"/>
      <c r="G1085" s="75"/>
    </row>
    <row r="1086" spans="1:7" ht="17.25">
      <c r="A1086" s="271" t="s">
        <v>2458</v>
      </c>
      <c r="B1086" s="271" t="s">
        <v>2458</v>
      </c>
      <c r="C1086" s="271" t="s">
        <v>2459</v>
      </c>
      <c r="D1086" s="271" t="s">
        <v>2680</v>
      </c>
      <c r="E1086" s="272" t="s">
        <v>2682</v>
      </c>
      <c r="F1086" s="271" t="s">
        <v>2370</v>
      </c>
      <c r="G1086" s="271" t="s">
        <v>2719</v>
      </c>
    </row>
    <row r="1087" spans="1:7" ht="15">
      <c r="A1087" s="56" t="s">
        <v>2445</v>
      </c>
      <c r="B1087" s="56" t="s">
        <v>2446</v>
      </c>
      <c r="C1087" s="56"/>
      <c r="D1087" s="56" t="s">
        <v>2416</v>
      </c>
      <c r="E1087" s="74"/>
      <c r="F1087" s="56" t="s">
        <v>2447</v>
      </c>
      <c r="G1087" s="56" t="s">
        <v>2418</v>
      </c>
    </row>
    <row r="1088" spans="1:7" ht="15">
      <c r="A1088" s="56" t="s">
        <v>2448</v>
      </c>
      <c r="B1088" s="56" t="s">
        <v>2415</v>
      </c>
      <c r="C1088" s="56"/>
      <c r="D1088" s="56" t="s">
        <v>2416</v>
      </c>
      <c r="E1088" s="74"/>
      <c r="F1088" s="56" t="s">
        <v>2417</v>
      </c>
      <c r="G1088" s="56" t="s">
        <v>2418</v>
      </c>
    </row>
    <row r="1089" spans="1:7" ht="17.25">
      <c r="A1089" s="75" t="s">
        <v>2852</v>
      </c>
      <c r="B1089" s="75"/>
      <c r="C1089" s="75"/>
      <c r="D1089" s="75"/>
      <c r="E1089" s="76"/>
      <c r="F1089" s="75"/>
      <c r="G1089" s="75"/>
    </row>
    <row r="1090" spans="1:7" ht="17.25">
      <c r="A1090" s="271" t="s">
        <v>2458</v>
      </c>
      <c r="B1090" s="271" t="s">
        <v>2458</v>
      </c>
      <c r="C1090" s="271" t="s">
        <v>2459</v>
      </c>
      <c r="D1090" s="271" t="s">
        <v>2680</v>
      </c>
      <c r="E1090" s="272" t="s">
        <v>2682</v>
      </c>
      <c r="F1090" s="271" t="s">
        <v>2370</v>
      </c>
      <c r="G1090" s="271" t="s">
        <v>2719</v>
      </c>
    </row>
    <row r="1091" spans="1:7" ht="17.25">
      <c r="A1091" s="75" t="s">
        <v>2853</v>
      </c>
      <c r="B1091" s="75"/>
      <c r="C1091" s="75"/>
      <c r="D1091" s="75"/>
      <c r="E1091" s="76"/>
      <c r="F1091" s="75"/>
      <c r="G1091" s="75"/>
    </row>
    <row r="1092" spans="1:7" ht="17.25">
      <c r="A1092" s="271" t="s">
        <v>2513</v>
      </c>
      <c r="B1092" s="271" t="s">
        <v>2514</v>
      </c>
      <c r="C1092" s="271" t="s">
        <v>551</v>
      </c>
      <c r="D1092" s="271" t="s">
        <v>2680</v>
      </c>
      <c r="E1092" s="272" t="s">
        <v>551</v>
      </c>
      <c r="F1092" s="271" t="s">
        <v>2226</v>
      </c>
      <c r="G1092" s="271" t="s">
        <v>2516</v>
      </c>
    </row>
    <row r="1093" spans="1:7" ht="17.25">
      <c r="A1093" s="271" t="s">
        <v>2556</v>
      </c>
      <c r="B1093" s="271" t="s">
        <v>2458</v>
      </c>
      <c r="C1093" s="271" t="s">
        <v>1213</v>
      </c>
      <c r="D1093" s="271" t="s">
        <v>2680</v>
      </c>
      <c r="E1093" s="272" t="s">
        <v>1213</v>
      </c>
      <c r="F1093" s="271" t="s">
        <v>2373</v>
      </c>
      <c r="G1093" s="271" t="s">
        <v>2418</v>
      </c>
    </row>
    <row r="1094" spans="1:7" ht="15">
      <c r="A1094" s="56" t="s">
        <v>2557</v>
      </c>
      <c r="B1094" s="56"/>
      <c r="C1094" s="56" t="s">
        <v>2558</v>
      </c>
      <c r="D1094" s="56" t="s">
        <v>2680</v>
      </c>
      <c r="E1094" s="74" t="s">
        <v>2559</v>
      </c>
      <c r="F1094" s="56" t="s">
        <v>2373</v>
      </c>
      <c r="G1094" s="56" t="s">
        <v>2418</v>
      </c>
    </row>
    <row r="1095" spans="1:7" ht="17.25">
      <c r="A1095" s="271" t="s">
        <v>2560</v>
      </c>
      <c r="B1095" s="271" t="s">
        <v>2451</v>
      </c>
      <c r="C1095" s="271" t="s">
        <v>108</v>
      </c>
      <c r="D1095" s="271" t="s">
        <v>2680</v>
      </c>
      <c r="E1095" s="272" t="s">
        <v>108</v>
      </c>
      <c r="F1095" s="271" t="s">
        <v>2373</v>
      </c>
      <c r="G1095" s="271" t="s">
        <v>2418</v>
      </c>
    </row>
    <row r="1096" spans="1:7" ht="15">
      <c r="A1096" s="56" t="s">
        <v>2561</v>
      </c>
      <c r="B1096" s="56" t="s">
        <v>2562</v>
      </c>
      <c r="C1096" s="56" t="s">
        <v>2563</v>
      </c>
      <c r="D1096" s="56" t="s">
        <v>2680</v>
      </c>
      <c r="E1096" s="74" t="s">
        <v>2563</v>
      </c>
      <c r="F1096" s="56" t="s">
        <v>2373</v>
      </c>
      <c r="G1096" s="56" t="s">
        <v>2564</v>
      </c>
    </row>
    <row r="1097" spans="1:7" ht="17.25">
      <c r="A1097" s="271" t="s">
        <v>2565</v>
      </c>
      <c r="B1097" s="271"/>
      <c r="C1097" s="271" t="s">
        <v>108</v>
      </c>
      <c r="D1097" s="271" t="s">
        <v>2680</v>
      </c>
      <c r="E1097" s="272" t="s">
        <v>108</v>
      </c>
      <c r="F1097" s="271" t="s">
        <v>2373</v>
      </c>
      <c r="G1097" s="271" t="s">
        <v>2418</v>
      </c>
    </row>
    <row r="1098" spans="1:7" ht="17.25">
      <c r="A1098" s="75" t="s">
        <v>2854</v>
      </c>
      <c r="B1098" s="75"/>
      <c r="C1098" s="75"/>
      <c r="D1098" s="75"/>
      <c r="E1098" s="76"/>
      <c r="F1098" s="75"/>
      <c r="G1098" s="75"/>
    </row>
    <row r="1099" spans="1:7" ht="17.25">
      <c r="A1099" s="271" t="s">
        <v>2567</v>
      </c>
      <c r="B1099" s="271" t="s">
        <v>2463</v>
      </c>
      <c r="C1099" s="271" t="s">
        <v>108</v>
      </c>
      <c r="D1099" s="271" t="s">
        <v>2680</v>
      </c>
      <c r="E1099" s="272" t="s">
        <v>108</v>
      </c>
      <c r="F1099" s="271" t="s">
        <v>2373</v>
      </c>
      <c r="G1099" s="271" t="s">
        <v>2418</v>
      </c>
    </row>
    <row r="1100" spans="1:7" ht="17.25">
      <c r="A1100" s="271" t="s">
        <v>2568</v>
      </c>
      <c r="B1100" s="271" t="s">
        <v>2569</v>
      </c>
      <c r="C1100" s="271" t="s">
        <v>108</v>
      </c>
      <c r="D1100" s="271" t="s">
        <v>2680</v>
      </c>
      <c r="E1100" s="272" t="s">
        <v>108</v>
      </c>
      <c r="F1100" s="271" t="s">
        <v>2373</v>
      </c>
      <c r="G1100" s="271" t="s">
        <v>2570</v>
      </c>
    </row>
    <row r="1101" spans="1:7" ht="17.25">
      <c r="A1101" s="271" t="s">
        <v>2571</v>
      </c>
      <c r="B1101" s="271" t="s">
        <v>2569</v>
      </c>
      <c r="C1101" s="271" t="s">
        <v>108</v>
      </c>
      <c r="D1101" s="271" t="s">
        <v>2680</v>
      </c>
      <c r="E1101" s="272" t="s">
        <v>108</v>
      </c>
      <c r="F1101" s="271" t="s">
        <v>2373</v>
      </c>
      <c r="G1101" s="271" t="s">
        <v>2418</v>
      </c>
    </row>
    <row r="1102" spans="1:7" ht="17.25">
      <c r="A1102" s="271" t="s">
        <v>2457</v>
      </c>
      <c r="B1102" s="271" t="s">
        <v>2458</v>
      </c>
      <c r="C1102" s="271" t="s">
        <v>2459</v>
      </c>
      <c r="D1102" s="271" t="s">
        <v>2680</v>
      </c>
      <c r="E1102" s="272" t="s">
        <v>2682</v>
      </c>
      <c r="F1102" s="271" t="s">
        <v>2370</v>
      </c>
      <c r="G1102" s="271" t="s">
        <v>2418</v>
      </c>
    </row>
    <row r="1103" spans="1:7" ht="17.25">
      <c r="A1103" s="271" t="s">
        <v>2573</v>
      </c>
      <c r="B1103" s="271" t="s">
        <v>2574</v>
      </c>
      <c r="C1103" s="271" t="s">
        <v>108</v>
      </c>
      <c r="D1103" s="271" t="s">
        <v>2680</v>
      </c>
      <c r="E1103" s="272" t="s">
        <v>108</v>
      </c>
      <c r="F1103" s="271" t="s">
        <v>2373</v>
      </c>
      <c r="G1103" s="271" t="s">
        <v>2575</v>
      </c>
    </row>
    <row r="1104" spans="1:7" ht="17.25">
      <c r="A1104" s="75" t="s">
        <v>2855</v>
      </c>
      <c r="B1104" s="75"/>
      <c r="C1104" s="75"/>
      <c r="D1104" s="75"/>
      <c r="E1104" s="76"/>
      <c r="F1104" s="75"/>
      <c r="G1104" s="75"/>
    </row>
    <row r="1105" spans="1:7" ht="17.25">
      <c r="A1105" s="271" t="s">
        <v>2577</v>
      </c>
      <c r="B1105" s="271" t="s">
        <v>2521</v>
      </c>
      <c r="C1105" s="271" t="s">
        <v>108</v>
      </c>
      <c r="D1105" s="271" t="s">
        <v>2680</v>
      </c>
      <c r="E1105" s="272" t="s">
        <v>108</v>
      </c>
      <c r="F1105" s="271" t="s">
        <v>2373</v>
      </c>
      <c r="G1105" s="271" t="s">
        <v>2418</v>
      </c>
    </row>
    <row r="1106" spans="1:7" ht="15">
      <c r="A1106" s="56" t="s">
        <v>2520</v>
      </c>
      <c r="B1106" s="56" t="s">
        <v>2521</v>
      </c>
      <c r="C1106" s="56" t="s">
        <v>2522</v>
      </c>
      <c r="D1106" s="56" t="s">
        <v>2680</v>
      </c>
      <c r="E1106" s="74" t="s">
        <v>108</v>
      </c>
      <c r="F1106" s="56" t="s">
        <v>2373</v>
      </c>
      <c r="G1106" s="56" t="s">
        <v>2418</v>
      </c>
    </row>
    <row r="1107" spans="1:7" ht="15">
      <c r="A1107" s="56" t="s">
        <v>2579</v>
      </c>
      <c r="B1107" s="56" t="s">
        <v>2521</v>
      </c>
      <c r="C1107" s="56" t="s">
        <v>2580</v>
      </c>
      <c r="D1107" s="56" t="s">
        <v>2680</v>
      </c>
      <c r="E1107" s="74" t="s">
        <v>108</v>
      </c>
      <c r="F1107" s="56" t="s">
        <v>2373</v>
      </c>
      <c r="G1107" s="56" t="s">
        <v>2581</v>
      </c>
    </row>
    <row r="1108" spans="1:7" ht="17.25">
      <c r="A1108" s="271" t="s">
        <v>2582</v>
      </c>
      <c r="B1108" s="271" t="s">
        <v>2521</v>
      </c>
      <c r="C1108" s="271" t="s">
        <v>108</v>
      </c>
      <c r="D1108" s="271" t="s">
        <v>2680</v>
      </c>
      <c r="E1108" s="272" t="s">
        <v>108</v>
      </c>
      <c r="F1108" s="271" t="s">
        <v>2373</v>
      </c>
      <c r="G1108" s="271" t="s">
        <v>2418</v>
      </c>
    </row>
    <row r="1109" spans="1:7" ht="17.25">
      <c r="A1109" s="75" t="s">
        <v>2856</v>
      </c>
      <c r="B1109" s="75"/>
      <c r="C1109" s="75"/>
      <c r="D1109" s="75"/>
      <c r="E1109" s="76"/>
      <c r="F1109" s="75"/>
      <c r="G1109" s="75"/>
    </row>
    <row r="1110" spans="1:7" ht="17.25">
      <c r="A1110" s="271" t="s">
        <v>2584</v>
      </c>
      <c r="B1110" s="271" t="s">
        <v>2585</v>
      </c>
      <c r="C1110" s="271" t="s">
        <v>2586</v>
      </c>
      <c r="D1110" s="271" t="s">
        <v>2680</v>
      </c>
      <c r="E1110" s="272" t="s">
        <v>108</v>
      </c>
      <c r="F1110" s="271" t="s">
        <v>2373</v>
      </c>
      <c r="G1110" s="271" t="s">
        <v>2418</v>
      </c>
    </row>
    <row r="1111" spans="1:7" ht="17.25">
      <c r="A1111" s="271" t="s">
        <v>2528</v>
      </c>
      <c r="B1111" s="271" t="s">
        <v>2458</v>
      </c>
      <c r="C1111" s="271" t="s">
        <v>551</v>
      </c>
      <c r="D1111" s="271" t="s">
        <v>2680</v>
      </c>
      <c r="E1111" s="272" t="s">
        <v>551</v>
      </c>
      <c r="F1111" s="271" t="s">
        <v>2226</v>
      </c>
      <c r="G1111" s="271" t="s">
        <v>2529</v>
      </c>
    </row>
    <row r="1112" spans="1:7" ht="17.25">
      <c r="A1112" s="271" t="s">
        <v>2587</v>
      </c>
      <c r="B1112" s="271" t="s">
        <v>2526</v>
      </c>
      <c r="C1112" s="271" t="s">
        <v>2588</v>
      </c>
      <c r="D1112" s="271" t="s">
        <v>2680</v>
      </c>
      <c r="E1112" s="272" t="s">
        <v>108</v>
      </c>
      <c r="F1112" s="271" t="s">
        <v>2373</v>
      </c>
      <c r="G1112" s="271" t="s">
        <v>2418</v>
      </c>
    </row>
    <row r="1113" spans="1:7" ht="17.25">
      <c r="A1113" s="271" t="s">
        <v>2589</v>
      </c>
      <c r="B1113" s="271" t="s">
        <v>2590</v>
      </c>
      <c r="C1113" s="271" t="s">
        <v>108</v>
      </c>
      <c r="D1113" s="271" t="s">
        <v>2680</v>
      </c>
      <c r="E1113" s="272" t="s">
        <v>108</v>
      </c>
      <c r="F1113" s="271" t="s">
        <v>2373</v>
      </c>
      <c r="G1113" s="271" t="s">
        <v>2591</v>
      </c>
    </row>
    <row r="1114" spans="1:7" ht="17.25">
      <c r="A1114" s="271" t="s">
        <v>2592</v>
      </c>
      <c r="B1114" s="271" t="s">
        <v>2590</v>
      </c>
      <c r="C1114" s="271" t="s">
        <v>108</v>
      </c>
      <c r="D1114" s="271" t="s">
        <v>2680</v>
      </c>
      <c r="E1114" s="272" t="s">
        <v>108</v>
      </c>
      <c r="F1114" s="271" t="s">
        <v>2373</v>
      </c>
      <c r="G1114" s="271" t="s">
        <v>2418</v>
      </c>
    </row>
    <row r="1115" spans="1:7" ht="17.25">
      <c r="A1115" s="75" t="s">
        <v>2857</v>
      </c>
      <c r="B1115" s="75"/>
      <c r="C1115" s="75"/>
      <c r="D1115" s="75"/>
      <c r="E1115" s="76"/>
      <c r="F1115" s="75"/>
      <c r="G1115" s="75"/>
    </row>
    <row r="1116" spans="1:7" ht="17.25">
      <c r="A1116" s="271" t="s">
        <v>2594</v>
      </c>
      <c r="B1116" s="271" t="s">
        <v>2463</v>
      </c>
      <c r="C1116" s="271" t="s">
        <v>108</v>
      </c>
      <c r="D1116" s="271" t="s">
        <v>2680</v>
      </c>
      <c r="E1116" s="272" t="s">
        <v>108</v>
      </c>
      <c r="F1116" s="271" t="s">
        <v>2373</v>
      </c>
      <c r="G1116" s="271" t="s">
        <v>2418</v>
      </c>
    </row>
    <row r="1117" spans="1:7" ht="17.25">
      <c r="A1117" s="271" t="s">
        <v>2462</v>
      </c>
      <c r="B1117" s="271" t="s">
        <v>2463</v>
      </c>
      <c r="C1117" s="271" t="s">
        <v>2459</v>
      </c>
      <c r="D1117" s="271" t="s">
        <v>2680</v>
      </c>
      <c r="E1117" s="272" t="s">
        <v>2682</v>
      </c>
      <c r="F1117" s="271" t="s">
        <v>2370</v>
      </c>
      <c r="G1117" s="271" t="s">
        <v>2418</v>
      </c>
    </row>
    <row r="1118" spans="1:7" ht="17.25">
      <c r="A1118" s="271" t="s">
        <v>2464</v>
      </c>
      <c r="B1118" s="271" t="s">
        <v>2463</v>
      </c>
      <c r="C1118" s="271" t="s">
        <v>2459</v>
      </c>
      <c r="D1118" s="271" t="s">
        <v>2680</v>
      </c>
      <c r="E1118" s="272" t="s">
        <v>2682</v>
      </c>
      <c r="F1118" s="271" t="s">
        <v>2370</v>
      </c>
      <c r="G1118" s="271" t="s">
        <v>2418</v>
      </c>
    </row>
    <row r="1119" spans="1:7" ht="17.25">
      <c r="A1119" s="271" t="s">
        <v>2465</v>
      </c>
      <c r="B1119" s="271" t="s">
        <v>2463</v>
      </c>
      <c r="C1119" s="271" t="s">
        <v>2459</v>
      </c>
      <c r="D1119" s="271" t="s">
        <v>2680</v>
      </c>
      <c r="E1119" s="272" t="s">
        <v>2682</v>
      </c>
      <c r="F1119" s="271" t="s">
        <v>2370</v>
      </c>
      <c r="G1119" s="271" t="s">
        <v>2418</v>
      </c>
    </row>
    <row r="1120" spans="1:7" ht="17.25">
      <c r="A1120" s="271" t="s">
        <v>2466</v>
      </c>
      <c r="B1120" s="271" t="s">
        <v>2463</v>
      </c>
      <c r="C1120" s="271" t="s">
        <v>2459</v>
      </c>
      <c r="D1120" s="271" t="s">
        <v>2680</v>
      </c>
      <c r="E1120" s="272" t="s">
        <v>2682</v>
      </c>
      <c r="F1120" s="271" t="s">
        <v>2370</v>
      </c>
      <c r="G1120" s="271" t="s">
        <v>2418</v>
      </c>
    </row>
    <row r="1121" spans="1:7" ht="17.25">
      <c r="A1121" s="271" t="s">
        <v>2595</v>
      </c>
      <c r="B1121" s="271" t="s">
        <v>2596</v>
      </c>
      <c r="C1121" s="271" t="s">
        <v>108</v>
      </c>
      <c r="D1121" s="271" t="s">
        <v>2680</v>
      </c>
      <c r="E1121" s="272" t="s">
        <v>108</v>
      </c>
      <c r="F1121" s="271" t="s">
        <v>2373</v>
      </c>
      <c r="G1121" s="271" t="s">
        <v>2597</v>
      </c>
    </row>
    <row r="1122" spans="1:7" ht="17.25">
      <c r="A1122" s="271" t="s">
        <v>2598</v>
      </c>
      <c r="B1122" s="271" t="s">
        <v>2596</v>
      </c>
      <c r="C1122" s="271" t="s">
        <v>108</v>
      </c>
      <c r="D1122" s="271" t="s">
        <v>2680</v>
      </c>
      <c r="E1122" s="272" t="s">
        <v>108</v>
      </c>
      <c r="F1122" s="271" t="s">
        <v>2373</v>
      </c>
      <c r="G1122" s="271" t="s">
        <v>2418</v>
      </c>
    </row>
    <row r="1123" spans="1:7" ht="17.25">
      <c r="A1123" s="75" t="s">
        <v>2858</v>
      </c>
      <c r="B1123" s="75"/>
      <c r="C1123" s="75"/>
      <c r="D1123" s="75"/>
      <c r="E1123" s="76"/>
      <c r="F1123" s="75"/>
      <c r="G1123" s="75"/>
    </row>
    <row r="1124" spans="1:7" ht="17.25">
      <c r="A1124" s="271" t="s">
        <v>2600</v>
      </c>
      <c r="B1124" s="271" t="s">
        <v>2601</v>
      </c>
      <c r="C1124" s="271" t="s">
        <v>108</v>
      </c>
      <c r="D1124" s="271" t="s">
        <v>2680</v>
      </c>
      <c r="E1124" s="272" t="s">
        <v>108</v>
      </c>
      <c r="F1124" s="271" t="s">
        <v>2373</v>
      </c>
      <c r="G1124" s="271" t="s">
        <v>2418</v>
      </c>
    </row>
    <row r="1125" spans="1:7" ht="17.25">
      <c r="A1125" s="271" t="s">
        <v>2602</v>
      </c>
      <c r="B1125" s="271" t="s">
        <v>2603</v>
      </c>
      <c r="C1125" s="271" t="s">
        <v>2586</v>
      </c>
      <c r="D1125" s="271" t="s">
        <v>2680</v>
      </c>
      <c r="E1125" s="272" t="s">
        <v>108</v>
      </c>
      <c r="F1125" s="271" t="s">
        <v>2373</v>
      </c>
      <c r="G1125" s="271" t="s">
        <v>2418</v>
      </c>
    </row>
    <row r="1126" spans="1:7" ht="17.25">
      <c r="A1126" s="271" t="s">
        <v>2604</v>
      </c>
      <c r="B1126" s="271" t="s">
        <v>2601</v>
      </c>
      <c r="C1126" s="271" t="s">
        <v>2605</v>
      </c>
      <c r="D1126" s="271" t="s">
        <v>2680</v>
      </c>
      <c r="E1126" s="272" t="s">
        <v>108</v>
      </c>
      <c r="F1126" s="271" t="s">
        <v>2373</v>
      </c>
      <c r="G1126" s="271" t="s">
        <v>2606</v>
      </c>
    </row>
    <row r="1127" spans="1:7" ht="17.25">
      <c r="A1127" s="271" t="s">
        <v>2468</v>
      </c>
      <c r="B1127" s="271" t="s">
        <v>2458</v>
      </c>
      <c r="C1127" s="271" t="s">
        <v>2469</v>
      </c>
      <c r="D1127" s="271" t="s">
        <v>2680</v>
      </c>
      <c r="E1127" s="272" t="s">
        <v>108</v>
      </c>
      <c r="F1127" s="271" t="s">
        <v>2373</v>
      </c>
      <c r="G1127" s="271" t="s">
        <v>2418</v>
      </c>
    </row>
    <row r="1128" spans="1:7" ht="17.25">
      <c r="A1128" s="271" t="s">
        <v>2472</v>
      </c>
      <c r="B1128" s="271" t="s">
        <v>2458</v>
      </c>
      <c r="C1128" s="271" t="s">
        <v>2459</v>
      </c>
      <c r="D1128" s="271" t="s">
        <v>2680</v>
      </c>
      <c r="E1128" s="272" t="s">
        <v>2682</v>
      </c>
      <c r="F1128" s="271" t="s">
        <v>2370</v>
      </c>
      <c r="G1128" s="271" t="s">
        <v>2418</v>
      </c>
    </row>
    <row r="1129" spans="1:7" ht="17.25">
      <c r="A1129" s="271" t="s">
        <v>2473</v>
      </c>
      <c r="B1129" s="271" t="s">
        <v>2458</v>
      </c>
      <c r="C1129" s="271" t="s">
        <v>2459</v>
      </c>
      <c r="D1129" s="271" t="s">
        <v>2680</v>
      </c>
      <c r="E1129" s="272" t="s">
        <v>2682</v>
      </c>
      <c r="F1129" s="271" t="s">
        <v>2370</v>
      </c>
      <c r="G1129" s="271" t="s">
        <v>2418</v>
      </c>
    </row>
    <row r="1130" spans="1:7" ht="17.25">
      <c r="A1130" s="271" t="s">
        <v>2474</v>
      </c>
      <c r="B1130" s="271" t="s">
        <v>2458</v>
      </c>
      <c r="C1130" s="271" t="s">
        <v>2459</v>
      </c>
      <c r="D1130" s="271" t="s">
        <v>2680</v>
      </c>
      <c r="E1130" s="272" t="s">
        <v>2682</v>
      </c>
      <c r="F1130" s="271" t="s">
        <v>2370</v>
      </c>
      <c r="G1130" s="271" t="s">
        <v>2418</v>
      </c>
    </row>
    <row r="1131" spans="1:7" ht="17.25">
      <c r="A1131" s="271" t="s">
        <v>2607</v>
      </c>
      <c r="B1131" s="271" t="s">
        <v>2601</v>
      </c>
      <c r="C1131" s="271" t="s">
        <v>2563</v>
      </c>
      <c r="D1131" s="271" t="s">
        <v>2680</v>
      </c>
      <c r="E1131" s="272" t="s">
        <v>2563</v>
      </c>
      <c r="F1131" s="271" t="s">
        <v>2373</v>
      </c>
      <c r="G1131" s="271" t="s">
        <v>2418</v>
      </c>
    </row>
    <row r="1132" spans="1:7" ht="17.25">
      <c r="A1132" s="271" t="s">
        <v>2608</v>
      </c>
      <c r="B1132" s="271" t="s">
        <v>2609</v>
      </c>
      <c r="C1132" s="271" t="s">
        <v>108</v>
      </c>
      <c r="D1132" s="271" t="s">
        <v>2680</v>
      </c>
      <c r="E1132" s="272" t="s">
        <v>108</v>
      </c>
      <c r="F1132" s="271" t="s">
        <v>2373</v>
      </c>
      <c r="G1132" s="271" t="s">
        <v>2418</v>
      </c>
    </row>
    <row r="1133" spans="1:7" ht="17.25">
      <c r="A1133" s="75" t="s">
        <v>2859</v>
      </c>
      <c r="B1133" s="75"/>
      <c r="C1133" s="75"/>
      <c r="D1133" s="75"/>
      <c r="E1133" s="76"/>
      <c r="F1133" s="75"/>
      <c r="G1133" s="75"/>
    </row>
    <row r="1134" spans="1:7" ht="17.25">
      <c r="A1134" s="271" t="s">
        <v>2614</v>
      </c>
      <c r="B1134" s="271"/>
      <c r="C1134" s="271" t="s">
        <v>2563</v>
      </c>
      <c r="D1134" s="271" t="s">
        <v>2680</v>
      </c>
      <c r="E1134" s="272" t="s">
        <v>2563</v>
      </c>
      <c r="F1134" s="271" t="s">
        <v>2373</v>
      </c>
      <c r="G1134" s="271" t="s">
        <v>2418</v>
      </c>
    </row>
    <row r="1135" spans="1:7" ht="17.25">
      <c r="A1135" s="271" t="s">
        <v>2533</v>
      </c>
      <c r="B1135" s="271"/>
      <c r="C1135" s="271" t="s">
        <v>2534</v>
      </c>
      <c r="D1135" s="271" t="s">
        <v>2680</v>
      </c>
      <c r="E1135" s="272" t="s">
        <v>2534</v>
      </c>
      <c r="F1135" s="271" t="s">
        <v>2226</v>
      </c>
      <c r="G1135" s="271" t="s">
        <v>2418</v>
      </c>
    </row>
    <row r="1136" spans="1:7" ht="17.25">
      <c r="A1136" s="271" t="s">
        <v>2615</v>
      </c>
      <c r="B1136" s="271" t="s">
        <v>2601</v>
      </c>
      <c r="C1136" s="271" t="s">
        <v>108</v>
      </c>
      <c r="D1136" s="271" t="s">
        <v>2680</v>
      </c>
      <c r="E1136" s="272" t="s">
        <v>108</v>
      </c>
      <c r="F1136" s="271" t="s">
        <v>2373</v>
      </c>
      <c r="G1136" s="271" t="s">
        <v>2418</v>
      </c>
    </row>
    <row r="1137" spans="1:7" ht="17.25">
      <c r="A1137" s="271" t="s">
        <v>2616</v>
      </c>
      <c r="B1137" s="271" t="s">
        <v>2601</v>
      </c>
      <c r="C1137" s="271" t="s">
        <v>108</v>
      </c>
      <c r="D1137" s="271" t="s">
        <v>2680</v>
      </c>
      <c r="E1137" s="272" t="s">
        <v>108</v>
      </c>
      <c r="F1137" s="271" t="s">
        <v>2373</v>
      </c>
      <c r="G1137" s="271" t="s">
        <v>2418</v>
      </c>
    </row>
    <row r="1138" spans="1:7" ht="17.25">
      <c r="A1138" s="271" t="s">
        <v>2617</v>
      </c>
      <c r="B1138" s="271" t="s">
        <v>2596</v>
      </c>
      <c r="C1138" s="271" t="s">
        <v>108</v>
      </c>
      <c r="D1138" s="271" t="s">
        <v>2680</v>
      </c>
      <c r="E1138" s="272" t="s">
        <v>108</v>
      </c>
      <c r="F1138" s="271" t="s">
        <v>2373</v>
      </c>
      <c r="G1138" s="271" t="s">
        <v>2418</v>
      </c>
    </row>
    <row r="1139" spans="1:7" ht="17.25">
      <c r="A1139" s="271" t="s">
        <v>2618</v>
      </c>
      <c r="B1139" s="271" t="s">
        <v>2619</v>
      </c>
      <c r="C1139" s="271" t="s">
        <v>2563</v>
      </c>
      <c r="D1139" s="271" t="s">
        <v>2680</v>
      </c>
      <c r="E1139" s="272" t="s">
        <v>2563</v>
      </c>
      <c r="F1139" s="271" t="s">
        <v>2373</v>
      </c>
      <c r="G1139" s="271" t="s">
        <v>2418</v>
      </c>
    </row>
    <row r="1140" spans="1:7" ht="17.25">
      <c r="A1140" s="271" t="s">
        <v>2620</v>
      </c>
      <c r="B1140" s="271" t="s">
        <v>2619</v>
      </c>
      <c r="C1140" s="271" t="s">
        <v>2563</v>
      </c>
      <c r="D1140" s="271" t="s">
        <v>2680</v>
      </c>
      <c r="E1140" s="272" t="s">
        <v>2563</v>
      </c>
      <c r="F1140" s="271" t="s">
        <v>2373</v>
      </c>
      <c r="G1140" s="271" t="s">
        <v>2418</v>
      </c>
    </row>
    <row r="1141" spans="1:7" ht="17.25">
      <c r="A1141" s="271" t="s">
        <v>2476</v>
      </c>
      <c r="B1141" s="271" t="s">
        <v>2458</v>
      </c>
      <c r="C1141" s="271" t="s">
        <v>2459</v>
      </c>
      <c r="D1141" s="271" t="s">
        <v>2680</v>
      </c>
      <c r="E1141" s="272" t="s">
        <v>2682</v>
      </c>
      <c r="F1141" s="271" t="s">
        <v>2370</v>
      </c>
      <c r="G1141" s="271" t="s">
        <v>2418</v>
      </c>
    </row>
    <row r="1142" spans="1:7" ht="17.25">
      <c r="A1142" s="271" t="s">
        <v>2621</v>
      </c>
      <c r="B1142" s="271" t="s">
        <v>2619</v>
      </c>
      <c r="C1142" s="271" t="s">
        <v>108</v>
      </c>
      <c r="D1142" s="271" t="s">
        <v>2680</v>
      </c>
      <c r="E1142" s="272" t="s">
        <v>108</v>
      </c>
      <c r="F1142" s="271" t="s">
        <v>2373</v>
      </c>
      <c r="G1142" s="271" t="s">
        <v>2622</v>
      </c>
    </row>
    <row r="1143" spans="1:7" ht="17.25">
      <c r="A1143" s="75" t="s">
        <v>2860</v>
      </c>
      <c r="B1143" s="75"/>
      <c r="C1143" s="75"/>
      <c r="D1143" s="75"/>
      <c r="E1143" s="76"/>
      <c r="F1143" s="75"/>
      <c r="G1143" s="75"/>
    </row>
    <row r="1144" spans="1:7" ht="15">
      <c r="A1144" s="56" t="s">
        <v>2624</v>
      </c>
      <c r="B1144" s="56" t="s">
        <v>2625</v>
      </c>
      <c r="C1144" s="56" t="s">
        <v>108</v>
      </c>
      <c r="D1144" s="56" t="s">
        <v>2680</v>
      </c>
      <c r="E1144" s="74" t="s">
        <v>108</v>
      </c>
      <c r="F1144" s="56" t="s">
        <v>2373</v>
      </c>
      <c r="G1144" s="56" t="s">
        <v>2418</v>
      </c>
    </row>
    <row r="1145" spans="1:7" ht="17.25">
      <c r="A1145" s="271" t="s">
        <v>2626</v>
      </c>
      <c r="B1145" s="271" t="s">
        <v>2627</v>
      </c>
      <c r="C1145" s="271" t="s">
        <v>108</v>
      </c>
      <c r="D1145" s="271" t="s">
        <v>2680</v>
      </c>
      <c r="E1145" s="272" t="s">
        <v>108</v>
      </c>
      <c r="F1145" s="271" t="s">
        <v>2373</v>
      </c>
      <c r="G1145" s="271" t="s">
        <v>2418</v>
      </c>
    </row>
    <row r="1146" spans="1:7" ht="15">
      <c r="A1146" s="56" t="s">
        <v>2628</v>
      </c>
      <c r="B1146" s="56" t="s">
        <v>2627</v>
      </c>
      <c r="C1146" s="56" t="s">
        <v>108</v>
      </c>
      <c r="D1146" s="56" t="s">
        <v>2680</v>
      </c>
      <c r="E1146" s="74" t="s">
        <v>108</v>
      </c>
      <c r="F1146" s="56" t="s">
        <v>2373</v>
      </c>
      <c r="G1146" s="56" t="s">
        <v>2418</v>
      </c>
    </row>
    <row r="1147" spans="1:7" ht="17.25">
      <c r="A1147" s="75" t="s">
        <v>2861</v>
      </c>
      <c r="B1147" s="75"/>
      <c r="C1147" s="75"/>
      <c r="D1147" s="75"/>
      <c r="E1147" s="76"/>
      <c r="F1147" s="75"/>
      <c r="G1147" s="75"/>
    </row>
    <row r="1148" spans="1:7" ht="15">
      <c r="A1148" s="56" t="s">
        <v>2536</v>
      </c>
      <c r="B1148" s="56" t="s">
        <v>2537</v>
      </c>
      <c r="C1148" s="56" t="s">
        <v>551</v>
      </c>
      <c r="D1148" s="56" t="s">
        <v>2680</v>
      </c>
      <c r="E1148" s="74" t="s">
        <v>551</v>
      </c>
      <c r="F1148" s="56" t="s">
        <v>2226</v>
      </c>
      <c r="G1148" s="56" t="s">
        <v>2538</v>
      </c>
    </row>
    <row r="1149" spans="1:7" ht="15">
      <c r="A1149" s="56" t="s">
        <v>2539</v>
      </c>
      <c r="B1149" s="56" t="s">
        <v>2540</v>
      </c>
      <c r="C1149" s="56" t="s">
        <v>2541</v>
      </c>
      <c r="D1149" s="56" t="s">
        <v>2680</v>
      </c>
      <c r="E1149" s="74" t="s">
        <v>551</v>
      </c>
      <c r="F1149" s="56" t="s">
        <v>2226</v>
      </c>
      <c r="G1149" s="56" t="s">
        <v>2542</v>
      </c>
    </row>
    <row r="1150" spans="1:7" ht="17.25">
      <c r="A1150" s="271" t="s">
        <v>2630</v>
      </c>
      <c r="B1150" s="271" t="s">
        <v>2479</v>
      </c>
      <c r="C1150" s="271" t="s">
        <v>2563</v>
      </c>
      <c r="D1150" s="271" t="s">
        <v>2680</v>
      </c>
      <c r="E1150" s="272" t="s">
        <v>2563</v>
      </c>
      <c r="F1150" s="271" t="s">
        <v>2373</v>
      </c>
      <c r="G1150" s="271" t="s">
        <v>2631</v>
      </c>
    </row>
    <row r="1151" spans="1:7" ht="17.25">
      <c r="A1151" s="271" t="s">
        <v>2632</v>
      </c>
      <c r="B1151" s="271" t="s">
        <v>2540</v>
      </c>
      <c r="C1151" s="271" t="s">
        <v>108</v>
      </c>
      <c r="D1151" s="271" t="s">
        <v>2680</v>
      </c>
      <c r="E1151" s="272" t="s">
        <v>108</v>
      </c>
      <c r="F1151" s="271" t="s">
        <v>2373</v>
      </c>
      <c r="G1151" s="271" t="s">
        <v>2633</v>
      </c>
    </row>
    <row r="1152" spans="1:7" ht="15">
      <c r="A1152" s="56" t="s">
        <v>2634</v>
      </c>
      <c r="B1152" s="56" t="s">
        <v>2635</v>
      </c>
      <c r="C1152" s="56" t="s">
        <v>108</v>
      </c>
      <c r="D1152" s="56" t="s">
        <v>2680</v>
      </c>
      <c r="E1152" s="74" t="s">
        <v>108</v>
      </c>
      <c r="F1152" s="56" t="s">
        <v>2373</v>
      </c>
      <c r="G1152" s="56" t="s">
        <v>2636</v>
      </c>
    </row>
    <row r="1153" spans="1:7" ht="17.25">
      <c r="A1153" s="271" t="s">
        <v>2484</v>
      </c>
      <c r="B1153" s="271" t="s">
        <v>2485</v>
      </c>
      <c r="C1153" s="271"/>
      <c r="D1153" s="271" t="s">
        <v>2416</v>
      </c>
      <c r="E1153" s="272"/>
      <c r="F1153" s="271" t="s">
        <v>2486</v>
      </c>
      <c r="G1153" s="271" t="s">
        <v>2418</v>
      </c>
    </row>
    <row r="1154" spans="1:7" ht="15">
      <c r="A1154" s="56" t="s">
        <v>2487</v>
      </c>
      <c r="B1154" s="56" t="s">
        <v>2485</v>
      </c>
      <c r="C1154" s="56"/>
      <c r="D1154" s="56" t="s">
        <v>2416</v>
      </c>
      <c r="E1154" s="74"/>
      <c r="F1154" s="56" t="s">
        <v>2486</v>
      </c>
      <c r="G1154" s="56" t="s">
        <v>2418</v>
      </c>
    </row>
    <row r="1155" spans="1:7" ht="15">
      <c r="A1155" s="56" t="s">
        <v>2488</v>
      </c>
      <c r="B1155" s="56" t="s">
        <v>2485</v>
      </c>
      <c r="C1155" s="56" t="s">
        <v>2489</v>
      </c>
      <c r="D1155" s="56" t="s">
        <v>2416</v>
      </c>
      <c r="E1155" s="74"/>
      <c r="F1155" s="56" t="s">
        <v>2490</v>
      </c>
      <c r="G1155" s="56" t="s">
        <v>2491</v>
      </c>
    </row>
    <row r="1156" spans="1:7" ht="17.25">
      <c r="A1156" s="75" t="s">
        <v>2862</v>
      </c>
      <c r="B1156" s="75"/>
      <c r="C1156" s="75"/>
      <c r="D1156" s="75"/>
      <c r="E1156" s="76"/>
      <c r="F1156" s="75"/>
      <c r="G1156" s="75"/>
    </row>
    <row r="1157" spans="1:7" ht="15">
      <c r="A1157" s="56" t="s">
        <v>2638</v>
      </c>
      <c r="B1157" s="56" t="s">
        <v>2540</v>
      </c>
      <c r="C1157" s="56" t="s">
        <v>108</v>
      </c>
      <c r="D1157" s="56" t="s">
        <v>2680</v>
      </c>
      <c r="E1157" s="74" t="s">
        <v>108</v>
      </c>
      <c r="F1157" s="56" t="s">
        <v>2373</v>
      </c>
      <c r="G1157" s="56" t="s">
        <v>2639</v>
      </c>
    </row>
    <row r="1158" spans="1:7" ht="17.25">
      <c r="A1158" s="271" t="s">
        <v>2494</v>
      </c>
      <c r="B1158" s="271" t="s">
        <v>2458</v>
      </c>
      <c r="C1158" s="271" t="s">
        <v>551</v>
      </c>
      <c r="D1158" s="271" t="s">
        <v>2416</v>
      </c>
      <c r="E1158" s="272"/>
      <c r="F1158" s="271" t="s">
        <v>2495</v>
      </c>
      <c r="G1158" s="271" t="s">
        <v>2495</v>
      </c>
    </row>
    <row r="1159" spans="1:7" ht="15">
      <c r="A1159" s="56" t="s">
        <v>2494</v>
      </c>
      <c r="B1159" s="56" t="s">
        <v>2458</v>
      </c>
      <c r="C1159" s="56" t="s">
        <v>551</v>
      </c>
      <c r="D1159" s="56" t="s">
        <v>2680</v>
      </c>
      <c r="E1159" s="74" t="s">
        <v>551</v>
      </c>
      <c r="F1159" s="56" t="s">
        <v>2226</v>
      </c>
      <c r="G1159" s="56" t="s">
        <v>2495</v>
      </c>
    </row>
    <row r="1160" spans="1:7" ht="17.25">
      <c r="A1160" s="271" t="s">
        <v>2640</v>
      </c>
      <c r="B1160" s="271" t="s">
        <v>2641</v>
      </c>
      <c r="C1160" s="271" t="s">
        <v>108</v>
      </c>
      <c r="D1160" s="271" t="s">
        <v>2680</v>
      </c>
      <c r="E1160" s="272" t="s">
        <v>108</v>
      </c>
      <c r="F1160" s="271" t="s">
        <v>2373</v>
      </c>
      <c r="G1160" s="271" t="s">
        <v>2642</v>
      </c>
    </row>
    <row r="1161" spans="1:7" ht="17.25">
      <c r="A1161" s="271" t="s">
        <v>2643</v>
      </c>
      <c r="B1161" s="271" t="s">
        <v>2641</v>
      </c>
      <c r="C1161" s="271" t="s">
        <v>108</v>
      </c>
      <c r="D1161" s="271" t="s">
        <v>2680</v>
      </c>
      <c r="E1161" s="272" t="s">
        <v>108</v>
      </c>
      <c r="F1161" s="271" t="s">
        <v>2373</v>
      </c>
      <c r="G1161" s="271" t="s">
        <v>2644</v>
      </c>
    </row>
    <row r="1162" spans="1:7" ht="15">
      <c r="A1162" s="56" t="s">
        <v>2645</v>
      </c>
      <c r="B1162" s="56" t="s">
        <v>2540</v>
      </c>
      <c r="C1162" s="56" t="s">
        <v>108</v>
      </c>
      <c r="D1162" s="56" t="s">
        <v>2680</v>
      </c>
      <c r="E1162" s="74" t="s">
        <v>108</v>
      </c>
      <c r="F1162" s="56" t="s">
        <v>2373</v>
      </c>
      <c r="G1162" s="56" t="s">
        <v>2418</v>
      </c>
    </row>
    <row r="1163" spans="1:7" ht="17.25">
      <c r="A1163" s="271" t="s">
        <v>2646</v>
      </c>
      <c r="B1163" s="271" t="s">
        <v>2647</v>
      </c>
      <c r="C1163" s="271" t="s">
        <v>2648</v>
      </c>
      <c r="D1163" s="271" t="s">
        <v>2680</v>
      </c>
      <c r="E1163" s="272" t="s">
        <v>108</v>
      </c>
      <c r="F1163" s="271" t="s">
        <v>2373</v>
      </c>
      <c r="G1163" s="271" t="s">
        <v>2418</v>
      </c>
    </row>
    <row r="1164" spans="1:7" ht="17.25">
      <c r="A1164" s="271" t="s">
        <v>2544</v>
      </c>
      <c r="B1164" s="271" t="s">
        <v>2458</v>
      </c>
      <c r="C1164" s="271" t="s">
        <v>551</v>
      </c>
      <c r="D1164" s="271" t="s">
        <v>2680</v>
      </c>
      <c r="E1164" s="272" t="s">
        <v>551</v>
      </c>
      <c r="F1164" s="271" t="s">
        <v>2226</v>
      </c>
      <c r="G1164" s="271" t="s">
        <v>2545</v>
      </c>
    </row>
    <row r="1165" spans="1:7" ht="17.25">
      <c r="A1165" s="75" t="s">
        <v>2863</v>
      </c>
      <c r="B1165" s="75"/>
      <c r="C1165" s="75"/>
      <c r="D1165" s="75"/>
      <c r="E1165" s="76"/>
      <c r="F1165" s="75"/>
      <c r="G1165" s="75"/>
    </row>
    <row r="1166" spans="1:7" ht="17.25">
      <c r="A1166" s="271" t="s">
        <v>2547</v>
      </c>
      <c r="B1166" s="271"/>
      <c r="C1166" s="271" t="s">
        <v>551</v>
      </c>
      <c r="D1166" s="271" t="s">
        <v>2680</v>
      </c>
      <c r="E1166" s="272" t="s">
        <v>551</v>
      </c>
      <c r="F1166" s="271" t="s">
        <v>2226</v>
      </c>
      <c r="G1166" s="271" t="s">
        <v>2418</v>
      </c>
    </row>
    <row r="1167" spans="1:7" ht="17.25">
      <c r="A1167" s="271" t="s">
        <v>2650</v>
      </c>
      <c r="B1167" s="271" t="s">
        <v>2651</v>
      </c>
      <c r="C1167" s="271" t="s">
        <v>108</v>
      </c>
      <c r="D1167" s="271" t="s">
        <v>2680</v>
      </c>
      <c r="E1167" s="272" t="s">
        <v>108</v>
      </c>
      <c r="F1167" s="271" t="s">
        <v>2373</v>
      </c>
      <c r="G1167" s="271" t="s">
        <v>2418</v>
      </c>
    </row>
    <row r="1168" spans="1:7" ht="17.25">
      <c r="A1168" s="271" t="s">
        <v>2652</v>
      </c>
      <c r="B1168" s="271" t="s">
        <v>2651</v>
      </c>
      <c r="C1168" s="271" t="s">
        <v>2563</v>
      </c>
      <c r="D1168" s="271" t="s">
        <v>2680</v>
      </c>
      <c r="E1168" s="272" t="s">
        <v>2563</v>
      </c>
      <c r="F1168" s="271" t="s">
        <v>2373</v>
      </c>
      <c r="G1168" s="271" t="s">
        <v>2653</v>
      </c>
    </row>
    <row r="1169" spans="1:7" ht="15">
      <c r="A1169" s="56" t="s">
        <v>2654</v>
      </c>
      <c r="B1169" s="56" t="s">
        <v>2655</v>
      </c>
      <c r="C1169" s="56" t="s">
        <v>2656</v>
      </c>
      <c r="D1169" s="56" t="s">
        <v>2680</v>
      </c>
      <c r="E1169" s="74" t="s">
        <v>2692</v>
      </c>
      <c r="F1169" s="56" t="s">
        <v>2373</v>
      </c>
      <c r="G1169" s="56" t="s">
        <v>2658</v>
      </c>
    </row>
    <row r="1170" spans="1:7" ht="17.25">
      <c r="A1170" s="271" t="s">
        <v>2659</v>
      </c>
      <c r="B1170" s="271" t="s">
        <v>2655</v>
      </c>
      <c r="C1170" s="271" t="s">
        <v>2580</v>
      </c>
      <c r="D1170" s="271" t="s">
        <v>2680</v>
      </c>
      <c r="E1170" s="272" t="s">
        <v>108</v>
      </c>
      <c r="F1170" s="271" t="s">
        <v>2373</v>
      </c>
      <c r="G1170" s="271" t="s">
        <v>2660</v>
      </c>
    </row>
    <row r="1171" spans="1:7" ht="17.25">
      <c r="A1171" s="271" t="s">
        <v>2661</v>
      </c>
      <c r="B1171" s="271" t="s">
        <v>2651</v>
      </c>
      <c r="C1171" s="271" t="s">
        <v>2662</v>
      </c>
      <c r="D1171" s="271" t="s">
        <v>2680</v>
      </c>
      <c r="E1171" s="272" t="s">
        <v>108</v>
      </c>
      <c r="F1171" s="271" t="s">
        <v>2373</v>
      </c>
      <c r="G1171" s="271" t="s">
        <v>2418</v>
      </c>
    </row>
    <row r="1172" spans="1:7" ht="17.25">
      <c r="A1172" s="271" t="s">
        <v>2663</v>
      </c>
      <c r="B1172" s="271" t="s">
        <v>2651</v>
      </c>
      <c r="C1172" s="271" t="s">
        <v>2664</v>
      </c>
      <c r="D1172" s="271" t="s">
        <v>2680</v>
      </c>
      <c r="E1172" s="272" t="s">
        <v>108</v>
      </c>
      <c r="F1172" s="271" t="s">
        <v>2373</v>
      </c>
      <c r="G1172" s="271" t="s">
        <v>2665</v>
      </c>
    </row>
    <row r="1173" spans="1:7" ht="17.25">
      <c r="A1173" s="75" t="s">
        <v>2864</v>
      </c>
      <c r="B1173" s="75"/>
      <c r="C1173" s="75"/>
      <c r="D1173" s="75"/>
      <c r="E1173" s="76"/>
      <c r="F1173" s="75"/>
      <c r="G1173" s="75"/>
    </row>
    <row r="1174" spans="1:7" ht="17.25">
      <c r="A1174" s="271" t="s">
        <v>2667</v>
      </c>
      <c r="B1174" s="271" t="s">
        <v>2485</v>
      </c>
      <c r="C1174" s="271" t="s">
        <v>2668</v>
      </c>
      <c r="D1174" s="271" t="s">
        <v>2680</v>
      </c>
      <c r="E1174" s="272" t="s">
        <v>108</v>
      </c>
      <c r="F1174" s="271" t="s">
        <v>2373</v>
      </c>
      <c r="G1174" s="271" t="s">
        <v>2669</v>
      </c>
    </row>
    <row r="1175" spans="1:7" ht="17.25">
      <c r="A1175" s="271" t="s">
        <v>2499</v>
      </c>
      <c r="B1175" s="271" t="s">
        <v>2500</v>
      </c>
      <c r="C1175" s="271" t="s">
        <v>2501</v>
      </c>
      <c r="D1175" s="271" t="s">
        <v>2416</v>
      </c>
      <c r="E1175" s="272"/>
      <c r="F1175" s="271" t="s">
        <v>2417</v>
      </c>
      <c r="G1175" s="271" t="s">
        <v>2502</v>
      </c>
    </row>
    <row r="1176" spans="1:7" ht="17.25">
      <c r="A1176" s="271" t="s">
        <v>2499</v>
      </c>
      <c r="B1176" s="271" t="s">
        <v>2500</v>
      </c>
      <c r="C1176" s="271" t="s">
        <v>2501</v>
      </c>
      <c r="D1176" s="271" t="s">
        <v>2680</v>
      </c>
      <c r="E1176" s="272" t="s">
        <v>108</v>
      </c>
      <c r="F1176" s="271" t="s">
        <v>2373</v>
      </c>
      <c r="G1176" s="271" t="s">
        <v>2502</v>
      </c>
    </row>
    <row r="1177" spans="1:7" ht="17.25">
      <c r="A1177" s="271" t="s">
        <v>2506</v>
      </c>
      <c r="B1177" s="271" t="s">
        <v>2458</v>
      </c>
      <c r="C1177" s="271" t="s">
        <v>2459</v>
      </c>
      <c r="D1177" s="271" t="s">
        <v>2680</v>
      </c>
      <c r="E1177" s="272" t="s">
        <v>2682</v>
      </c>
      <c r="F1177" s="271" t="s">
        <v>2370</v>
      </c>
      <c r="G1177" s="271" t="s">
        <v>2418</v>
      </c>
    </row>
    <row r="1178" spans="1:7" ht="15">
      <c r="A1178" s="56" t="s">
        <v>2670</v>
      </c>
      <c r="B1178" s="56" t="s">
        <v>2458</v>
      </c>
      <c r="C1178" s="56" t="s">
        <v>108</v>
      </c>
      <c r="D1178" s="56" t="s">
        <v>2680</v>
      </c>
      <c r="E1178" s="74" t="s">
        <v>108</v>
      </c>
      <c r="F1178" s="56" t="s">
        <v>2373</v>
      </c>
      <c r="G1178" s="56" t="s">
        <v>2418</v>
      </c>
    </row>
    <row r="1179" spans="1:7" ht="15">
      <c r="A1179" s="56" t="s">
        <v>2671</v>
      </c>
      <c r="B1179" s="56" t="s">
        <v>2504</v>
      </c>
      <c r="C1179" s="56" t="s">
        <v>2672</v>
      </c>
      <c r="D1179" s="56" t="s">
        <v>2680</v>
      </c>
      <c r="E1179" s="74" t="s">
        <v>2672</v>
      </c>
      <c r="F1179" s="56" t="s">
        <v>2373</v>
      </c>
      <c r="G1179" s="56" t="s">
        <v>2673</v>
      </c>
    </row>
    <row r="1180" spans="1:7" ht="17.25">
      <c r="A1180" s="75" t="s">
        <v>2865</v>
      </c>
      <c r="B1180" s="75"/>
      <c r="C1180" s="75"/>
      <c r="D1180" s="75"/>
      <c r="E1180" s="76"/>
      <c r="F1180" s="75"/>
      <c r="G1180" s="75"/>
    </row>
    <row r="1181" spans="1:7" ht="15">
      <c r="A1181" s="56" t="s">
        <v>2866</v>
      </c>
      <c r="B1181" s="56" t="s">
        <v>2446</v>
      </c>
      <c r="C1181" s="56" t="s">
        <v>1611</v>
      </c>
      <c r="D1181" s="56" t="s">
        <v>2555</v>
      </c>
      <c r="E1181" s="74" t="s">
        <v>108</v>
      </c>
      <c r="F1181" s="56" t="s">
        <v>2205</v>
      </c>
      <c r="G1181" s="56" t="s">
        <v>2867</v>
      </c>
    </row>
    <row r="1182" spans="1:7" ht="17.25">
      <c r="A1182" s="271" t="s">
        <v>2868</v>
      </c>
      <c r="B1182" s="271" t="s">
        <v>2869</v>
      </c>
      <c r="C1182" s="271" t="s">
        <v>2870</v>
      </c>
      <c r="D1182" s="271" t="s">
        <v>2555</v>
      </c>
      <c r="E1182" s="272" t="s">
        <v>2578</v>
      </c>
      <c r="F1182" s="271" t="s">
        <v>2205</v>
      </c>
      <c r="G1182" s="271" t="s">
        <v>2871</v>
      </c>
    </row>
    <row r="1183" spans="1:7" ht="17.25">
      <c r="A1183" s="271" t="s">
        <v>2872</v>
      </c>
      <c r="B1183" s="271" t="s">
        <v>2869</v>
      </c>
      <c r="C1183" s="271" t="s">
        <v>2563</v>
      </c>
      <c r="D1183" s="271" t="s">
        <v>2555</v>
      </c>
      <c r="E1183" s="272" t="s">
        <v>2563</v>
      </c>
      <c r="F1183" s="271" t="s">
        <v>2205</v>
      </c>
      <c r="G1183" s="271" t="s">
        <v>2873</v>
      </c>
    </row>
    <row r="1184" spans="1:7" ht="17.25">
      <c r="A1184" s="271" t="s">
        <v>2874</v>
      </c>
      <c r="B1184" s="271" t="s">
        <v>2446</v>
      </c>
      <c r="C1184" s="271" t="s">
        <v>108</v>
      </c>
      <c r="D1184" s="271" t="s">
        <v>2555</v>
      </c>
      <c r="E1184" s="272" t="s">
        <v>108</v>
      </c>
      <c r="F1184" s="271" t="s">
        <v>2205</v>
      </c>
      <c r="G1184" s="271" t="s">
        <v>2875</v>
      </c>
    </row>
    <row r="1185" spans="1:7" ht="17.25">
      <c r="A1185" s="271" t="s">
        <v>2876</v>
      </c>
      <c r="B1185" s="271" t="s">
        <v>2877</v>
      </c>
      <c r="C1185" s="271" t="s">
        <v>2563</v>
      </c>
      <c r="D1185" s="271" t="s">
        <v>2555</v>
      </c>
      <c r="E1185" s="272" t="s">
        <v>2563</v>
      </c>
      <c r="F1185" s="271" t="s">
        <v>2205</v>
      </c>
      <c r="G1185" s="271" t="s">
        <v>2873</v>
      </c>
    </row>
    <row r="1186" spans="1:7" ht="17.25">
      <c r="A1186" s="271" t="s">
        <v>2458</v>
      </c>
      <c r="B1186" s="271" t="s">
        <v>2458</v>
      </c>
      <c r="C1186" s="271" t="s">
        <v>2459</v>
      </c>
      <c r="D1186" s="271" t="s">
        <v>2555</v>
      </c>
      <c r="E1186" s="272" t="s">
        <v>2572</v>
      </c>
      <c r="F1186" s="271" t="s">
        <v>2206</v>
      </c>
      <c r="G1186" s="271" t="s">
        <v>2717</v>
      </c>
    </row>
    <row r="1187" spans="1:7" ht="15">
      <c r="A1187" s="56" t="s">
        <v>2414</v>
      </c>
      <c r="B1187" s="56" t="s">
        <v>2415</v>
      </c>
      <c r="C1187" s="56"/>
      <c r="D1187" s="56" t="s">
        <v>2416</v>
      </c>
      <c r="E1187" s="74"/>
      <c r="F1187" s="56" t="s">
        <v>2417</v>
      </c>
      <c r="G1187" s="56" t="s">
        <v>2418</v>
      </c>
    </row>
    <row r="1188" spans="1:7" ht="17.25">
      <c r="A1188" s="271" t="s">
        <v>2419</v>
      </c>
      <c r="B1188" s="271" t="s">
        <v>2415</v>
      </c>
      <c r="C1188" s="271"/>
      <c r="D1188" s="271" t="s">
        <v>2416</v>
      </c>
      <c r="E1188" s="272"/>
      <c r="F1188" s="271" t="s">
        <v>2417</v>
      </c>
      <c r="G1188" s="271" t="s">
        <v>2418</v>
      </c>
    </row>
    <row r="1189" spans="1:7" ht="17.25">
      <c r="A1189" s="75" t="s">
        <v>2878</v>
      </c>
      <c r="B1189" s="75"/>
      <c r="C1189" s="75"/>
      <c r="D1189" s="75"/>
      <c r="E1189" s="76"/>
      <c r="F1189" s="75"/>
      <c r="G1189" s="75"/>
    </row>
    <row r="1190" spans="1:7" ht="15">
      <c r="A1190" s="56" t="s">
        <v>2879</v>
      </c>
      <c r="B1190" s="56" t="s">
        <v>2869</v>
      </c>
      <c r="C1190" s="56" t="s">
        <v>2672</v>
      </c>
      <c r="D1190" s="56" t="s">
        <v>2555</v>
      </c>
      <c r="E1190" s="74" t="s">
        <v>2672</v>
      </c>
      <c r="F1190" s="56" t="s">
        <v>2205</v>
      </c>
      <c r="G1190" s="56" t="s">
        <v>2880</v>
      </c>
    </row>
    <row r="1191" spans="1:7" ht="15">
      <c r="A1191" s="56" t="s">
        <v>2881</v>
      </c>
      <c r="B1191" s="56" t="s">
        <v>2869</v>
      </c>
      <c r="C1191" s="56" t="s">
        <v>2459</v>
      </c>
      <c r="D1191" s="56" t="s">
        <v>2555</v>
      </c>
      <c r="E1191" s="74" t="s">
        <v>2572</v>
      </c>
      <c r="F1191" s="56" t="s">
        <v>2206</v>
      </c>
      <c r="G1191" s="56" t="s">
        <v>2882</v>
      </c>
    </row>
    <row r="1192" spans="1:7" ht="17.25">
      <c r="A1192" s="271" t="s">
        <v>2421</v>
      </c>
      <c r="B1192" s="271" t="s">
        <v>2415</v>
      </c>
      <c r="C1192" s="271"/>
      <c r="D1192" s="271" t="s">
        <v>2416</v>
      </c>
      <c r="E1192" s="272"/>
      <c r="F1192" s="271" t="s">
        <v>2422</v>
      </c>
      <c r="G1192" s="271" t="s">
        <v>2418</v>
      </c>
    </row>
    <row r="1193" spans="1:7" ht="15">
      <c r="A1193" s="56" t="s">
        <v>2423</v>
      </c>
      <c r="B1193" s="56" t="s">
        <v>2424</v>
      </c>
      <c r="C1193" s="56"/>
      <c r="D1193" s="56" t="s">
        <v>2416</v>
      </c>
      <c r="E1193" s="74"/>
      <c r="F1193" s="56" t="s">
        <v>2417</v>
      </c>
      <c r="G1193" s="56" t="s">
        <v>2418</v>
      </c>
    </row>
    <row r="1194" spans="1:7" ht="15">
      <c r="A1194" s="56" t="s">
        <v>2425</v>
      </c>
      <c r="B1194" s="56" t="s">
        <v>2424</v>
      </c>
      <c r="C1194" s="56"/>
      <c r="D1194" s="56" t="s">
        <v>2416</v>
      </c>
      <c r="E1194" s="74"/>
      <c r="F1194" s="56" t="s">
        <v>2417</v>
      </c>
      <c r="G1194" s="56" t="s">
        <v>2418</v>
      </c>
    </row>
    <row r="1195" spans="1:7" ht="17.25">
      <c r="A1195" s="271" t="s">
        <v>2883</v>
      </c>
      <c r="B1195" s="271" t="s">
        <v>2884</v>
      </c>
      <c r="C1195" s="271" t="s">
        <v>2459</v>
      </c>
      <c r="D1195" s="271" t="s">
        <v>2555</v>
      </c>
      <c r="E1195" s="272" t="s">
        <v>2572</v>
      </c>
      <c r="F1195" s="271" t="s">
        <v>2206</v>
      </c>
      <c r="G1195" s="271" t="s">
        <v>2885</v>
      </c>
    </row>
    <row r="1196" spans="1:7" ht="17.25">
      <c r="A1196" s="271" t="s">
        <v>2886</v>
      </c>
      <c r="B1196" s="271" t="s">
        <v>2446</v>
      </c>
      <c r="C1196" s="271" t="s">
        <v>2672</v>
      </c>
      <c r="D1196" s="271" t="s">
        <v>2555</v>
      </c>
      <c r="E1196" s="272" t="s">
        <v>2672</v>
      </c>
      <c r="F1196" s="271" t="s">
        <v>2205</v>
      </c>
      <c r="G1196" s="271" t="s">
        <v>2887</v>
      </c>
    </row>
    <row r="1197" spans="1:7" ht="15">
      <c r="A1197" s="56" t="s">
        <v>2426</v>
      </c>
      <c r="B1197" s="56" t="s">
        <v>2415</v>
      </c>
      <c r="C1197" s="56"/>
      <c r="D1197" s="56" t="s">
        <v>2416</v>
      </c>
      <c r="E1197" s="74"/>
      <c r="F1197" s="56" t="s">
        <v>2422</v>
      </c>
      <c r="G1197" s="56" t="s">
        <v>2418</v>
      </c>
    </row>
    <row r="1198" spans="1:7" ht="17.25">
      <c r="A1198" s="271" t="s">
        <v>2888</v>
      </c>
      <c r="B1198" s="271" t="s">
        <v>2889</v>
      </c>
      <c r="C1198" s="271" t="s">
        <v>2890</v>
      </c>
      <c r="D1198" s="271" t="s">
        <v>2555</v>
      </c>
      <c r="E1198" s="272" t="s">
        <v>2672</v>
      </c>
      <c r="F1198" s="271" t="s">
        <v>2205</v>
      </c>
      <c r="G1198" s="271" t="s">
        <v>2891</v>
      </c>
    </row>
    <row r="1199" spans="1:7" ht="17.25">
      <c r="A1199" s="271" t="s">
        <v>2892</v>
      </c>
      <c r="B1199" s="271" t="s">
        <v>2893</v>
      </c>
      <c r="C1199" s="271" t="s">
        <v>2894</v>
      </c>
      <c r="D1199" s="271" t="s">
        <v>2555</v>
      </c>
      <c r="E1199" s="272" t="s">
        <v>1213</v>
      </c>
      <c r="F1199" s="271" t="s">
        <v>2202</v>
      </c>
      <c r="G1199" s="271" t="s">
        <v>2895</v>
      </c>
    </row>
    <row r="1200" spans="1:7" ht="17.25">
      <c r="A1200" s="271" t="s">
        <v>2896</v>
      </c>
      <c r="B1200" s="271" t="s">
        <v>2877</v>
      </c>
      <c r="C1200" s="271" t="s">
        <v>2897</v>
      </c>
      <c r="D1200" s="271" t="s">
        <v>2555</v>
      </c>
      <c r="E1200" s="272" t="s">
        <v>2898</v>
      </c>
      <c r="F1200" s="271" t="s">
        <v>2206</v>
      </c>
      <c r="G1200" s="271" t="s">
        <v>2899</v>
      </c>
    </row>
    <row r="1201" spans="1:7" ht="15">
      <c r="A1201" s="56" t="s">
        <v>2900</v>
      </c>
      <c r="B1201" s="56" t="s">
        <v>2901</v>
      </c>
      <c r="C1201" s="56" t="s">
        <v>2459</v>
      </c>
      <c r="D1201" s="56" t="s">
        <v>2555</v>
      </c>
      <c r="E1201" s="74" t="s">
        <v>2572</v>
      </c>
      <c r="F1201" s="56" t="s">
        <v>2206</v>
      </c>
      <c r="G1201" s="56" t="s">
        <v>2418</v>
      </c>
    </row>
    <row r="1202" spans="1:7" ht="15">
      <c r="A1202" s="56" t="s">
        <v>2427</v>
      </c>
      <c r="B1202" s="56" t="s">
        <v>2424</v>
      </c>
      <c r="C1202" s="56"/>
      <c r="D1202" s="56" t="s">
        <v>2416</v>
      </c>
      <c r="E1202" s="74"/>
      <c r="F1202" s="56" t="s">
        <v>2417</v>
      </c>
      <c r="G1202" s="56" t="s">
        <v>2418</v>
      </c>
    </row>
    <row r="1203" spans="1:7" ht="17.25">
      <c r="A1203" s="271" t="s">
        <v>2428</v>
      </c>
      <c r="B1203" s="271" t="s">
        <v>2415</v>
      </c>
      <c r="C1203" s="271"/>
      <c r="D1203" s="271" t="s">
        <v>2416</v>
      </c>
      <c r="E1203" s="272"/>
      <c r="F1203" s="271" t="s">
        <v>2417</v>
      </c>
      <c r="G1203" s="271" t="s">
        <v>2418</v>
      </c>
    </row>
    <row r="1204" spans="1:7" ht="15">
      <c r="A1204" s="56" t="s">
        <v>2429</v>
      </c>
      <c r="B1204" s="56" t="s">
        <v>2415</v>
      </c>
      <c r="C1204" s="56"/>
      <c r="D1204" s="56" t="s">
        <v>2416</v>
      </c>
      <c r="E1204" s="74"/>
      <c r="F1204" s="56" t="s">
        <v>2422</v>
      </c>
      <c r="G1204" s="56" t="s">
        <v>2418</v>
      </c>
    </row>
    <row r="1205" spans="1:7" ht="17.25">
      <c r="A1205" s="271" t="s">
        <v>2902</v>
      </c>
      <c r="B1205" s="271" t="s">
        <v>2901</v>
      </c>
      <c r="C1205" s="271" t="s">
        <v>2452</v>
      </c>
      <c r="D1205" s="271" t="s">
        <v>2555</v>
      </c>
      <c r="E1205" s="272" t="s">
        <v>2454</v>
      </c>
      <c r="F1205" s="271" t="s">
        <v>2206</v>
      </c>
      <c r="G1205" s="271" t="s">
        <v>2903</v>
      </c>
    </row>
    <row r="1206" spans="1:7" ht="17.25">
      <c r="A1206" s="271" t="s">
        <v>2904</v>
      </c>
      <c r="B1206" s="271" t="s">
        <v>2893</v>
      </c>
      <c r="C1206" s="271" t="s">
        <v>2452</v>
      </c>
      <c r="D1206" s="271" t="s">
        <v>2555</v>
      </c>
      <c r="E1206" s="272" t="s">
        <v>2454</v>
      </c>
      <c r="F1206" s="271" t="s">
        <v>2206</v>
      </c>
      <c r="G1206" s="271" t="s">
        <v>2903</v>
      </c>
    </row>
    <row r="1207" spans="1:7" ht="17.25">
      <c r="A1207" s="271" t="s">
        <v>2430</v>
      </c>
      <c r="B1207" s="271" t="s">
        <v>2415</v>
      </c>
      <c r="C1207" s="271"/>
      <c r="D1207" s="271" t="s">
        <v>2416</v>
      </c>
      <c r="E1207" s="272"/>
      <c r="F1207" s="271" t="s">
        <v>2422</v>
      </c>
      <c r="G1207" s="271" t="s">
        <v>2418</v>
      </c>
    </row>
    <row r="1208" spans="1:7" ht="15">
      <c r="A1208" s="56" t="s">
        <v>2905</v>
      </c>
      <c r="B1208" s="56" t="s">
        <v>2446</v>
      </c>
      <c r="C1208" s="56" t="s">
        <v>2459</v>
      </c>
      <c r="D1208" s="56" t="s">
        <v>2555</v>
      </c>
      <c r="E1208" s="74" t="s">
        <v>2572</v>
      </c>
      <c r="F1208" s="56" t="s">
        <v>2206</v>
      </c>
      <c r="G1208" s="56" t="s">
        <v>2418</v>
      </c>
    </row>
    <row r="1209" spans="1:7" ht="17.25">
      <c r="A1209" s="271" t="s">
        <v>2906</v>
      </c>
      <c r="B1209" s="271" t="s">
        <v>2901</v>
      </c>
      <c r="C1209" s="271" t="s">
        <v>108</v>
      </c>
      <c r="D1209" s="271" t="s">
        <v>2555</v>
      </c>
      <c r="E1209" s="272" t="s">
        <v>108</v>
      </c>
      <c r="F1209" s="271" t="s">
        <v>2205</v>
      </c>
      <c r="G1209" s="271" t="s">
        <v>2907</v>
      </c>
    </row>
    <row r="1210" spans="1:7" ht="17.25">
      <c r="A1210" s="271" t="s">
        <v>2908</v>
      </c>
      <c r="B1210" s="271" t="s">
        <v>2909</v>
      </c>
      <c r="C1210" s="271" t="s">
        <v>2894</v>
      </c>
      <c r="D1210" s="271" t="s">
        <v>2555</v>
      </c>
      <c r="E1210" s="272" t="s">
        <v>1213</v>
      </c>
      <c r="F1210" s="271" t="s">
        <v>2202</v>
      </c>
      <c r="G1210" s="271" t="s">
        <v>2895</v>
      </c>
    </row>
    <row r="1211" spans="1:7" ht="15">
      <c r="A1211" s="56" t="s">
        <v>2431</v>
      </c>
      <c r="B1211" s="56" t="s">
        <v>2415</v>
      </c>
      <c r="C1211" s="56"/>
      <c r="D1211" s="56" t="s">
        <v>2416</v>
      </c>
      <c r="E1211" s="74"/>
      <c r="F1211" s="56" t="s">
        <v>2422</v>
      </c>
      <c r="G1211" s="56" t="s">
        <v>2418</v>
      </c>
    </row>
    <row r="1212" spans="1:7" ht="17.25">
      <c r="A1212" s="271" t="s">
        <v>2432</v>
      </c>
      <c r="B1212" s="271" t="s">
        <v>2424</v>
      </c>
      <c r="C1212" s="271"/>
      <c r="D1212" s="271" t="s">
        <v>2416</v>
      </c>
      <c r="E1212" s="272"/>
      <c r="F1212" s="271" t="s">
        <v>2422</v>
      </c>
      <c r="G1212" s="271" t="s">
        <v>2418</v>
      </c>
    </row>
    <row r="1213" spans="1:7" ht="15">
      <c r="A1213" s="56" t="s">
        <v>2458</v>
      </c>
      <c r="B1213" s="56" t="s">
        <v>2458</v>
      </c>
      <c r="C1213" s="56" t="s">
        <v>2459</v>
      </c>
      <c r="D1213" s="56" t="s">
        <v>2555</v>
      </c>
      <c r="E1213" s="74" t="s">
        <v>2572</v>
      </c>
      <c r="F1213" s="56" t="s">
        <v>2206</v>
      </c>
      <c r="G1213" s="56" t="s">
        <v>2719</v>
      </c>
    </row>
    <row r="1214" spans="1:7" ht="15">
      <c r="A1214" s="56" t="s">
        <v>2910</v>
      </c>
      <c r="B1214" s="56" t="s">
        <v>2415</v>
      </c>
      <c r="C1214" s="56" t="s">
        <v>2459</v>
      </c>
      <c r="D1214" s="56" t="s">
        <v>2555</v>
      </c>
      <c r="E1214" s="74" t="s">
        <v>2572</v>
      </c>
      <c r="F1214" s="56" t="s">
        <v>2206</v>
      </c>
      <c r="G1214" s="56" t="s">
        <v>2911</v>
      </c>
    </row>
    <row r="1215" spans="1:7" ht="15">
      <c r="A1215" s="56" t="s">
        <v>2912</v>
      </c>
      <c r="B1215" s="56" t="s">
        <v>2877</v>
      </c>
      <c r="C1215" s="56" t="s">
        <v>2913</v>
      </c>
      <c r="D1215" s="56" t="s">
        <v>2555</v>
      </c>
      <c r="E1215" s="74" t="s">
        <v>2559</v>
      </c>
      <c r="F1215" s="56" t="s">
        <v>2205</v>
      </c>
      <c r="G1215" s="56" t="s">
        <v>2914</v>
      </c>
    </row>
    <row r="1216" spans="1:7" ht="17.25">
      <c r="A1216" s="271" t="s">
        <v>2915</v>
      </c>
      <c r="B1216" s="271" t="s">
        <v>2884</v>
      </c>
      <c r="C1216" s="271" t="s">
        <v>2672</v>
      </c>
      <c r="D1216" s="271" t="s">
        <v>2555</v>
      </c>
      <c r="E1216" s="272" t="s">
        <v>2672</v>
      </c>
      <c r="F1216" s="271" t="s">
        <v>2205</v>
      </c>
      <c r="G1216" s="271" t="s">
        <v>2916</v>
      </c>
    </row>
    <row r="1217" spans="1:7" ht="17.25">
      <c r="A1217" s="75" t="s">
        <v>2917</v>
      </c>
      <c r="B1217" s="75"/>
      <c r="C1217" s="75"/>
      <c r="D1217" s="75"/>
      <c r="E1217" s="76"/>
      <c r="F1217" s="75"/>
      <c r="G1217" s="75"/>
    </row>
    <row r="1218" spans="1:7" ht="15">
      <c r="A1218" s="56" t="s">
        <v>2458</v>
      </c>
      <c r="B1218" s="56" t="s">
        <v>2458</v>
      </c>
      <c r="C1218" s="56" t="s">
        <v>2459</v>
      </c>
      <c r="D1218" s="56" t="s">
        <v>2555</v>
      </c>
      <c r="E1218" s="74" t="s">
        <v>2572</v>
      </c>
      <c r="F1218" s="56" t="s">
        <v>2206</v>
      </c>
      <c r="G1218" s="56" t="s">
        <v>2717</v>
      </c>
    </row>
    <row r="1219" spans="1:7" ht="17.25">
      <c r="A1219" s="271" t="s">
        <v>2918</v>
      </c>
      <c r="B1219" s="271" t="s">
        <v>2919</v>
      </c>
      <c r="C1219" s="271" t="s">
        <v>2920</v>
      </c>
      <c r="D1219" s="271" t="s">
        <v>2555</v>
      </c>
      <c r="E1219" s="272" t="s">
        <v>2921</v>
      </c>
      <c r="F1219" s="271" t="s">
        <v>2205</v>
      </c>
      <c r="G1219" s="271" t="s">
        <v>2922</v>
      </c>
    </row>
    <row r="1220" spans="1:7" ht="17.25">
      <c r="A1220" s="271" t="s">
        <v>2923</v>
      </c>
      <c r="B1220" s="271" t="s">
        <v>2446</v>
      </c>
      <c r="C1220" s="271" t="s">
        <v>2672</v>
      </c>
      <c r="D1220" s="271" t="s">
        <v>2555</v>
      </c>
      <c r="E1220" s="272" t="s">
        <v>2672</v>
      </c>
      <c r="F1220" s="272" t="s">
        <v>2205</v>
      </c>
      <c r="G1220" s="271" t="s">
        <v>2924</v>
      </c>
    </row>
    <row r="1221" spans="1:7" ht="17.25">
      <c r="A1221" s="271" t="s">
        <v>2925</v>
      </c>
      <c r="B1221" s="271" t="s">
        <v>2415</v>
      </c>
      <c r="C1221" s="271" t="s">
        <v>108</v>
      </c>
      <c r="D1221" s="271" t="s">
        <v>2555</v>
      </c>
      <c r="E1221" s="272" t="s">
        <v>108</v>
      </c>
      <c r="F1221" s="271" t="s">
        <v>2205</v>
      </c>
      <c r="G1221" s="271" t="s">
        <v>2418</v>
      </c>
    </row>
    <row r="1222" spans="1:7" ht="15">
      <c r="A1222" s="56" t="s">
        <v>2926</v>
      </c>
      <c r="B1222" s="56" t="s">
        <v>2869</v>
      </c>
      <c r="C1222" s="56" t="s">
        <v>108</v>
      </c>
      <c r="D1222" s="56" t="s">
        <v>2555</v>
      </c>
      <c r="E1222" s="74" t="s">
        <v>108</v>
      </c>
      <c r="F1222" s="56" t="s">
        <v>2205</v>
      </c>
      <c r="G1222" s="56" t="s">
        <v>2927</v>
      </c>
    </row>
    <row r="1223" spans="1:7" ht="15">
      <c r="A1223" s="56" t="s">
        <v>2928</v>
      </c>
      <c r="B1223" s="56" t="s">
        <v>2889</v>
      </c>
      <c r="C1223" s="56" t="s">
        <v>2672</v>
      </c>
      <c r="D1223" s="56" t="s">
        <v>2555</v>
      </c>
      <c r="E1223" s="74" t="s">
        <v>2672</v>
      </c>
      <c r="F1223" s="56" t="s">
        <v>2205</v>
      </c>
      <c r="G1223" s="56" t="s">
        <v>2929</v>
      </c>
    </row>
    <row r="1224" spans="1:7" ht="17.25">
      <c r="A1224" s="271" t="s">
        <v>2930</v>
      </c>
      <c r="B1224" s="271" t="s">
        <v>2446</v>
      </c>
      <c r="C1224" s="271" t="s">
        <v>2672</v>
      </c>
      <c r="D1224" s="271" t="s">
        <v>2555</v>
      </c>
      <c r="E1224" s="272" t="s">
        <v>2672</v>
      </c>
      <c r="F1224" s="271" t="s">
        <v>2205</v>
      </c>
      <c r="G1224" s="271" t="s">
        <v>2931</v>
      </c>
    </row>
    <row r="1225" spans="1:7" ht="15">
      <c r="A1225" s="57" t="s">
        <v>2932</v>
      </c>
      <c r="B1225" s="57" t="s">
        <v>2889</v>
      </c>
      <c r="C1225" s="57" t="s">
        <v>2933</v>
      </c>
      <c r="D1225" s="57" t="s">
        <v>2555</v>
      </c>
      <c r="E1225" s="58" t="s">
        <v>2563</v>
      </c>
      <c r="F1225" s="58" t="s">
        <v>2471</v>
      </c>
      <c r="G1225" s="57" t="s">
        <v>2934</v>
      </c>
    </row>
    <row r="1226" spans="1:7" ht="15">
      <c r="A1226" s="56" t="s">
        <v>2935</v>
      </c>
      <c r="B1226" s="56" t="s">
        <v>2893</v>
      </c>
      <c r="C1226" s="56" t="s">
        <v>2936</v>
      </c>
      <c r="D1226" s="56" t="s">
        <v>2555</v>
      </c>
      <c r="E1226" s="74" t="s">
        <v>2672</v>
      </c>
      <c r="F1226" s="56" t="s">
        <v>2205</v>
      </c>
      <c r="G1226" s="56" t="s">
        <v>2937</v>
      </c>
    </row>
    <row r="1227" spans="1:7" ht="15">
      <c r="A1227" s="56" t="s">
        <v>2938</v>
      </c>
      <c r="B1227" s="56" t="s">
        <v>2877</v>
      </c>
      <c r="C1227" s="56" t="s">
        <v>108</v>
      </c>
      <c r="D1227" s="56" t="s">
        <v>2555</v>
      </c>
      <c r="E1227" s="74" t="s">
        <v>108</v>
      </c>
      <c r="F1227" s="56" t="s">
        <v>2205</v>
      </c>
      <c r="G1227" s="56" t="s">
        <v>2418</v>
      </c>
    </row>
    <row r="1228" spans="1:7" ht="17.25">
      <c r="A1228" s="271" t="s">
        <v>2939</v>
      </c>
      <c r="B1228" s="271" t="s">
        <v>2877</v>
      </c>
      <c r="C1228" s="271" t="s">
        <v>2672</v>
      </c>
      <c r="D1228" s="271" t="s">
        <v>2555</v>
      </c>
      <c r="E1228" s="272" t="s">
        <v>2672</v>
      </c>
      <c r="F1228" s="271" t="s">
        <v>2205</v>
      </c>
      <c r="G1228" s="271" t="s">
        <v>2940</v>
      </c>
    </row>
    <row r="1229" spans="1:7" ht="17.25">
      <c r="A1229" s="75" t="s">
        <v>2941</v>
      </c>
      <c r="B1229" s="75"/>
      <c r="C1229" s="75"/>
      <c r="D1229" s="75"/>
      <c r="E1229" s="76"/>
      <c r="F1229" s="75"/>
      <c r="G1229" s="75"/>
    </row>
    <row r="1230" spans="1:7" ht="15">
      <c r="A1230" s="56" t="s">
        <v>2458</v>
      </c>
      <c r="B1230" s="56" t="s">
        <v>2458</v>
      </c>
      <c r="C1230" s="56" t="s">
        <v>2459</v>
      </c>
      <c r="D1230" s="56" t="s">
        <v>2555</v>
      </c>
      <c r="E1230" s="74" t="s">
        <v>2572</v>
      </c>
      <c r="F1230" s="56" t="s">
        <v>2206</v>
      </c>
      <c r="G1230" s="56" t="s">
        <v>2722</v>
      </c>
    </row>
    <row r="1231" spans="1:7" ht="17.25">
      <c r="A1231" s="271" t="s">
        <v>2942</v>
      </c>
      <c r="B1231" s="271" t="s">
        <v>2869</v>
      </c>
      <c r="C1231" s="271" t="s">
        <v>2943</v>
      </c>
      <c r="D1231" s="271" t="s">
        <v>2555</v>
      </c>
      <c r="E1231" s="272" t="s">
        <v>2672</v>
      </c>
      <c r="F1231" s="271" t="s">
        <v>2205</v>
      </c>
      <c r="G1231" s="271" t="s">
        <v>2944</v>
      </c>
    </row>
    <row r="1232" spans="1:7" ht="15">
      <c r="A1232" s="56" t="s">
        <v>2945</v>
      </c>
      <c r="B1232" s="56" t="s">
        <v>2946</v>
      </c>
      <c r="C1232" s="56" t="s">
        <v>2459</v>
      </c>
      <c r="D1232" s="56" t="s">
        <v>2555</v>
      </c>
      <c r="E1232" s="74" t="s">
        <v>2572</v>
      </c>
      <c r="F1232" s="56" t="s">
        <v>2206</v>
      </c>
      <c r="G1232" s="56" t="s">
        <v>2418</v>
      </c>
    </row>
    <row r="1233" spans="1:7" ht="15">
      <c r="A1233" s="56" t="s">
        <v>2947</v>
      </c>
      <c r="B1233" s="56" t="s">
        <v>2884</v>
      </c>
      <c r="C1233" s="56" t="s">
        <v>2672</v>
      </c>
      <c r="D1233" s="56" t="s">
        <v>2555</v>
      </c>
      <c r="E1233" s="74" t="s">
        <v>2672</v>
      </c>
      <c r="F1233" s="56" t="s">
        <v>2205</v>
      </c>
      <c r="G1233" s="56" t="s">
        <v>2948</v>
      </c>
    </row>
    <row r="1234" spans="1:7" ht="15">
      <c r="A1234" s="56" t="s">
        <v>2949</v>
      </c>
      <c r="B1234" s="56" t="s">
        <v>2415</v>
      </c>
      <c r="C1234" s="56" t="s">
        <v>2459</v>
      </c>
      <c r="D1234" s="56" t="s">
        <v>2555</v>
      </c>
      <c r="E1234" s="74" t="s">
        <v>2572</v>
      </c>
      <c r="F1234" s="56" t="s">
        <v>2206</v>
      </c>
      <c r="G1234" s="56" t="s">
        <v>2418</v>
      </c>
    </row>
    <row r="1235" spans="1:7" ht="15">
      <c r="A1235" s="56" t="s">
        <v>2950</v>
      </c>
      <c r="B1235" s="56" t="s">
        <v>2446</v>
      </c>
      <c r="C1235" s="56" t="s">
        <v>2672</v>
      </c>
      <c r="D1235" s="56" t="s">
        <v>2555</v>
      </c>
      <c r="E1235" s="74" t="s">
        <v>2672</v>
      </c>
      <c r="F1235" s="56" t="s">
        <v>2205</v>
      </c>
      <c r="G1235" s="56" t="s">
        <v>2951</v>
      </c>
    </row>
    <row r="1236" spans="1:7" ht="15">
      <c r="A1236" s="56" t="s">
        <v>2952</v>
      </c>
      <c r="B1236" s="56" t="s">
        <v>2446</v>
      </c>
      <c r="C1236" s="56" t="s">
        <v>2672</v>
      </c>
      <c r="D1236" s="56" t="s">
        <v>2555</v>
      </c>
      <c r="E1236" s="74" t="s">
        <v>2672</v>
      </c>
      <c r="F1236" s="56" t="s">
        <v>2205</v>
      </c>
      <c r="G1236" s="56" t="s">
        <v>2418</v>
      </c>
    </row>
    <row r="1237" spans="1:7" ht="15">
      <c r="A1237" s="56" t="s">
        <v>2953</v>
      </c>
      <c r="B1237" s="56" t="s">
        <v>2909</v>
      </c>
      <c r="C1237" s="56" t="s">
        <v>1213</v>
      </c>
      <c r="D1237" s="56" t="s">
        <v>2555</v>
      </c>
      <c r="E1237" s="74" t="s">
        <v>1213</v>
      </c>
      <c r="F1237" s="56" t="s">
        <v>2202</v>
      </c>
      <c r="G1237" s="56" t="s">
        <v>2954</v>
      </c>
    </row>
    <row r="1238" spans="1:7" ht="15">
      <c r="A1238" s="56" t="s">
        <v>2955</v>
      </c>
      <c r="B1238" s="56" t="s">
        <v>2446</v>
      </c>
      <c r="C1238" s="56" t="s">
        <v>2956</v>
      </c>
      <c r="D1238" s="56" t="s">
        <v>2555</v>
      </c>
      <c r="E1238" s="74" t="s">
        <v>2956</v>
      </c>
      <c r="F1238" s="56" t="s">
        <v>2205</v>
      </c>
      <c r="G1238" s="56" t="s">
        <v>2957</v>
      </c>
    </row>
    <row r="1239" spans="1:7" ht="17.25">
      <c r="A1239" s="271" t="s">
        <v>2958</v>
      </c>
      <c r="B1239" s="271" t="s">
        <v>2869</v>
      </c>
      <c r="C1239" s="271" t="s">
        <v>2459</v>
      </c>
      <c r="D1239" s="271" t="s">
        <v>2555</v>
      </c>
      <c r="E1239" s="272" t="s">
        <v>2572</v>
      </c>
      <c r="F1239" s="271" t="s">
        <v>2206</v>
      </c>
      <c r="G1239" s="271" t="s">
        <v>2959</v>
      </c>
    </row>
    <row r="1240" spans="1:7" ht="15">
      <c r="A1240" s="56" t="s">
        <v>2960</v>
      </c>
      <c r="B1240" s="56" t="s">
        <v>2901</v>
      </c>
      <c r="C1240" s="56" t="s">
        <v>2459</v>
      </c>
      <c r="D1240" s="56" t="s">
        <v>2555</v>
      </c>
      <c r="E1240" s="74" t="s">
        <v>2572</v>
      </c>
      <c r="F1240" s="56" t="s">
        <v>2206</v>
      </c>
      <c r="G1240" s="56" t="s">
        <v>2959</v>
      </c>
    </row>
    <row r="1241" spans="1:7" ht="15">
      <c r="A1241" s="56" t="s">
        <v>2961</v>
      </c>
      <c r="B1241" s="56" t="s">
        <v>2893</v>
      </c>
      <c r="C1241" s="56" t="s">
        <v>2672</v>
      </c>
      <c r="D1241" s="56" t="s">
        <v>2555</v>
      </c>
      <c r="E1241" s="74" t="s">
        <v>2672</v>
      </c>
      <c r="F1241" s="56" t="s">
        <v>2205</v>
      </c>
      <c r="G1241" s="56" t="s">
        <v>2962</v>
      </c>
    </row>
    <row r="1242" spans="1:7" ht="17.25">
      <c r="A1242" s="271" t="s">
        <v>2434</v>
      </c>
      <c r="B1242" s="271" t="s">
        <v>2415</v>
      </c>
      <c r="C1242" s="271"/>
      <c r="D1242" s="271" t="s">
        <v>2416</v>
      </c>
      <c r="E1242" s="272"/>
      <c r="F1242" s="271" t="s">
        <v>2417</v>
      </c>
      <c r="G1242" s="271" t="s">
        <v>2418</v>
      </c>
    </row>
    <row r="1243" spans="1:7" ht="15">
      <c r="A1243" s="56" t="s">
        <v>2963</v>
      </c>
      <c r="B1243" s="56" t="s">
        <v>2415</v>
      </c>
      <c r="C1243" s="56" t="s">
        <v>2459</v>
      </c>
      <c r="D1243" s="56" t="s">
        <v>2555</v>
      </c>
      <c r="E1243" s="74" t="s">
        <v>2572</v>
      </c>
      <c r="F1243" s="56" t="s">
        <v>2206</v>
      </c>
      <c r="G1243" s="56" t="s">
        <v>2418</v>
      </c>
    </row>
    <row r="1244" spans="1:7" ht="17.25">
      <c r="A1244" s="271" t="s">
        <v>2964</v>
      </c>
      <c r="B1244" s="271" t="s">
        <v>2946</v>
      </c>
      <c r="C1244" s="271" t="s">
        <v>2965</v>
      </c>
      <c r="D1244" s="271" t="s">
        <v>2555</v>
      </c>
      <c r="E1244" s="272" t="s">
        <v>2966</v>
      </c>
      <c r="F1244" s="271" t="s">
        <v>2206</v>
      </c>
      <c r="G1244" s="271" t="s">
        <v>2418</v>
      </c>
    </row>
    <row r="1245" spans="1:7" ht="15">
      <c r="A1245" s="56" t="s">
        <v>2967</v>
      </c>
      <c r="B1245" s="56" t="s">
        <v>2869</v>
      </c>
      <c r="C1245" s="56" t="s">
        <v>2965</v>
      </c>
      <c r="D1245" s="56" t="s">
        <v>2555</v>
      </c>
      <c r="E1245" s="74" t="s">
        <v>2966</v>
      </c>
      <c r="F1245" s="56" t="s">
        <v>2206</v>
      </c>
      <c r="G1245" s="56" t="s">
        <v>2968</v>
      </c>
    </row>
    <row r="1246" spans="1:7" ht="15">
      <c r="A1246" s="56" t="s">
        <v>2969</v>
      </c>
      <c r="B1246" s="56" t="s">
        <v>2946</v>
      </c>
      <c r="C1246" s="56" t="s">
        <v>2452</v>
      </c>
      <c r="D1246" s="56" t="s">
        <v>2555</v>
      </c>
      <c r="E1246" s="74" t="s">
        <v>2454</v>
      </c>
      <c r="F1246" s="56" t="s">
        <v>2206</v>
      </c>
      <c r="G1246" s="56" t="s">
        <v>2970</v>
      </c>
    </row>
    <row r="1247" spans="1:7" ht="17.25">
      <c r="A1247" s="75" t="s">
        <v>2971</v>
      </c>
      <c r="B1247" s="75"/>
      <c r="C1247" s="75"/>
      <c r="D1247" s="75"/>
      <c r="E1247" s="76"/>
      <c r="F1247" s="75"/>
      <c r="G1247" s="75"/>
    </row>
    <row r="1248" spans="1:7" ht="15">
      <c r="A1248" s="56" t="s">
        <v>2458</v>
      </c>
      <c r="B1248" s="56" t="s">
        <v>2458</v>
      </c>
      <c r="C1248" s="56" t="s">
        <v>2459</v>
      </c>
      <c r="D1248" s="56" t="s">
        <v>2555</v>
      </c>
      <c r="E1248" s="74" t="s">
        <v>2572</v>
      </c>
      <c r="F1248" s="56" t="s">
        <v>2206</v>
      </c>
      <c r="G1248" s="56" t="s">
        <v>2719</v>
      </c>
    </row>
    <row r="1249" spans="1:7" ht="15">
      <c r="A1249" s="56" t="s">
        <v>2972</v>
      </c>
      <c r="B1249" s="56" t="s">
        <v>2909</v>
      </c>
      <c r="C1249" s="56" t="s">
        <v>2672</v>
      </c>
      <c r="D1249" s="56" t="s">
        <v>2555</v>
      </c>
      <c r="E1249" s="74" t="s">
        <v>2672</v>
      </c>
      <c r="F1249" s="56" t="s">
        <v>2205</v>
      </c>
      <c r="G1249" s="56" t="s">
        <v>2973</v>
      </c>
    </row>
    <row r="1250" spans="1:7" ht="15">
      <c r="A1250" s="56" t="s">
        <v>2974</v>
      </c>
      <c r="B1250" s="56" t="s">
        <v>2869</v>
      </c>
      <c r="C1250" s="56" t="s">
        <v>2672</v>
      </c>
      <c r="D1250" s="56" t="s">
        <v>2555</v>
      </c>
      <c r="E1250" s="74" t="s">
        <v>2672</v>
      </c>
      <c r="F1250" s="56" t="s">
        <v>2205</v>
      </c>
      <c r="G1250" s="56" t="s">
        <v>2975</v>
      </c>
    </row>
    <row r="1251" spans="1:7" ht="15">
      <c r="A1251" s="56" t="s">
        <v>2976</v>
      </c>
      <c r="B1251" s="56" t="s">
        <v>2919</v>
      </c>
      <c r="C1251" s="56" t="s">
        <v>2459</v>
      </c>
      <c r="D1251" s="56" t="s">
        <v>2555</v>
      </c>
      <c r="E1251" s="74" t="s">
        <v>2572</v>
      </c>
      <c r="F1251" s="56" t="s">
        <v>2206</v>
      </c>
      <c r="G1251" s="56" t="s">
        <v>2418</v>
      </c>
    </row>
    <row r="1252" spans="1:7" ht="15">
      <c r="A1252" s="56" t="s">
        <v>2977</v>
      </c>
      <c r="B1252" s="56" t="s">
        <v>2919</v>
      </c>
      <c r="C1252" s="56" t="s">
        <v>2672</v>
      </c>
      <c r="D1252" s="56" t="s">
        <v>2555</v>
      </c>
      <c r="E1252" s="74" t="s">
        <v>2672</v>
      </c>
      <c r="F1252" s="74" t="s">
        <v>2205</v>
      </c>
      <c r="G1252" s="56" t="s">
        <v>2978</v>
      </c>
    </row>
    <row r="1253" spans="1:7" ht="15">
      <c r="A1253" s="56" t="s">
        <v>2979</v>
      </c>
      <c r="B1253" s="56" t="s">
        <v>2901</v>
      </c>
      <c r="C1253" s="56" t="s">
        <v>2980</v>
      </c>
      <c r="D1253" s="56" t="s">
        <v>2555</v>
      </c>
      <c r="E1253" s="74" t="s">
        <v>2672</v>
      </c>
      <c r="F1253" s="56" t="s">
        <v>2205</v>
      </c>
      <c r="G1253" s="56" t="s">
        <v>2981</v>
      </c>
    </row>
    <row r="1254" spans="1:7" ht="15">
      <c r="A1254" s="56" t="s">
        <v>2982</v>
      </c>
      <c r="B1254" s="56" t="s">
        <v>2446</v>
      </c>
      <c r="C1254" s="56" t="s">
        <v>2672</v>
      </c>
      <c r="D1254" s="56" t="s">
        <v>2555</v>
      </c>
      <c r="E1254" s="74" t="s">
        <v>2672</v>
      </c>
      <c r="F1254" s="56" t="s">
        <v>2205</v>
      </c>
      <c r="G1254" s="56" t="s">
        <v>2983</v>
      </c>
    </row>
    <row r="1255" spans="1:7" ht="15">
      <c r="A1255" s="56" t="s">
        <v>2984</v>
      </c>
      <c r="B1255" s="56" t="s">
        <v>2901</v>
      </c>
      <c r="C1255" s="56" t="s">
        <v>2672</v>
      </c>
      <c r="D1255" s="56" t="s">
        <v>2555</v>
      </c>
      <c r="E1255" s="74" t="s">
        <v>2672</v>
      </c>
      <c r="F1255" s="74" t="s">
        <v>2205</v>
      </c>
      <c r="G1255" s="56" t="s">
        <v>2985</v>
      </c>
    </row>
    <row r="1256" spans="1:7" ht="17.25">
      <c r="A1256" s="271" t="s">
        <v>2986</v>
      </c>
      <c r="B1256" s="271" t="s">
        <v>2446</v>
      </c>
      <c r="C1256" s="271" t="s">
        <v>2672</v>
      </c>
      <c r="D1256" s="271" t="s">
        <v>2555</v>
      </c>
      <c r="E1256" s="272" t="s">
        <v>2672</v>
      </c>
      <c r="F1256" s="271" t="s">
        <v>2205</v>
      </c>
      <c r="G1256" s="271" t="s">
        <v>2987</v>
      </c>
    </row>
    <row r="1257" spans="1:7" ht="15">
      <c r="A1257" s="56" t="s">
        <v>2988</v>
      </c>
      <c r="B1257" s="56" t="s">
        <v>2889</v>
      </c>
      <c r="C1257" s="56" t="s">
        <v>2672</v>
      </c>
      <c r="D1257" s="56" t="s">
        <v>2555</v>
      </c>
      <c r="E1257" s="74" t="s">
        <v>2672</v>
      </c>
      <c r="F1257" s="56" t="s">
        <v>2205</v>
      </c>
      <c r="G1257" s="56" t="s">
        <v>2989</v>
      </c>
    </row>
    <row r="1258" spans="1:7" ht="15">
      <c r="A1258" s="56" t="s">
        <v>2990</v>
      </c>
      <c r="B1258" s="56" t="s">
        <v>2889</v>
      </c>
      <c r="C1258" s="56" t="s">
        <v>2459</v>
      </c>
      <c r="D1258" s="56" t="s">
        <v>2555</v>
      </c>
      <c r="E1258" s="74" t="s">
        <v>2572</v>
      </c>
      <c r="F1258" s="56" t="s">
        <v>2206</v>
      </c>
      <c r="G1258" s="56" t="s">
        <v>2991</v>
      </c>
    </row>
    <row r="1259" spans="1:7" ht="17.25">
      <c r="A1259" s="271" t="s">
        <v>2992</v>
      </c>
      <c r="B1259" s="271" t="s">
        <v>2889</v>
      </c>
      <c r="C1259" s="271" t="s">
        <v>2672</v>
      </c>
      <c r="D1259" s="271" t="s">
        <v>2555</v>
      </c>
      <c r="E1259" s="272" t="s">
        <v>2672</v>
      </c>
      <c r="F1259" s="271" t="s">
        <v>2205</v>
      </c>
      <c r="G1259" s="271" t="s">
        <v>2993</v>
      </c>
    </row>
    <row r="1260" spans="1:7" ht="17.25">
      <c r="A1260" s="271" t="s">
        <v>2994</v>
      </c>
      <c r="B1260" s="271" t="s">
        <v>2893</v>
      </c>
      <c r="C1260" s="271" t="s">
        <v>2672</v>
      </c>
      <c r="D1260" s="271" t="s">
        <v>2555</v>
      </c>
      <c r="E1260" s="272" t="s">
        <v>2672</v>
      </c>
      <c r="F1260" s="271" t="s">
        <v>2205</v>
      </c>
      <c r="G1260" s="271" t="s">
        <v>2995</v>
      </c>
    </row>
    <row r="1261" spans="1:7" ht="15">
      <c r="A1261" s="56" t="s">
        <v>2996</v>
      </c>
      <c r="B1261" s="56" t="s">
        <v>2901</v>
      </c>
      <c r="C1261" s="56" t="s">
        <v>2997</v>
      </c>
      <c r="D1261" s="56" t="s">
        <v>2555</v>
      </c>
      <c r="E1261" s="74" t="s">
        <v>2998</v>
      </c>
      <c r="F1261" s="56" t="s">
        <v>2205</v>
      </c>
      <c r="G1261" s="56" t="s">
        <v>2999</v>
      </c>
    </row>
    <row r="1262" spans="1:7" ht="15">
      <c r="A1262" s="56" t="s">
        <v>3000</v>
      </c>
      <c r="B1262" s="56" t="s">
        <v>2919</v>
      </c>
      <c r="C1262" s="56" t="s">
        <v>2672</v>
      </c>
      <c r="D1262" s="56" t="s">
        <v>2555</v>
      </c>
      <c r="E1262" s="74" t="s">
        <v>2672</v>
      </c>
      <c r="F1262" s="56" t="s">
        <v>2205</v>
      </c>
      <c r="G1262" s="56" t="s">
        <v>3001</v>
      </c>
    </row>
    <row r="1263" spans="1:7" ht="15">
      <c r="A1263" s="56" t="s">
        <v>3002</v>
      </c>
      <c r="B1263" s="56" t="s">
        <v>2869</v>
      </c>
      <c r="C1263" s="56" t="s">
        <v>2965</v>
      </c>
      <c r="D1263" s="56" t="s">
        <v>2555</v>
      </c>
      <c r="E1263" s="74" t="s">
        <v>2966</v>
      </c>
      <c r="F1263" s="56" t="s">
        <v>2206</v>
      </c>
      <c r="G1263" s="56" t="s">
        <v>2418</v>
      </c>
    </row>
    <row r="1264" spans="1:7" ht="15">
      <c r="A1264" s="56" t="s">
        <v>3003</v>
      </c>
      <c r="B1264" s="56" t="s">
        <v>2446</v>
      </c>
      <c r="C1264" s="56" t="s">
        <v>1213</v>
      </c>
      <c r="D1264" s="56" t="s">
        <v>2555</v>
      </c>
      <c r="E1264" s="74" t="s">
        <v>1213</v>
      </c>
      <c r="F1264" s="56" t="s">
        <v>2202</v>
      </c>
      <c r="G1264" s="56" t="s">
        <v>3004</v>
      </c>
    </row>
    <row r="1265" spans="1:7" ht="17.25">
      <c r="A1265" s="75" t="s">
        <v>3005</v>
      </c>
      <c r="B1265" s="75"/>
      <c r="C1265" s="75"/>
      <c r="D1265" s="75"/>
      <c r="E1265" s="76"/>
      <c r="F1265" s="75"/>
      <c r="G1265" s="75"/>
    </row>
    <row r="1266" spans="1:7" ht="15">
      <c r="A1266" s="56" t="s">
        <v>2458</v>
      </c>
      <c r="B1266" s="56" t="s">
        <v>2458</v>
      </c>
      <c r="C1266" s="56" t="s">
        <v>2459</v>
      </c>
      <c r="D1266" s="56" t="s">
        <v>2555</v>
      </c>
      <c r="E1266" s="74" t="s">
        <v>2572</v>
      </c>
      <c r="F1266" s="56" t="s">
        <v>2206</v>
      </c>
      <c r="G1266" s="56" t="s">
        <v>2719</v>
      </c>
    </row>
    <row r="1267" spans="1:7" ht="15">
      <c r="A1267" s="56" t="s">
        <v>3006</v>
      </c>
      <c r="B1267" s="56" t="s">
        <v>2446</v>
      </c>
      <c r="C1267" s="56" t="s">
        <v>2672</v>
      </c>
      <c r="D1267" s="56" t="s">
        <v>2555</v>
      </c>
      <c r="E1267" s="74" t="s">
        <v>2672</v>
      </c>
      <c r="F1267" s="56" t="s">
        <v>2205</v>
      </c>
      <c r="G1267" s="56" t="s">
        <v>3007</v>
      </c>
    </row>
    <row r="1268" spans="1:7" ht="15">
      <c r="A1268" s="56" t="s">
        <v>3008</v>
      </c>
      <c r="B1268" s="56" t="s">
        <v>2869</v>
      </c>
      <c r="C1268" s="56" t="s">
        <v>2672</v>
      </c>
      <c r="D1268" s="56" t="s">
        <v>2555</v>
      </c>
      <c r="E1268" s="74" t="s">
        <v>2672</v>
      </c>
      <c r="F1268" s="56" t="s">
        <v>2205</v>
      </c>
      <c r="G1268" s="56" t="s">
        <v>3009</v>
      </c>
    </row>
    <row r="1269" spans="1:7" ht="15">
      <c r="A1269" s="56" t="s">
        <v>3010</v>
      </c>
      <c r="B1269" s="56" t="s">
        <v>2893</v>
      </c>
      <c r="C1269" s="56" t="s">
        <v>108</v>
      </c>
      <c r="D1269" s="56" t="s">
        <v>2555</v>
      </c>
      <c r="E1269" s="74" t="s">
        <v>108</v>
      </c>
      <c r="F1269" s="56" t="s">
        <v>2205</v>
      </c>
      <c r="G1269" s="56" t="s">
        <v>3011</v>
      </c>
    </row>
    <row r="1270" spans="1:7" ht="15">
      <c r="A1270" s="56" t="s">
        <v>3012</v>
      </c>
      <c r="B1270" s="56" t="s">
        <v>2869</v>
      </c>
      <c r="C1270" s="56" t="s">
        <v>3013</v>
      </c>
      <c r="D1270" s="56" t="s">
        <v>2555</v>
      </c>
      <c r="E1270" s="74" t="s">
        <v>3014</v>
      </c>
      <c r="F1270" s="56" t="s">
        <v>2206</v>
      </c>
      <c r="G1270" s="56" t="s">
        <v>3015</v>
      </c>
    </row>
    <row r="1271" spans="1:7" ht="15">
      <c r="A1271" s="56" t="s">
        <v>3016</v>
      </c>
      <c r="B1271" s="56" t="s">
        <v>2884</v>
      </c>
      <c r="C1271" s="56" t="s">
        <v>2672</v>
      </c>
      <c r="D1271" s="56" t="s">
        <v>2555</v>
      </c>
      <c r="E1271" s="74" t="s">
        <v>2672</v>
      </c>
      <c r="F1271" s="56" t="s">
        <v>2205</v>
      </c>
      <c r="G1271" s="56" t="s">
        <v>3017</v>
      </c>
    </row>
    <row r="1272" spans="1:7" ht="15">
      <c r="A1272" s="56" t="s">
        <v>3018</v>
      </c>
      <c r="B1272" s="56" t="s">
        <v>2884</v>
      </c>
      <c r="C1272" s="56" t="s">
        <v>2672</v>
      </c>
      <c r="D1272" s="56" t="s">
        <v>2555</v>
      </c>
      <c r="E1272" s="74" t="s">
        <v>2672</v>
      </c>
      <c r="F1272" s="56" t="s">
        <v>2205</v>
      </c>
      <c r="G1272" s="56" t="s">
        <v>3019</v>
      </c>
    </row>
    <row r="1273" spans="1:7" ht="15">
      <c r="A1273" s="56" t="s">
        <v>3020</v>
      </c>
      <c r="B1273" s="56" t="s">
        <v>2446</v>
      </c>
      <c r="C1273" s="56" t="s">
        <v>2459</v>
      </c>
      <c r="D1273" s="56" t="s">
        <v>2555</v>
      </c>
      <c r="E1273" s="74" t="s">
        <v>2572</v>
      </c>
      <c r="F1273" s="56" t="s">
        <v>2206</v>
      </c>
      <c r="G1273" s="56" t="s">
        <v>3021</v>
      </c>
    </row>
    <row r="1274" spans="1:7" ht="17.25">
      <c r="A1274" s="271" t="s">
        <v>3022</v>
      </c>
      <c r="B1274" s="271" t="s">
        <v>2446</v>
      </c>
      <c r="C1274" s="271" t="s">
        <v>2672</v>
      </c>
      <c r="D1274" s="271" t="s">
        <v>2555</v>
      </c>
      <c r="E1274" s="272" t="s">
        <v>2672</v>
      </c>
      <c r="F1274" s="271" t="s">
        <v>2205</v>
      </c>
      <c r="G1274" s="271" t="s">
        <v>3023</v>
      </c>
    </row>
    <row r="1275" spans="1:7" ht="15">
      <c r="A1275" s="56" t="s">
        <v>3024</v>
      </c>
      <c r="B1275" s="56" t="s">
        <v>2919</v>
      </c>
      <c r="C1275" s="56" t="s">
        <v>2672</v>
      </c>
      <c r="D1275" s="56" t="s">
        <v>2555</v>
      </c>
      <c r="E1275" s="74" t="s">
        <v>2672</v>
      </c>
      <c r="F1275" s="56" t="s">
        <v>2205</v>
      </c>
      <c r="G1275" s="56" t="s">
        <v>3025</v>
      </c>
    </row>
    <row r="1276" spans="1:7" ht="15">
      <c r="A1276" s="56" t="s">
        <v>3026</v>
      </c>
      <c r="B1276" s="56" t="s">
        <v>2415</v>
      </c>
      <c r="C1276" s="56" t="s">
        <v>2753</v>
      </c>
      <c r="D1276" s="56" t="s">
        <v>2555</v>
      </c>
      <c r="E1276" s="74" t="s">
        <v>2563</v>
      </c>
      <c r="F1276" s="56" t="s">
        <v>2205</v>
      </c>
      <c r="G1276" s="56" t="s">
        <v>3027</v>
      </c>
    </row>
    <row r="1277" spans="1:7" ht="17.25">
      <c r="A1277" s="271" t="s">
        <v>3028</v>
      </c>
      <c r="B1277" s="271" t="s">
        <v>2901</v>
      </c>
      <c r="C1277" s="271" t="s">
        <v>2672</v>
      </c>
      <c r="D1277" s="271" t="s">
        <v>2555</v>
      </c>
      <c r="E1277" s="272" t="s">
        <v>2672</v>
      </c>
      <c r="F1277" s="271" t="s">
        <v>2205</v>
      </c>
      <c r="G1277" s="271" t="s">
        <v>3029</v>
      </c>
    </row>
    <row r="1278" spans="1:7" ht="15">
      <c r="A1278" s="56" t="s">
        <v>2436</v>
      </c>
      <c r="B1278" s="56" t="s">
        <v>2415</v>
      </c>
      <c r="C1278" s="56"/>
      <c r="D1278" s="56" t="s">
        <v>2416</v>
      </c>
      <c r="E1278" s="74"/>
      <c r="F1278" s="56" t="s">
        <v>2417</v>
      </c>
      <c r="G1278" s="56" t="s">
        <v>2418</v>
      </c>
    </row>
    <row r="1279" spans="1:7" ht="15">
      <c r="A1279" s="56" t="s">
        <v>2437</v>
      </c>
      <c r="B1279" s="56" t="s">
        <v>2415</v>
      </c>
      <c r="C1279" s="56"/>
      <c r="D1279" s="56" t="s">
        <v>2416</v>
      </c>
      <c r="E1279" s="74"/>
      <c r="F1279" s="56" t="s">
        <v>2417</v>
      </c>
      <c r="G1279" s="56" t="s">
        <v>2418</v>
      </c>
    </row>
    <row r="1280" spans="1:7" ht="15">
      <c r="A1280" s="56" t="s">
        <v>2438</v>
      </c>
      <c r="B1280" s="56" t="s">
        <v>2415</v>
      </c>
      <c r="C1280" s="56"/>
      <c r="D1280" s="56" t="s">
        <v>2416</v>
      </c>
      <c r="E1280" s="74"/>
      <c r="F1280" s="56" t="s">
        <v>2417</v>
      </c>
      <c r="G1280" s="56" t="s">
        <v>2418</v>
      </c>
    </row>
    <row r="1281" spans="1:7" ht="15">
      <c r="A1281" s="56" t="s">
        <v>2439</v>
      </c>
      <c r="B1281" s="56" t="s">
        <v>2415</v>
      </c>
      <c r="C1281" s="56"/>
      <c r="D1281" s="56" t="s">
        <v>2416</v>
      </c>
      <c r="E1281" s="74"/>
      <c r="F1281" s="56" t="s">
        <v>2417</v>
      </c>
      <c r="G1281" s="56" t="s">
        <v>2418</v>
      </c>
    </row>
    <row r="1282" spans="1:7" ht="15">
      <c r="A1282" s="56" t="s">
        <v>2440</v>
      </c>
      <c r="B1282" s="56" t="s">
        <v>2415</v>
      </c>
      <c r="C1282" s="56"/>
      <c r="D1282" s="56" t="s">
        <v>2416</v>
      </c>
      <c r="E1282" s="74"/>
      <c r="F1282" s="56" t="s">
        <v>2417</v>
      </c>
      <c r="G1282" s="56" t="s">
        <v>2418</v>
      </c>
    </row>
    <row r="1283" spans="1:7" ht="15">
      <c r="A1283" s="56" t="s">
        <v>2441</v>
      </c>
      <c r="B1283" s="56" t="s">
        <v>2415</v>
      </c>
      <c r="C1283" s="56"/>
      <c r="D1283" s="56" t="s">
        <v>2416</v>
      </c>
      <c r="E1283" s="74"/>
      <c r="F1283" s="56" t="s">
        <v>2417</v>
      </c>
      <c r="G1283" s="56" t="s">
        <v>2418</v>
      </c>
    </row>
    <row r="1284" spans="1:7" ht="15">
      <c r="A1284" s="56" t="s">
        <v>2442</v>
      </c>
      <c r="B1284" s="56" t="s">
        <v>2415</v>
      </c>
      <c r="C1284" s="56"/>
      <c r="D1284" s="56" t="s">
        <v>2416</v>
      </c>
      <c r="E1284" s="74"/>
      <c r="F1284" s="56" t="s">
        <v>2417</v>
      </c>
      <c r="G1284" s="56" t="s">
        <v>2418</v>
      </c>
    </row>
    <row r="1285" spans="1:7" ht="17.25">
      <c r="A1285" s="271" t="s">
        <v>2443</v>
      </c>
      <c r="B1285" s="271" t="s">
        <v>2415</v>
      </c>
      <c r="C1285" s="271"/>
      <c r="D1285" s="271" t="s">
        <v>2416</v>
      </c>
      <c r="E1285" s="272"/>
      <c r="F1285" s="271" t="s">
        <v>2417</v>
      </c>
      <c r="G1285" s="271" t="s">
        <v>2418</v>
      </c>
    </row>
    <row r="1286" spans="1:7" ht="15">
      <c r="A1286" s="56" t="s">
        <v>3030</v>
      </c>
      <c r="B1286" s="56" t="s">
        <v>2889</v>
      </c>
      <c r="C1286" s="56" t="s">
        <v>2563</v>
      </c>
      <c r="D1286" s="56" t="s">
        <v>2555</v>
      </c>
      <c r="E1286" s="74" t="s">
        <v>2563</v>
      </c>
      <c r="F1286" s="56" t="s">
        <v>2205</v>
      </c>
      <c r="G1286" s="56" t="s">
        <v>3031</v>
      </c>
    </row>
    <row r="1287" spans="1:7" ht="15">
      <c r="A1287" s="56" t="s">
        <v>3032</v>
      </c>
      <c r="B1287" s="56" t="s">
        <v>2884</v>
      </c>
      <c r="C1287" s="56" t="s">
        <v>2563</v>
      </c>
      <c r="D1287" s="56" t="s">
        <v>2555</v>
      </c>
      <c r="E1287" s="74" t="s">
        <v>2563</v>
      </c>
      <c r="F1287" s="56" t="s">
        <v>2205</v>
      </c>
      <c r="G1287" s="56" t="s">
        <v>3033</v>
      </c>
    </row>
    <row r="1288" spans="1:7" ht="15">
      <c r="A1288" s="56" t="s">
        <v>3034</v>
      </c>
      <c r="B1288" s="56" t="s">
        <v>2884</v>
      </c>
      <c r="C1288" s="56" t="s">
        <v>2965</v>
      </c>
      <c r="D1288" s="56" t="s">
        <v>2555</v>
      </c>
      <c r="E1288" s="74" t="s">
        <v>2966</v>
      </c>
      <c r="F1288" s="56" t="s">
        <v>2206</v>
      </c>
      <c r="G1288" s="56" t="s">
        <v>2418</v>
      </c>
    </row>
    <row r="1289" spans="1:7" ht="15">
      <c r="A1289" s="56" t="s">
        <v>3035</v>
      </c>
      <c r="B1289" s="56" t="s">
        <v>2919</v>
      </c>
      <c r="C1289" s="56" t="s">
        <v>108</v>
      </c>
      <c r="D1289" s="56" t="s">
        <v>2555</v>
      </c>
      <c r="E1289" s="74" t="s">
        <v>108</v>
      </c>
      <c r="F1289" s="56" t="s">
        <v>2205</v>
      </c>
      <c r="G1289" s="56" t="s">
        <v>3036</v>
      </c>
    </row>
    <row r="1290" spans="1:7" ht="17.25">
      <c r="A1290" s="75" t="s">
        <v>3037</v>
      </c>
      <c r="B1290" s="75"/>
      <c r="C1290" s="75"/>
      <c r="D1290" s="75"/>
      <c r="E1290" s="76"/>
      <c r="F1290" s="75"/>
      <c r="G1290" s="75"/>
    </row>
    <row r="1291" spans="1:7" ht="15">
      <c r="A1291" s="56" t="s">
        <v>2458</v>
      </c>
      <c r="B1291" s="56" t="s">
        <v>2458</v>
      </c>
      <c r="C1291" s="56" t="s">
        <v>2459</v>
      </c>
      <c r="D1291" s="56" t="s">
        <v>2555</v>
      </c>
      <c r="E1291" s="74" t="s">
        <v>2572</v>
      </c>
      <c r="F1291" s="56" t="s">
        <v>2206</v>
      </c>
      <c r="G1291" s="56" t="s">
        <v>2719</v>
      </c>
    </row>
    <row r="1292" spans="1:7" ht="17.25">
      <c r="A1292" s="271" t="s">
        <v>3038</v>
      </c>
      <c r="B1292" s="271" t="s">
        <v>2415</v>
      </c>
      <c r="C1292" s="271" t="s">
        <v>3039</v>
      </c>
      <c r="D1292" s="271" t="s">
        <v>2555</v>
      </c>
      <c r="E1292" s="272" t="s">
        <v>2998</v>
      </c>
      <c r="F1292" s="271" t="s">
        <v>2205</v>
      </c>
      <c r="G1292" s="271" t="s">
        <v>2418</v>
      </c>
    </row>
    <row r="1293" spans="1:7" ht="15">
      <c r="A1293" s="56" t="s">
        <v>3040</v>
      </c>
      <c r="B1293" s="56" t="s">
        <v>2909</v>
      </c>
      <c r="C1293" s="56" t="s">
        <v>2672</v>
      </c>
      <c r="D1293" s="56" t="s">
        <v>2555</v>
      </c>
      <c r="E1293" s="74" t="s">
        <v>2672</v>
      </c>
      <c r="F1293" s="56" t="s">
        <v>2205</v>
      </c>
      <c r="G1293" s="56" t="s">
        <v>3041</v>
      </c>
    </row>
    <row r="1294" spans="1:7" ht="15">
      <c r="A1294" s="56" t="s">
        <v>3042</v>
      </c>
      <c r="B1294" s="56" t="s">
        <v>2446</v>
      </c>
      <c r="C1294" s="56" t="s">
        <v>3043</v>
      </c>
      <c r="D1294" s="56" t="s">
        <v>2555</v>
      </c>
      <c r="E1294" s="74" t="s">
        <v>3044</v>
      </c>
      <c r="F1294" s="56" t="s">
        <v>2204</v>
      </c>
      <c r="G1294" s="56" t="s">
        <v>3045</v>
      </c>
    </row>
    <row r="1295" spans="1:7" ht="17.25">
      <c r="A1295" s="271" t="s">
        <v>3046</v>
      </c>
      <c r="B1295" s="271" t="s">
        <v>2919</v>
      </c>
      <c r="C1295" s="271" t="s">
        <v>2672</v>
      </c>
      <c r="D1295" s="271" t="s">
        <v>2555</v>
      </c>
      <c r="E1295" s="272" t="s">
        <v>2672</v>
      </c>
      <c r="F1295" s="271" t="s">
        <v>2205</v>
      </c>
      <c r="G1295" s="271" t="s">
        <v>3047</v>
      </c>
    </row>
    <row r="1296" spans="1:7" ht="15">
      <c r="A1296" s="56" t="s">
        <v>3048</v>
      </c>
      <c r="B1296" s="56" t="s">
        <v>2901</v>
      </c>
      <c r="C1296" s="56" t="s">
        <v>2672</v>
      </c>
      <c r="D1296" s="56" t="s">
        <v>2555</v>
      </c>
      <c r="E1296" s="74" t="s">
        <v>2672</v>
      </c>
      <c r="F1296" s="56" t="s">
        <v>2205</v>
      </c>
      <c r="G1296" s="56" t="s">
        <v>3049</v>
      </c>
    </row>
    <row r="1297" spans="1:7" ht="15">
      <c r="A1297" s="56" t="s">
        <v>3050</v>
      </c>
      <c r="B1297" s="56" t="s">
        <v>2889</v>
      </c>
      <c r="C1297" s="56" t="s">
        <v>2672</v>
      </c>
      <c r="D1297" s="56" t="s">
        <v>2555</v>
      </c>
      <c r="E1297" s="74" t="s">
        <v>2672</v>
      </c>
      <c r="F1297" s="56" t="s">
        <v>2205</v>
      </c>
      <c r="G1297" s="56" t="s">
        <v>3051</v>
      </c>
    </row>
    <row r="1298" spans="1:7" ht="15">
      <c r="A1298" s="56" t="s">
        <v>3052</v>
      </c>
      <c r="B1298" s="56" t="s">
        <v>2889</v>
      </c>
      <c r="C1298" s="56" t="s">
        <v>108</v>
      </c>
      <c r="D1298" s="56" t="s">
        <v>2555</v>
      </c>
      <c r="E1298" s="74" t="s">
        <v>108</v>
      </c>
      <c r="F1298" s="56" t="s">
        <v>2205</v>
      </c>
      <c r="G1298" s="56" t="s">
        <v>3053</v>
      </c>
    </row>
    <row r="1299" spans="1:7" ht="15">
      <c r="A1299" s="56" t="s">
        <v>3054</v>
      </c>
      <c r="B1299" s="56" t="s">
        <v>2919</v>
      </c>
      <c r="C1299" s="56" t="s">
        <v>2672</v>
      </c>
      <c r="D1299" s="56" t="s">
        <v>2555</v>
      </c>
      <c r="E1299" s="74" t="s">
        <v>2672</v>
      </c>
      <c r="F1299" s="56" t="s">
        <v>2205</v>
      </c>
      <c r="G1299" s="56" t="s">
        <v>3049</v>
      </c>
    </row>
    <row r="1300" spans="1:7" ht="15">
      <c r="A1300" s="56" t="s">
        <v>2445</v>
      </c>
      <c r="B1300" s="56" t="s">
        <v>2446</v>
      </c>
      <c r="C1300" s="56"/>
      <c r="D1300" s="56" t="s">
        <v>2416</v>
      </c>
      <c r="E1300" s="74"/>
      <c r="F1300" s="56" t="s">
        <v>2447</v>
      </c>
      <c r="G1300" s="56" t="s">
        <v>2418</v>
      </c>
    </row>
    <row r="1301" spans="1:7" ht="15">
      <c r="A1301" s="56" t="s">
        <v>2448</v>
      </c>
      <c r="B1301" s="56" t="s">
        <v>2415</v>
      </c>
      <c r="C1301" s="56"/>
      <c r="D1301" s="56" t="s">
        <v>2416</v>
      </c>
      <c r="E1301" s="74"/>
      <c r="F1301" s="56" t="s">
        <v>2417</v>
      </c>
      <c r="G1301" s="56" t="s">
        <v>2418</v>
      </c>
    </row>
    <row r="1302" spans="1:7" ht="17.25">
      <c r="A1302" s="271" t="s">
        <v>3055</v>
      </c>
      <c r="B1302" s="271" t="s">
        <v>2415</v>
      </c>
      <c r="C1302" s="271" t="s">
        <v>2563</v>
      </c>
      <c r="D1302" s="271" t="s">
        <v>2555</v>
      </c>
      <c r="E1302" s="272" t="s">
        <v>2563</v>
      </c>
      <c r="F1302" s="271" t="s">
        <v>2205</v>
      </c>
      <c r="G1302" s="271" t="s">
        <v>2418</v>
      </c>
    </row>
    <row r="1303" spans="1:7" ht="17.25">
      <c r="A1303" s="271" t="s">
        <v>3056</v>
      </c>
      <c r="B1303" s="271" t="s">
        <v>2919</v>
      </c>
      <c r="C1303" s="271" t="s">
        <v>108</v>
      </c>
      <c r="D1303" s="271" t="s">
        <v>2555</v>
      </c>
      <c r="E1303" s="272" t="s">
        <v>108</v>
      </c>
      <c r="F1303" s="271" t="s">
        <v>2205</v>
      </c>
      <c r="G1303" s="271" t="s">
        <v>3057</v>
      </c>
    </row>
    <row r="1304" spans="1:7" ht="15">
      <c r="A1304" s="56" t="s">
        <v>3058</v>
      </c>
      <c r="B1304" s="56" t="s">
        <v>2877</v>
      </c>
      <c r="C1304" s="56" t="s">
        <v>2672</v>
      </c>
      <c r="D1304" s="56" t="s">
        <v>2555</v>
      </c>
      <c r="E1304" s="74" t="s">
        <v>2672</v>
      </c>
      <c r="F1304" s="56" t="s">
        <v>2205</v>
      </c>
      <c r="G1304" s="56" t="s">
        <v>3059</v>
      </c>
    </row>
    <row r="1305" spans="1:7" ht="15">
      <c r="A1305" s="56" t="s">
        <v>3060</v>
      </c>
      <c r="B1305" s="56" t="s">
        <v>2877</v>
      </c>
      <c r="C1305" s="56" t="s">
        <v>3061</v>
      </c>
      <c r="D1305" s="56" t="s">
        <v>2555</v>
      </c>
      <c r="E1305" s="74" t="s">
        <v>108</v>
      </c>
      <c r="F1305" s="56" t="s">
        <v>2205</v>
      </c>
      <c r="G1305" s="56" t="s">
        <v>3062</v>
      </c>
    </row>
    <row r="1306" spans="1:7" ht="15">
      <c r="A1306" s="56" t="s">
        <v>3063</v>
      </c>
      <c r="B1306" s="56" t="s">
        <v>2919</v>
      </c>
      <c r="C1306" s="56" t="s">
        <v>2672</v>
      </c>
      <c r="D1306" s="56" t="s">
        <v>2555</v>
      </c>
      <c r="E1306" s="74" t="s">
        <v>2672</v>
      </c>
      <c r="F1306" s="56" t="s">
        <v>2205</v>
      </c>
      <c r="G1306" s="56" t="s">
        <v>3064</v>
      </c>
    </row>
    <row r="1307" spans="1:7" ht="15">
      <c r="A1307" s="56" t="s">
        <v>3065</v>
      </c>
      <c r="B1307" s="56" t="s">
        <v>2877</v>
      </c>
      <c r="C1307" s="56" t="s">
        <v>2563</v>
      </c>
      <c r="D1307" s="56" t="s">
        <v>2555</v>
      </c>
      <c r="E1307" s="74" t="s">
        <v>2563</v>
      </c>
      <c r="F1307" s="56" t="s">
        <v>2205</v>
      </c>
      <c r="G1307" s="56" t="s">
        <v>3066</v>
      </c>
    </row>
    <row r="1308" spans="1:7" ht="17.25">
      <c r="A1308" s="75" t="s">
        <v>3067</v>
      </c>
      <c r="B1308" s="75"/>
      <c r="C1308" s="75"/>
      <c r="D1308" s="75"/>
      <c r="E1308" s="76"/>
      <c r="F1308" s="75"/>
      <c r="G1308" s="75"/>
    </row>
    <row r="1309" spans="1:7" ht="15">
      <c r="A1309" s="56" t="s">
        <v>2458</v>
      </c>
      <c r="B1309" s="56" t="s">
        <v>2458</v>
      </c>
      <c r="C1309" s="56" t="s">
        <v>2459</v>
      </c>
      <c r="D1309" s="56" t="s">
        <v>2555</v>
      </c>
      <c r="E1309" s="74" t="s">
        <v>2572</v>
      </c>
      <c r="F1309" s="56" t="s">
        <v>2206</v>
      </c>
      <c r="G1309" s="56" t="s">
        <v>2719</v>
      </c>
    </row>
    <row r="1310" spans="1:7" ht="15">
      <c r="A1310" s="56" t="s">
        <v>3068</v>
      </c>
      <c r="B1310" s="56" t="s">
        <v>2909</v>
      </c>
      <c r="C1310" s="56" t="s">
        <v>3069</v>
      </c>
      <c r="D1310" s="56" t="s">
        <v>2555</v>
      </c>
      <c r="E1310" s="74" t="s">
        <v>3070</v>
      </c>
      <c r="F1310" s="56" t="s">
        <v>2206</v>
      </c>
      <c r="G1310" s="56" t="s">
        <v>3071</v>
      </c>
    </row>
    <row r="1311" spans="1:7" ht="15">
      <c r="A1311" s="56" t="s">
        <v>3072</v>
      </c>
      <c r="B1311" s="56" t="s">
        <v>2889</v>
      </c>
      <c r="C1311" s="56" t="s">
        <v>3073</v>
      </c>
      <c r="D1311" s="56" t="s">
        <v>2555</v>
      </c>
      <c r="E1311" s="74" t="s">
        <v>108</v>
      </c>
      <c r="F1311" s="56" t="s">
        <v>2205</v>
      </c>
      <c r="G1311" s="56" t="s">
        <v>3074</v>
      </c>
    </row>
    <row r="1312" spans="1:7" ht="15">
      <c r="A1312" s="56" t="s">
        <v>3075</v>
      </c>
      <c r="B1312" s="56" t="s">
        <v>2901</v>
      </c>
      <c r="C1312" s="56" t="s">
        <v>3076</v>
      </c>
      <c r="D1312" s="56" t="s">
        <v>2555</v>
      </c>
      <c r="E1312" s="74" t="s">
        <v>2672</v>
      </c>
      <c r="F1312" s="56" t="s">
        <v>2205</v>
      </c>
      <c r="G1312" s="56" t="s">
        <v>3077</v>
      </c>
    </row>
    <row r="1313" spans="1:7" ht="15">
      <c r="A1313" s="56" t="s">
        <v>3078</v>
      </c>
      <c r="B1313" s="56" t="s">
        <v>2901</v>
      </c>
      <c r="C1313" s="56" t="s">
        <v>3076</v>
      </c>
      <c r="D1313" s="56" t="s">
        <v>2555</v>
      </c>
      <c r="E1313" s="74" t="s">
        <v>2672</v>
      </c>
      <c r="F1313" s="56" t="s">
        <v>2205</v>
      </c>
      <c r="G1313" s="56" t="s">
        <v>3077</v>
      </c>
    </row>
    <row r="1314" spans="1:7" ht="15">
      <c r="A1314" s="56" t="s">
        <v>3079</v>
      </c>
      <c r="B1314" s="56" t="s">
        <v>2446</v>
      </c>
      <c r="C1314" s="56" t="s">
        <v>2672</v>
      </c>
      <c r="D1314" s="56" t="s">
        <v>2555</v>
      </c>
      <c r="E1314" s="74" t="s">
        <v>2672</v>
      </c>
      <c r="F1314" s="56" t="s">
        <v>2205</v>
      </c>
      <c r="G1314" s="56" t="s">
        <v>3080</v>
      </c>
    </row>
    <row r="1315" spans="1:7" ht="15">
      <c r="A1315" s="56" t="s">
        <v>3081</v>
      </c>
      <c r="B1315" s="56" t="s">
        <v>2909</v>
      </c>
      <c r="C1315" s="56" t="s">
        <v>2672</v>
      </c>
      <c r="D1315" s="56" t="s">
        <v>2555</v>
      </c>
      <c r="E1315" s="74" t="s">
        <v>2672</v>
      </c>
      <c r="F1315" s="56" t="s">
        <v>2205</v>
      </c>
      <c r="G1315" s="56" t="s">
        <v>3082</v>
      </c>
    </row>
    <row r="1316" spans="1:7" ht="15">
      <c r="A1316" s="56" t="s">
        <v>3083</v>
      </c>
      <c r="B1316" s="56" t="s">
        <v>2901</v>
      </c>
      <c r="C1316" s="56" t="s">
        <v>2672</v>
      </c>
      <c r="D1316" s="56" t="s">
        <v>2555</v>
      </c>
      <c r="E1316" s="74" t="s">
        <v>2672</v>
      </c>
      <c r="F1316" s="56" t="s">
        <v>2205</v>
      </c>
      <c r="G1316" s="56" t="s">
        <v>3084</v>
      </c>
    </row>
    <row r="1317" spans="1:7" ht="17.25">
      <c r="A1317" s="271" t="s">
        <v>3085</v>
      </c>
      <c r="B1317" s="271" t="s">
        <v>2869</v>
      </c>
      <c r="C1317" s="271" t="s">
        <v>2672</v>
      </c>
      <c r="D1317" s="271" t="s">
        <v>2555</v>
      </c>
      <c r="E1317" s="272" t="s">
        <v>2672</v>
      </c>
      <c r="F1317" s="271" t="s">
        <v>2205</v>
      </c>
      <c r="G1317" s="271" t="s">
        <v>3086</v>
      </c>
    </row>
    <row r="1318" spans="1:7" ht="17.25">
      <c r="A1318" s="271" t="s">
        <v>3087</v>
      </c>
      <c r="B1318" s="271" t="s">
        <v>2909</v>
      </c>
      <c r="C1318" s="271" t="s">
        <v>2672</v>
      </c>
      <c r="D1318" s="271" t="s">
        <v>2555</v>
      </c>
      <c r="E1318" s="272" t="s">
        <v>2672</v>
      </c>
      <c r="F1318" s="271" t="s">
        <v>2205</v>
      </c>
      <c r="G1318" s="271" t="s">
        <v>3088</v>
      </c>
    </row>
    <row r="1319" spans="1:7" ht="17.25">
      <c r="A1319" s="271" t="s">
        <v>3089</v>
      </c>
      <c r="B1319" s="271" t="s">
        <v>2946</v>
      </c>
      <c r="C1319" s="271" t="s">
        <v>2672</v>
      </c>
      <c r="D1319" s="271" t="s">
        <v>2555</v>
      </c>
      <c r="E1319" s="272" t="s">
        <v>2672</v>
      </c>
      <c r="F1319" s="271" t="s">
        <v>2205</v>
      </c>
      <c r="G1319" s="271" t="s">
        <v>3090</v>
      </c>
    </row>
    <row r="1320" spans="1:7" ht="17.25">
      <c r="A1320" s="271" t="s">
        <v>3091</v>
      </c>
      <c r="B1320" s="271" t="s">
        <v>2869</v>
      </c>
      <c r="C1320" s="271" t="s">
        <v>2672</v>
      </c>
      <c r="D1320" s="271" t="s">
        <v>2555</v>
      </c>
      <c r="E1320" s="272" t="s">
        <v>2672</v>
      </c>
      <c r="F1320" s="271" t="s">
        <v>2205</v>
      </c>
      <c r="G1320" s="271" t="s">
        <v>3092</v>
      </c>
    </row>
    <row r="1321" spans="1:7" ht="15">
      <c r="A1321" s="56" t="s">
        <v>3093</v>
      </c>
      <c r="B1321" s="56" t="s">
        <v>2415</v>
      </c>
      <c r="C1321" s="56" t="s">
        <v>3094</v>
      </c>
      <c r="D1321" s="56" t="s">
        <v>2555</v>
      </c>
      <c r="E1321" s="74" t="s">
        <v>108</v>
      </c>
      <c r="F1321" s="56" t="s">
        <v>2205</v>
      </c>
      <c r="G1321" s="56" t="s">
        <v>3095</v>
      </c>
    </row>
    <row r="1322" spans="1:7" ht="15">
      <c r="A1322" s="56" t="s">
        <v>3096</v>
      </c>
      <c r="B1322" s="56" t="s">
        <v>2415</v>
      </c>
      <c r="C1322" s="56" t="s">
        <v>1213</v>
      </c>
      <c r="D1322" s="56" t="s">
        <v>2555</v>
      </c>
      <c r="E1322" s="74" t="s">
        <v>1213</v>
      </c>
      <c r="F1322" s="56" t="s">
        <v>2202</v>
      </c>
      <c r="G1322" s="56" t="s">
        <v>2418</v>
      </c>
    </row>
    <row r="1323" spans="1:7" ht="15">
      <c r="A1323" s="56" t="s">
        <v>3097</v>
      </c>
      <c r="B1323" s="56" t="s">
        <v>2893</v>
      </c>
      <c r="C1323" s="56" t="s">
        <v>2672</v>
      </c>
      <c r="D1323" s="56" t="s">
        <v>2555</v>
      </c>
      <c r="E1323" s="74" t="s">
        <v>2672</v>
      </c>
      <c r="F1323" s="56" t="s">
        <v>2205</v>
      </c>
      <c r="G1323" s="56" t="s">
        <v>3041</v>
      </c>
    </row>
    <row r="1324" spans="1:7" ht="17.25">
      <c r="A1324" s="75" t="s">
        <v>3098</v>
      </c>
      <c r="B1324" s="75"/>
      <c r="C1324" s="75"/>
      <c r="D1324" s="75"/>
      <c r="E1324" s="76"/>
      <c r="F1324" s="75"/>
      <c r="G1324" s="75"/>
    </row>
    <row r="1325" spans="1:7" ht="17.25">
      <c r="A1325" s="271" t="s">
        <v>2450</v>
      </c>
      <c r="B1325" s="271" t="s">
        <v>2451</v>
      </c>
      <c r="C1325" s="271" t="s">
        <v>2452</v>
      </c>
      <c r="D1325" s="271" t="s">
        <v>2555</v>
      </c>
      <c r="E1325" s="272" t="s">
        <v>2454</v>
      </c>
      <c r="F1325" s="271" t="s">
        <v>2206</v>
      </c>
      <c r="G1325" s="271" t="s">
        <v>2455</v>
      </c>
    </row>
    <row r="1326" spans="1:7" ht="17.25">
      <c r="A1326" s="271" t="s">
        <v>2556</v>
      </c>
      <c r="B1326" s="271" t="s">
        <v>2458</v>
      </c>
      <c r="C1326" s="271" t="s">
        <v>1213</v>
      </c>
      <c r="D1326" s="271" t="s">
        <v>2555</v>
      </c>
      <c r="E1326" s="272" t="s">
        <v>1213</v>
      </c>
      <c r="F1326" s="271" t="s">
        <v>2202</v>
      </c>
      <c r="G1326" s="271" t="s">
        <v>2418</v>
      </c>
    </row>
    <row r="1327" spans="1:7" ht="15">
      <c r="A1327" s="56" t="s">
        <v>2557</v>
      </c>
      <c r="B1327" s="56"/>
      <c r="C1327" s="56" t="s">
        <v>2558</v>
      </c>
      <c r="D1327" s="56" t="s">
        <v>2555</v>
      </c>
      <c r="E1327" s="74" t="s">
        <v>2559</v>
      </c>
      <c r="F1327" s="56" t="s">
        <v>2205</v>
      </c>
      <c r="G1327" s="56" t="s">
        <v>2418</v>
      </c>
    </row>
    <row r="1328" spans="1:7" ht="15">
      <c r="A1328" s="56" t="s">
        <v>2560</v>
      </c>
      <c r="B1328" s="56" t="s">
        <v>2451</v>
      </c>
      <c r="C1328" s="56" t="s">
        <v>108</v>
      </c>
      <c r="D1328" s="56" t="s">
        <v>2555</v>
      </c>
      <c r="E1328" s="74" t="s">
        <v>108</v>
      </c>
      <c r="F1328" s="56" t="s">
        <v>2205</v>
      </c>
      <c r="G1328" s="56" t="s">
        <v>2418</v>
      </c>
    </row>
    <row r="1329" spans="1:7" ht="15">
      <c r="A1329" s="56" t="s">
        <v>2561</v>
      </c>
      <c r="B1329" s="56" t="s">
        <v>2562</v>
      </c>
      <c r="C1329" s="56" t="s">
        <v>2563</v>
      </c>
      <c r="D1329" s="56" t="s">
        <v>2555</v>
      </c>
      <c r="E1329" s="74" t="s">
        <v>2563</v>
      </c>
      <c r="F1329" s="56" t="s">
        <v>2205</v>
      </c>
      <c r="G1329" s="56" t="s">
        <v>2564</v>
      </c>
    </row>
    <row r="1330" spans="1:7" ht="15">
      <c r="A1330" s="56" t="s">
        <v>2565</v>
      </c>
      <c r="B1330" s="56"/>
      <c r="C1330" s="56" t="s">
        <v>108</v>
      </c>
      <c r="D1330" s="56" t="s">
        <v>2555</v>
      </c>
      <c r="E1330" s="74" t="s">
        <v>108</v>
      </c>
      <c r="F1330" s="56" t="s">
        <v>2205</v>
      </c>
      <c r="G1330" s="56" t="s">
        <v>2418</v>
      </c>
    </row>
    <row r="1331" spans="1:7" ht="17.25">
      <c r="A1331" s="75" t="s">
        <v>3099</v>
      </c>
      <c r="B1331" s="75"/>
      <c r="C1331" s="75"/>
      <c r="D1331" s="75"/>
      <c r="E1331" s="76"/>
      <c r="F1331" s="75"/>
      <c r="G1331" s="75"/>
    </row>
    <row r="1332" spans="1:7" ht="17.25">
      <c r="A1332" s="271" t="s">
        <v>2567</v>
      </c>
      <c r="B1332" s="271" t="s">
        <v>2463</v>
      </c>
      <c r="C1332" s="271" t="s">
        <v>108</v>
      </c>
      <c r="D1332" s="271" t="s">
        <v>2555</v>
      </c>
      <c r="E1332" s="272" t="s">
        <v>108</v>
      </c>
      <c r="F1332" s="271" t="s">
        <v>2205</v>
      </c>
      <c r="G1332" s="271" t="s">
        <v>2418</v>
      </c>
    </row>
    <row r="1333" spans="1:7" ht="15">
      <c r="A1333" s="56" t="s">
        <v>2568</v>
      </c>
      <c r="B1333" s="56" t="s">
        <v>2569</v>
      </c>
      <c r="C1333" s="56" t="s">
        <v>108</v>
      </c>
      <c r="D1333" s="56" t="s">
        <v>2555</v>
      </c>
      <c r="E1333" s="74" t="s">
        <v>108</v>
      </c>
      <c r="F1333" s="56" t="s">
        <v>2205</v>
      </c>
      <c r="G1333" s="56" t="s">
        <v>2570</v>
      </c>
    </row>
    <row r="1334" spans="1:7" ht="17.25">
      <c r="A1334" s="271" t="s">
        <v>2571</v>
      </c>
      <c r="B1334" s="271" t="s">
        <v>2569</v>
      </c>
      <c r="C1334" s="271" t="s">
        <v>108</v>
      </c>
      <c r="D1334" s="271" t="s">
        <v>2555</v>
      </c>
      <c r="E1334" s="272" t="s">
        <v>108</v>
      </c>
      <c r="F1334" s="271" t="s">
        <v>2205</v>
      </c>
      <c r="G1334" s="271" t="s">
        <v>2418</v>
      </c>
    </row>
    <row r="1335" spans="1:7" ht="15">
      <c r="A1335" s="56" t="s">
        <v>2457</v>
      </c>
      <c r="B1335" s="56" t="s">
        <v>2458</v>
      </c>
      <c r="C1335" s="56" t="s">
        <v>2459</v>
      </c>
      <c r="D1335" s="56" t="s">
        <v>2555</v>
      </c>
      <c r="E1335" s="74" t="s">
        <v>2572</v>
      </c>
      <c r="F1335" s="56" t="s">
        <v>2206</v>
      </c>
      <c r="G1335" s="56" t="s">
        <v>2418</v>
      </c>
    </row>
    <row r="1336" spans="1:7" ht="17.25">
      <c r="A1336" s="271" t="s">
        <v>2573</v>
      </c>
      <c r="B1336" s="271" t="s">
        <v>2574</v>
      </c>
      <c r="C1336" s="271" t="s">
        <v>108</v>
      </c>
      <c r="D1336" s="271" t="s">
        <v>2555</v>
      </c>
      <c r="E1336" s="272" t="s">
        <v>108</v>
      </c>
      <c r="F1336" s="271" t="s">
        <v>2205</v>
      </c>
      <c r="G1336" s="271" t="s">
        <v>2575</v>
      </c>
    </row>
    <row r="1337" spans="1:7" ht="17.25">
      <c r="A1337" s="75" t="s">
        <v>3100</v>
      </c>
      <c r="B1337" s="75"/>
      <c r="C1337" s="75"/>
      <c r="D1337" s="75"/>
      <c r="E1337" s="76"/>
      <c r="F1337" s="75"/>
      <c r="G1337" s="75"/>
    </row>
    <row r="1338" spans="1:7" ht="15">
      <c r="A1338" s="56" t="s">
        <v>2577</v>
      </c>
      <c r="B1338" s="56" t="s">
        <v>2521</v>
      </c>
      <c r="C1338" s="56" t="s">
        <v>108</v>
      </c>
      <c r="D1338" s="56" t="s">
        <v>2555</v>
      </c>
      <c r="E1338" s="74" t="s">
        <v>108</v>
      </c>
      <c r="F1338" s="56" t="s">
        <v>2205</v>
      </c>
      <c r="G1338" s="56" t="s">
        <v>2418</v>
      </c>
    </row>
    <row r="1339" spans="1:7" ht="15">
      <c r="A1339" s="56" t="s">
        <v>2520</v>
      </c>
      <c r="B1339" s="56" t="s">
        <v>2521</v>
      </c>
      <c r="C1339" s="56" t="s">
        <v>2522</v>
      </c>
      <c r="D1339" s="56" t="s">
        <v>2555</v>
      </c>
      <c r="E1339" s="74" t="s">
        <v>2578</v>
      </c>
      <c r="F1339" s="56" t="s">
        <v>2205</v>
      </c>
      <c r="G1339" s="56" t="s">
        <v>2418</v>
      </c>
    </row>
    <row r="1340" spans="1:7" ht="15">
      <c r="A1340" s="56" t="s">
        <v>2579</v>
      </c>
      <c r="B1340" s="56" t="s">
        <v>2521</v>
      </c>
      <c r="C1340" s="56" t="s">
        <v>2580</v>
      </c>
      <c r="D1340" s="56" t="s">
        <v>2555</v>
      </c>
      <c r="E1340" s="74" t="s">
        <v>108</v>
      </c>
      <c r="F1340" s="56" t="s">
        <v>2205</v>
      </c>
      <c r="G1340" s="56" t="s">
        <v>2581</v>
      </c>
    </row>
    <row r="1341" spans="1:7" ht="17.25">
      <c r="A1341" s="271" t="s">
        <v>2582</v>
      </c>
      <c r="B1341" s="271" t="s">
        <v>2521</v>
      </c>
      <c r="C1341" s="271" t="s">
        <v>108</v>
      </c>
      <c r="D1341" s="271" t="s">
        <v>2555</v>
      </c>
      <c r="E1341" s="272" t="s">
        <v>108</v>
      </c>
      <c r="F1341" s="271" t="s">
        <v>2205</v>
      </c>
      <c r="G1341" s="271" t="s">
        <v>2418</v>
      </c>
    </row>
    <row r="1342" spans="1:7" ht="17.25">
      <c r="A1342" s="75" t="s">
        <v>3101</v>
      </c>
      <c r="B1342" s="75"/>
      <c r="C1342" s="75"/>
      <c r="D1342" s="75"/>
      <c r="E1342" s="76"/>
      <c r="F1342" s="75"/>
      <c r="G1342" s="75"/>
    </row>
    <row r="1343" spans="1:7" ht="15">
      <c r="A1343" s="56" t="s">
        <v>2584</v>
      </c>
      <c r="B1343" s="56" t="s">
        <v>2585</v>
      </c>
      <c r="C1343" s="56" t="s">
        <v>2586</v>
      </c>
      <c r="D1343" s="56" t="s">
        <v>2555</v>
      </c>
      <c r="E1343" s="74" t="s">
        <v>108</v>
      </c>
      <c r="F1343" s="56" t="s">
        <v>2205</v>
      </c>
      <c r="G1343" s="56" t="s">
        <v>2418</v>
      </c>
    </row>
    <row r="1344" spans="1:7" ht="15">
      <c r="A1344" s="56" t="s">
        <v>2587</v>
      </c>
      <c r="B1344" s="56" t="s">
        <v>2526</v>
      </c>
      <c r="C1344" s="56" t="s">
        <v>2588</v>
      </c>
      <c r="D1344" s="56" t="s">
        <v>2555</v>
      </c>
      <c r="E1344" s="74" t="s">
        <v>108</v>
      </c>
      <c r="F1344" s="56" t="s">
        <v>2205</v>
      </c>
      <c r="G1344" s="56" t="s">
        <v>2418</v>
      </c>
    </row>
    <row r="1345" spans="1:7" ht="15">
      <c r="A1345" s="56" t="s">
        <v>2589</v>
      </c>
      <c r="B1345" s="56" t="s">
        <v>2590</v>
      </c>
      <c r="C1345" s="56" t="s">
        <v>108</v>
      </c>
      <c r="D1345" s="56" t="s">
        <v>2555</v>
      </c>
      <c r="E1345" s="74" t="s">
        <v>108</v>
      </c>
      <c r="F1345" s="56" t="s">
        <v>2205</v>
      </c>
      <c r="G1345" s="56" t="s">
        <v>2591</v>
      </c>
    </row>
    <row r="1346" spans="1:7" ht="15">
      <c r="A1346" s="56" t="s">
        <v>2592</v>
      </c>
      <c r="B1346" s="56" t="s">
        <v>2590</v>
      </c>
      <c r="C1346" s="56" t="s">
        <v>108</v>
      </c>
      <c r="D1346" s="56" t="s">
        <v>2555</v>
      </c>
      <c r="E1346" s="74" t="s">
        <v>108</v>
      </c>
      <c r="F1346" s="56" t="s">
        <v>2205</v>
      </c>
      <c r="G1346" s="56" t="s">
        <v>2418</v>
      </c>
    </row>
    <row r="1347" spans="1:7" ht="17.25">
      <c r="A1347" s="75" t="s">
        <v>3102</v>
      </c>
      <c r="B1347" s="75"/>
      <c r="C1347" s="75"/>
      <c r="D1347" s="75"/>
      <c r="E1347" s="76"/>
      <c r="F1347" s="75"/>
      <c r="G1347" s="75"/>
    </row>
    <row r="1348" spans="1:7" ht="15">
      <c r="A1348" s="56" t="s">
        <v>2594</v>
      </c>
      <c r="B1348" s="56" t="s">
        <v>2463</v>
      </c>
      <c r="C1348" s="56" t="s">
        <v>108</v>
      </c>
      <c r="D1348" s="56" t="s">
        <v>2555</v>
      </c>
      <c r="E1348" s="74" t="s">
        <v>108</v>
      </c>
      <c r="F1348" s="56" t="s">
        <v>2205</v>
      </c>
      <c r="G1348" s="56" t="s">
        <v>2418</v>
      </c>
    </row>
    <row r="1349" spans="1:7" ht="17.25">
      <c r="A1349" s="271" t="s">
        <v>2462</v>
      </c>
      <c r="B1349" s="271" t="s">
        <v>2463</v>
      </c>
      <c r="C1349" s="271" t="s">
        <v>2459</v>
      </c>
      <c r="D1349" s="271" t="s">
        <v>2555</v>
      </c>
      <c r="E1349" s="272" t="s">
        <v>2572</v>
      </c>
      <c r="F1349" s="271" t="s">
        <v>2206</v>
      </c>
      <c r="G1349" s="271" t="s">
        <v>2418</v>
      </c>
    </row>
    <row r="1350" spans="1:7" ht="17.25">
      <c r="A1350" s="271" t="s">
        <v>2464</v>
      </c>
      <c r="B1350" s="271" t="s">
        <v>2463</v>
      </c>
      <c r="C1350" s="271" t="s">
        <v>2459</v>
      </c>
      <c r="D1350" s="271" t="s">
        <v>2555</v>
      </c>
      <c r="E1350" s="272" t="s">
        <v>2572</v>
      </c>
      <c r="F1350" s="271" t="s">
        <v>2206</v>
      </c>
      <c r="G1350" s="271" t="s">
        <v>2418</v>
      </c>
    </row>
    <row r="1351" spans="1:7" ht="15">
      <c r="A1351" s="56" t="s">
        <v>2465</v>
      </c>
      <c r="B1351" s="56" t="s">
        <v>2463</v>
      </c>
      <c r="C1351" s="56" t="s">
        <v>2459</v>
      </c>
      <c r="D1351" s="56" t="s">
        <v>2555</v>
      </c>
      <c r="E1351" s="74" t="s">
        <v>2572</v>
      </c>
      <c r="F1351" s="56" t="s">
        <v>2206</v>
      </c>
      <c r="G1351" s="56" t="s">
        <v>2418</v>
      </c>
    </row>
    <row r="1352" spans="1:7" ht="15">
      <c r="A1352" s="56" t="s">
        <v>2466</v>
      </c>
      <c r="B1352" s="56" t="s">
        <v>2463</v>
      </c>
      <c r="C1352" s="56" t="s">
        <v>2459</v>
      </c>
      <c r="D1352" s="56" t="s">
        <v>2555</v>
      </c>
      <c r="E1352" s="74" t="s">
        <v>2572</v>
      </c>
      <c r="F1352" s="56" t="s">
        <v>2206</v>
      </c>
      <c r="G1352" s="56" t="s">
        <v>2418</v>
      </c>
    </row>
    <row r="1353" spans="1:7" ht="17.25">
      <c r="A1353" s="271" t="s">
        <v>2595</v>
      </c>
      <c r="B1353" s="271" t="s">
        <v>2596</v>
      </c>
      <c r="C1353" s="271" t="s">
        <v>108</v>
      </c>
      <c r="D1353" s="271" t="s">
        <v>2555</v>
      </c>
      <c r="E1353" s="272" t="s">
        <v>108</v>
      </c>
      <c r="F1353" s="272" t="s">
        <v>2205</v>
      </c>
      <c r="G1353" s="271" t="s">
        <v>2597</v>
      </c>
    </row>
    <row r="1354" spans="1:7" ht="15">
      <c r="A1354" s="56" t="s">
        <v>2598</v>
      </c>
      <c r="B1354" s="56" t="s">
        <v>2596</v>
      </c>
      <c r="C1354" s="56" t="s">
        <v>108</v>
      </c>
      <c r="D1354" s="56" t="s">
        <v>2555</v>
      </c>
      <c r="E1354" s="74" t="s">
        <v>108</v>
      </c>
      <c r="F1354" s="74" t="s">
        <v>2205</v>
      </c>
      <c r="G1354" s="56" t="s">
        <v>2418</v>
      </c>
    </row>
    <row r="1355" spans="1:7" ht="17.25">
      <c r="A1355" s="75" t="s">
        <v>3103</v>
      </c>
      <c r="B1355" s="75"/>
      <c r="C1355" s="75"/>
      <c r="D1355" s="75"/>
      <c r="E1355" s="76"/>
      <c r="F1355" s="75"/>
      <c r="G1355" s="75"/>
    </row>
    <row r="1356" spans="1:7" ht="15">
      <c r="A1356" s="56" t="s">
        <v>2600</v>
      </c>
      <c r="B1356" s="56" t="s">
        <v>2601</v>
      </c>
      <c r="C1356" s="56" t="s">
        <v>108</v>
      </c>
      <c r="D1356" s="56" t="s">
        <v>2555</v>
      </c>
      <c r="E1356" s="74" t="s">
        <v>108</v>
      </c>
      <c r="F1356" s="56" t="s">
        <v>2205</v>
      </c>
      <c r="G1356" s="56" t="s">
        <v>2418</v>
      </c>
    </row>
    <row r="1357" spans="1:7" ht="17.25">
      <c r="A1357" s="271" t="s">
        <v>2602</v>
      </c>
      <c r="B1357" s="271" t="s">
        <v>2603</v>
      </c>
      <c r="C1357" s="271" t="s">
        <v>2586</v>
      </c>
      <c r="D1357" s="271" t="s">
        <v>2555</v>
      </c>
      <c r="E1357" s="272" t="s">
        <v>108</v>
      </c>
      <c r="F1357" s="271" t="s">
        <v>2205</v>
      </c>
      <c r="G1357" s="271" t="s">
        <v>2418</v>
      </c>
    </row>
    <row r="1358" spans="1:7" ht="15">
      <c r="A1358" s="56" t="s">
        <v>2604</v>
      </c>
      <c r="B1358" s="56" t="s">
        <v>2601</v>
      </c>
      <c r="C1358" s="56" t="s">
        <v>2605</v>
      </c>
      <c r="D1358" s="56" t="s">
        <v>2555</v>
      </c>
      <c r="E1358" s="74" t="s">
        <v>108</v>
      </c>
      <c r="F1358" s="56" t="s">
        <v>2205</v>
      </c>
      <c r="G1358" s="56" t="s">
        <v>2606</v>
      </c>
    </row>
    <row r="1359" spans="1:7" ht="17.25">
      <c r="A1359" s="269" t="s">
        <v>2468</v>
      </c>
      <c r="B1359" s="269" t="s">
        <v>2458</v>
      </c>
      <c r="C1359" s="269" t="s">
        <v>2469</v>
      </c>
      <c r="D1359" s="269" t="s">
        <v>2555</v>
      </c>
      <c r="E1359" s="270" t="s">
        <v>108</v>
      </c>
      <c r="F1359" s="270" t="s">
        <v>2471</v>
      </c>
      <c r="G1359" s="269" t="s">
        <v>2418</v>
      </c>
    </row>
    <row r="1360" spans="1:7" ht="17.25">
      <c r="A1360" s="271" t="s">
        <v>2472</v>
      </c>
      <c r="B1360" s="271" t="s">
        <v>2458</v>
      </c>
      <c r="C1360" s="271" t="s">
        <v>2459</v>
      </c>
      <c r="D1360" s="271" t="s">
        <v>2555</v>
      </c>
      <c r="E1360" s="272" t="s">
        <v>2572</v>
      </c>
      <c r="F1360" s="271" t="s">
        <v>2206</v>
      </c>
      <c r="G1360" s="271" t="s">
        <v>2418</v>
      </c>
    </row>
    <row r="1361" spans="1:7" ht="15">
      <c r="A1361" s="56" t="s">
        <v>2473</v>
      </c>
      <c r="B1361" s="56" t="s">
        <v>2458</v>
      </c>
      <c r="C1361" s="56" t="s">
        <v>2459</v>
      </c>
      <c r="D1361" s="56" t="s">
        <v>2555</v>
      </c>
      <c r="E1361" s="74" t="s">
        <v>2572</v>
      </c>
      <c r="F1361" s="56" t="s">
        <v>2206</v>
      </c>
      <c r="G1361" s="56" t="s">
        <v>2418</v>
      </c>
    </row>
    <row r="1362" spans="1:7" ht="15">
      <c r="A1362" s="56" t="s">
        <v>2474</v>
      </c>
      <c r="B1362" s="56" t="s">
        <v>2458</v>
      </c>
      <c r="C1362" s="56" t="s">
        <v>2459</v>
      </c>
      <c r="D1362" s="56" t="s">
        <v>2555</v>
      </c>
      <c r="E1362" s="74" t="s">
        <v>2572</v>
      </c>
      <c r="F1362" s="56" t="s">
        <v>2206</v>
      </c>
      <c r="G1362" s="56" t="s">
        <v>2418</v>
      </c>
    </row>
    <row r="1363" spans="1:7" ht="17.25">
      <c r="A1363" s="271" t="s">
        <v>2607</v>
      </c>
      <c r="B1363" s="271" t="s">
        <v>2601</v>
      </c>
      <c r="C1363" s="271" t="s">
        <v>2563</v>
      </c>
      <c r="D1363" s="271" t="s">
        <v>2555</v>
      </c>
      <c r="E1363" s="272" t="s">
        <v>2563</v>
      </c>
      <c r="F1363" s="271" t="s">
        <v>2205</v>
      </c>
      <c r="G1363" s="271" t="s">
        <v>2418</v>
      </c>
    </row>
    <row r="1364" spans="1:7" ht="15">
      <c r="A1364" s="56" t="s">
        <v>2608</v>
      </c>
      <c r="B1364" s="56" t="s">
        <v>2609</v>
      </c>
      <c r="C1364" s="56" t="s">
        <v>108</v>
      </c>
      <c r="D1364" s="56" t="s">
        <v>2555</v>
      </c>
      <c r="E1364" s="74" t="s">
        <v>108</v>
      </c>
      <c r="F1364" s="56" t="s">
        <v>2205</v>
      </c>
      <c r="G1364" s="56" t="s">
        <v>2418</v>
      </c>
    </row>
    <row r="1365" spans="1:7" ht="17.25">
      <c r="A1365" s="75" t="s">
        <v>3104</v>
      </c>
      <c r="B1365" s="75"/>
      <c r="C1365" s="75"/>
      <c r="D1365" s="75"/>
      <c r="E1365" s="76"/>
      <c r="F1365" s="75"/>
      <c r="G1365" s="75"/>
    </row>
    <row r="1366" spans="1:7" ht="17.25">
      <c r="A1366" s="271" t="s">
        <v>2611</v>
      </c>
      <c r="B1366" s="271" t="s">
        <v>2601</v>
      </c>
      <c r="C1366" s="271" t="s">
        <v>2612</v>
      </c>
      <c r="D1366" s="271" t="s">
        <v>2555</v>
      </c>
      <c r="E1366" s="272" t="s">
        <v>2201</v>
      </c>
      <c r="F1366" s="271" t="s">
        <v>2204</v>
      </c>
      <c r="G1366" s="271" t="s">
        <v>2418</v>
      </c>
    </row>
    <row r="1367" spans="1:7" ht="15">
      <c r="A1367" s="56" t="s">
        <v>2613</v>
      </c>
      <c r="B1367" s="56" t="s">
        <v>2596</v>
      </c>
      <c r="C1367" s="56" t="s">
        <v>2612</v>
      </c>
      <c r="D1367" s="56" t="s">
        <v>2555</v>
      </c>
      <c r="E1367" s="74" t="s">
        <v>2201</v>
      </c>
      <c r="F1367" s="56" t="s">
        <v>2204</v>
      </c>
      <c r="G1367" s="56" t="s">
        <v>2418</v>
      </c>
    </row>
    <row r="1368" spans="1:7" ht="17.25">
      <c r="A1368" s="271" t="s">
        <v>2614</v>
      </c>
      <c r="B1368" s="271"/>
      <c r="C1368" s="271" t="s">
        <v>2563</v>
      </c>
      <c r="D1368" s="271" t="s">
        <v>2555</v>
      </c>
      <c r="E1368" s="272" t="s">
        <v>2563</v>
      </c>
      <c r="F1368" s="271" t="s">
        <v>2205</v>
      </c>
      <c r="G1368" s="271" t="s">
        <v>2418</v>
      </c>
    </row>
    <row r="1369" spans="1:7" ht="15">
      <c r="A1369" s="56" t="s">
        <v>2533</v>
      </c>
      <c r="B1369" s="56"/>
      <c r="C1369" s="56" t="s">
        <v>2534</v>
      </c>
      <c r="D1369" s="56" t="s">
        <v>2555</v>
      </c>
      <c r="E1369" s="74" t="s">
        <v>2563</v>
      </c>
      <c r="F1369" s="56" t="s">
        <v>2205</v>
      </c>
      <c r="G1369" s="56" t="s">
        <v>2418</v>
      </c>
    </row>
    <row r="1370" spans="1:7" ht="15">
      <c r="A1370" s="56" t="s">
        <v>2615</v>
      </c>
      <c r="B1370" s="56" t="s">
        <v>2601</v>
      </c>
      <c r="C1370" s="56" t="s">
        <v>108</v>
      </c>
      <c r="D1370" s="56" t="s">
        <v>2555</v>
      </c>
      <c r="E1370" s="74" t="s">
        <v>108</v>
      </c>
      <c r="F1370" s="56" t="s">
        <v>2205</v>
      </c>
      <c r="G1370" s="56" t="s">
        <v>2418</v>
      </c>
    </row>
    <row r="1371" spans="1:7" ht="17.25">
      <c r="A1371" s="271" t="s">
        <v>2616</v>
      </c>
      <c r="B1371" s="271" t="s">
        <v>2601</v>
      </c>
      <c r="C1371" s="271" t="s">
        <v>108</v>
      </c>
      <c r="D1371" s="271" t="s">
        <v>2555</v>
      </c>
      <c r="E1371" s="272" t="s">
        <v>108</v>
      </c>
      <c r="F1371" s="271" t="s">
        <v>2205</v>
      </c>
      <c r="G1371" s="271" t="s">
        <v>2418</v>
      </c>
    </row>
    <row r="1372" spans="1:7" ht="17.25">
      <c r="A1372" s="271" t="s">
        <v>2617</v>
      </c>
      <c r="B1372" s="271" t="s">
        <v>2596</v>
      </c>
      <c r="C1372" s="271" t="s">
        <v>108</v>
      </c>
      <c r="D1372" s="271" t="s">
        <v>2555</v>
      </c>
      <c r="E1372" s="272" t="s">
        <v>108</v>
      </c>
      <c r="F1372" s="271" t="s">
        <v>2205</v>
      </c>
      <c r="G1372" s="271" t="s">
        <v>2418</v>
      </c>
    </row>
    <row r="1373" spans="1:7" ht="17.25">
      <c r="A1373" s="271" t="s">
        <v>2618</v>
      </c>
      <c r="B1373" s="271" t="s">
        <v>2619</v>
      </c>
      <c r="C1373" s="271" t="s">
        <v>2563</v>
      </c>
      <c r="D1373" s="271" t="s">
        <v>2555</v>
      </c>
      <c r="E1373" s="272" t="s">
        <v>2563</v>
      </c>
      <c r="F1373" s="271" t="s">
        <v>2205</v>
      </c>
      <c r="G1373" s="271" t="s">
        <v>2418</v>
      </c>
    </row>
    <row r="1374" spans="1:7" ht="15">
      <c r="A1374" s="56" t="s">
        <v>2620</v>
      </c>
      <c r="B1374" s="56" t="s">
        <v>2619</v>
      </c>
      <c r="C1374" s="56" t="s">
        <v>2563</v>
      </c>
      <c r="D1374" s="56" t="s">
        <v>2555</v>
      </c>
      <c r="E1374" s="74" t="s">
        <v>2563</v>
      </c>
      <c r="F1374" s="56" t="s">
        <v>2205</v>
      </c>
      <c r="G1374" s="56" t="s">
        <v>2418</v>
      </c>
    </row>
    <row r="1375" spans="1:7" ht="17.25">
      <c r="A1375" s="271" t="s">
        <v>2476</v>
      </c>
      <c r="B1375" s="271" t="s">
        <v>2458</v>
      </c>
      <c r="C1375" s="271" t="s">
        <v>2459</v>
      </c>
      <c r="D1375" s="271" t="s">
        <v>2555</v>
      </c>
      <c r="E1375" s="272" t="s">
        <v>2572</v>
      </c>
      <c r="F1375" s="271" t="s">
        <v>2206</v>
      </c>
      <c r="G1375" s="271" t="s">
        <v>2418</v>
      </c>
    </row>
    <row r="1376" spans="1:7" ht="17.25">
      <c r="A1376" s="271" t="s">
        <v>2621</v>
      </c>
      <c r="B1376" s="271" t="s">
        <v>2619</v>
      </c>
      <c r="C1376" s="271" t="s">
        <v>108</v>
      </c>
      <c r="D1376" s="271" t="s">
        <v>2555</v>
      </c>
      <c r="E1376" s="272" t="s">
        <v>108</v>
      </c>
      <c r="F1376" s="271" t="s">
        <v>2205</v>
      </c>
      <c r="G1376" s="271" t="s">
        <v>2622</v>
      </c>
    </row>
    <row r="1377" spans="1:7" ht="17.25">
      <c r="A1377" s="75" t="s">
        <v>3105</v>
      </c>
      <c r="B1377" s="75"/>
      <c r="C1377" s="75"/>
      <c r="D1377" s="75"/>
      <c r="E1377" s="76"/>
      <c r="F1377" s="75"/>
      <c r="G1377" s="75"/>
    </row>
    <row r="1378" spans="1:7" ht="15">
      <c r="A1378" s="56" t="s">
        <v>2624</v>
      </c>
      <c r="B1378" s="56" t="s">
        <v>2625</v>
      </c>
      <c r="C1378" s="56" t="s">
        <v>108</v>
      </c>
      <c r="D1378" s="56" t="s">
        <v>2555</v>
      </c>
      <c r="E1378" s="74" t="s">
        <v>108</v>
      </c>
      <c r="F1378" s="56" t="s">
        <v>2205</v>
      </c>
      <c r="G1378" s="56" t="s">
        <v>2418</v>
      </c>
    </row>
    <row r="1379" spans="1:7" ht="15">
      <c r="A1379" s="56" t="s">
        <v>2626</v>
      </c>
      <c r="B1379" s="56" t="s">
        <v>2627</v>
      </c>
      <c r="C1379" s="56" t="s">
        <v>108</v>
      </c>
      <c r="D1379" s="56" t="s">
        <v>2555</v>
      </c>
      <c r="E1379" s="74" t="s">
        <v>108</v>
      </c>
      <c r="F1379" s="56" t="s">
        <v>2205</v>
      </c>
      <c r="G1379" s="56" t="s">
        <v>2418</v>
      </c>
    </row>
    <row r="1380" spans="1:7" ht="15">
      <c r="A1380" s="56" t="s">
        <v>2628</v>
      </c>
      <c r="B1380" s="56" t="s">
        <v>2627</v>
      </c>
      <c r="C1380" s="56" t="s">
        <v>108</v>
      </c>
      <c r="D1380" s="56" t="s">
        <v>2555</v>
      </c>
      <c r="E1380" s="74" t="s">
        <v>108</v>
      </c>
      <c r="F1380" s="56" t="s">
        <v>2205</v>
      </c>
      <c r="G1380" s="56" t="s">
        <v>2418</v>
      </c>
    </row>
    <row r="1381" spans="1:7" ht="17.25">
      <c r="A1381" s="75" t="s">
        <v>3106</v>
      </c>
      <c r="B1381" s="75"/>
      <c r="C1381" s="75"/>
      <c r="D1381" s="75"/>
      <c r="E1381" s="76"/>
      <c r="F1381" s="75"/>
      <c r="G1381" s="75"/>
    </row>
    <row r="1382" spans="1:7" ht="15">
      <c r="A1382" s="56" t="s">
        <v>2478</v>
      </c>
      <c r="B1382" s="56" t="s">
        <v>2479</v>
      </c>
      <c r="C1382" s="56" t="s">
        <v>2452</v>
      </c>
      <c r="D1382" s="56" t="s">
        <v>2555</v>
      </c>
      <c r="E1382" s="74" t="s">
        <v>2454</v>
      </c>
      <c r="F1382" s="56" t="s">
        <v>2206</v>
      </c>
      <c r="G1382" s="56" t="s">
        <v>2480</v>
      </c>
    </row>
    <row r="1383" spans="1:7" ht="15">
      <c r="A1383" s="56" t="s">
        <v>2481</v>
      </c>
      <c r="B1383" s="56" t="s">
        <v>2482</v>
      </c>
      <c r="C1383" s="56" t="s">
        <v>2452</v>
      </c>
      <c r="D1383" s="56" t="s">
        <v>2555</v>
      </c>
      <c r="E1383" s="74" t="s">
        <v>2454</v>
      </c>
      <c r="F1383" s="56" t="s">
        <v>2206</v>
      </c>
      <c r="G1383" s="56" t="s">
        <v>2483</v>
      </c>
    </row>
    <row r="1384" spans="1:7" ht="17.25">
      <c r="A1384" s="271" t="s">
        <v>2630</v>
      </c>
      <c r="B1384" s="271" t="s">
        <v>2479</v>
      </c>
      <c r="C1384" s="271" t="s">
        <v>2563</v>
      </c>
      <c r="D1384" s="271" t="s">
        <v>2555</v>
      </c>
      <c r="E1384" s="272" t="s">
        <v>2563</v>
      </c>
      <c r="F1384" s="271" t="s">
        <v>2205</v>
      </c>
      <c r="G1384" s="271" t="s">
        <v>2631</v>
      </c>
    </row>
    <row r="1385" spans="1:7" ht="17.25">
      <c r="A1385" s="271" t="s">
        <v>2632</v>
      </c>
      <c r="B1385" s="271" t="s">
        <v>2540</v>
      </c>
      <c r="C1385" s="271" t="s">
        <v>108</v>
      </c>
      <c r="D1385" s="271" t="s">
        <v>2555</v>
      </c>
      <c r="E1385" s="272" t="s">
        <v>108</v>
      </c>
      <c r="F1385" s="271" t="s">
        <v>2205</v>
      </c>
      <c r="G1385" s="271" t="s">
        <v>2633</v>
      </c>
    </row>
    <row r="1386" spans="1:7" ht="15">
      <c r="A1386" s="56" t="s">
        <v>2634</v>
      </c>
      <c r="B1386" s="56" t="s">
        <v>2635</v>
      </c>
      <c r="C1386" s="56" t="s">
        <v>108</v>
      </c>
      <c r="D1386" s="56" t="s">
        <v>2555</v>
      </c>
      <c r="E1386" s="74" t="s">
        <v>108</v>
      </c>
      <c r="F1386" s="56" t="s">
        <v>2205</v>
      </c>
      <c r="G1386" s="56" t="s">
        <v>2636</v>
      </c>
    </row>
    <row r="1387" spans="1:7" ht="15">
      <c r="A1387" s="56" t="s">
        <v>2484</v>
      </c>
      <c r="B1387" s="56" t="s">
        <v>2485</v>
      </c>
      <c r="C1387" s="56"/>
      <c r="D1387" s="56" t="s">
        <v>2416</v>
      </c>
      <c r="E1387" s="74"/>
      <c r="F1387" s="56" t="s">
        <v>2486</v>
      </c>
      <c r="G1387" s="56" t="s">
        <v>2418</v>
      </c>
    </row>
    <row r="1388" spans="1:7" ht="15">
      <c r="A1388" s="56" t="s">
        <v>2487</v>
      </c>
      <c r="B1388" s="56" t="s">
        <v>2485</v>
      </c>
      <c r="C1388" s="56"/>
      <c r="D1388" s="56" t="s">
        <v>2416</v>
      </c>
      <c r="E1388" s="74"/>
      <c r="F1388" s="74" t="s">
        <v>2486</v>
      </c>
      <c r="G1388" s="56" t="s">
        <v>2418</v>
      </c>
    </row>
    <row r="1389" spans="1:7" ht="15">
      <c r="A1389" s="56" t="s">
        <v>2488</v>
      </c>
      <c r="B1389" s="56" t="s">
        <v>2485</v>
      </c>
      <c r="C1389" s="56" t="s">
        <v>2489</v>
      </c>
      <c r="D1389" s="56" t="s">
        <v>2416</v>
      </c>
      <c r="E1389" s="74"/>
      <c r="F1389" s="56" t="s">
        <v>2490</v>
      </c>
      <c r="G1389" s="56" t="s">
        <v>2491</v>
      </c>
    </row>
    <row r="1390" spans="1:7" ht="17.25">
      <c r="A1390" s="75" t="s">
        <v>3107</v>
      </c>
      <c r="B1390" s="75"/>
      <c r="C1390" s="75"/>
      <c r="D1390" s="75"/>
      <c r="E1390" s="76"/>
      <c r="F1390" s="75"/>
      <c r="G1390" s="75"/>
    </row>
    <row r="1391" spans="1:7" ht="17.25">
      <c r="A1391" s="271" t="s">
        <v>2638</v>
      </c>
      <c r="B1391" s="271" t="s">
        <v>2540</v>
      </c>
      <c r="C1391" s="271" t="s">
        <v>108</v>
      </c>
      <c r="D1391" s="271" t="s">
        <v>2555</v>
      </c>
      <c r="E1391" s="272" t="s">
        <v>108</v>
      </c>
      <c r="F1391" s="271" t="s">
        <v>2205</v>
      </c>
      <c r="G1391" s="271" t="s">
        <v>2639</v>
      </c>
    </row>
    <row r="1392" spans="1:7" ht="17.25">
      <c r="A1392" s="271" t="s">
        <v>2493</v>
      </c>
      <c r="B1392" s="271" t="s">
        <v>2458</v>
      </c>
      <c r="C1392" s="271" t="s">
        <v>2452</v>
      </c>
      <c r="D1392" s="271" t="s">
        <v>2555</v>
      </c>
      <c r="E1392" s="272" t="s">
        <v>2454</v>
      </c>
      <c r="F1392" s="271" t="s">
        <v>2206</v>
      </c>
      <c r="G1392" s="271" t="s">
        <v>2418</v>
      </c>
    </row>
    <row r="1393" spans="1:7" ht="17.25">
      <c r="A1393" s="271" t="s">
        <v>2494</v>
      </c>
      <c r="B1393" s="271" t="s">
        <v>2458</v>
      </c>
      <c r="C1393" s="271" t="s">
        <v>551</v>
      </c>
      <c r="D1393" s="271" t="s">
        <v>2416</v>
      </c>
      <c r="E1393" s="272"/>
      <c r="F1393" s="271" t="s">
        <v>2495</v>
      </c>
      <c r="G1393" s="271" t="s">
        <v>2495</v>
      </c>
    </row>
    <row r="1394" spans="1:7" ht="17.25">
      <c r="A1394" s="271" t="s">
        <v>2640</v>
      </c>
      <c r="B1394" s="271" t="s">
        <v>2641</v>
      </c>
      <c r="C1394" s="271" t="s">
        <v>108</v>
      </c>
      <c r="D1394" s="271" t="s">
        <v>2555</v>
      </c>
      <c r="E1394" s="272" t="s">
        <v>108</v>
      </c>
      <c r="F1394" s="271" t="s">
        <v>2205</v>
      </c>
      <c r="G1394" s="271" t="s">
        <v>2642</v>
      </c>
    </row>
    <row r="1395" spans="1:7" ht="15">
      <c r="A1395" s="56" t="s">
        <v>2643</v>
      </c>
      <c r="B1395" s="56" t="s">
        <v>2641</v>
      </c>
      <c r="C1395" s="56" t="s">
        <v>108</v>
      </c>
      <c r="D1395" s="56" t="s">
        <v>2555</v>
      </c>
      <c r="E1395" s="74" t="s">
        <v>108</v>
      </c>
      <c r="F1395" s="56" t="s">
        <v>2205</v>
      </c>
      <c r="G1395" s="56" t="s">
        <v>2644</v>
      </c>
    </row>
    <row r="1396" spans="1:7" ht="15">
      <c r="A1396" s="56" t="s">
        <v>2645</v>
      </c>
      <c r="B1396" s="56" t="s">
        <v>2540</v>
      </c>
      <c r="C1396" s="56" t="s">
        <v>108</v>
      </c>
      <c r="D1396" s="56" t="s">
        <v>2555</v>
      </c>
      <c r="E1396" s="74" t="s">
        <v>108</v>
      </c>
      <c r="F1396" s="56" t="s">
        <v>2205</v>
      </c>
      <c r="G1396" s="56" t="s">
        <v>2418</v>
      </c>
    </row>
    <row r="1397" spans="1:7" ht="15">
      <c r="A1397" s="56" t="s">
        <v>2646</v>
      </c>
      <c r="B1397" s="56" t="s">
        <v>2647</v>
      </c>
      <c r="C1397" s="56" t="s">
        <v>2648</v>
      </c>
      <c r="D1397" s="56" t="s">
        <v>2555</v>
      </c>
      <c r="E1397" s="74" t="s">
        <v>108</v>
      </c>
      <c r="F1397" s="56" t="s">
        <v>2205</v>
      </c>
      <c r="G1397" s="56" t="s">
        <v>2418</v>
      </c>
    </row>
    <row r="1398" spans="1:7" ht="17.25">
      <c r="A1398" s="75" t="s">
        <v>3108</v>
      </c>
      <c r="B1398" s="75"/>
      <c r="C1398" s="75"/>
      <c r="D1398" s="75"/>
      <c r="E1398" s="76"/>
      <c r="F1398" s="75"/>
      <c r="G1398" s="75"/>
    </row>
    <row r="1399" spans="1:7" ht="17.25">
      <c r="A1399" s="271" t="s">
        <v>2650</v>
      </c>
      <c r="B1399" s="271" t="s">
        <v>2651</v>
      </c>
      <c r="C1399" s="271" t="s">
        <v>108</v>
      </c>
      <c r="D1399" s="271" t="s">
        <v>2555</v>
      </c>
      <c r="E1399" s="272" t="s">
        <v>108</v>
      </c>
      <c r="F1399" s="271" t="s">
        <v>2205</v>
      </c>
      <c r="G1399" s="271" t="s">
        <v>2418</v>
      </c>
    </row>
    <row r="1400" spans="1:7" ht="17.25">
      <c r="A1400" s="271" t="s">
        <v>2652</v>
      </c>
      <c r="B1400" s="271" t="s">
        <v>2651</v>
      </c>
      <c r="C1400" s="271" t="s">
        <v>2563</v>
      </c>
      <c r="D1400" s="271" t="s">
        <v>2555</v>
      </c>
      <c r="E1400" s="272" t="s">
        <v>2563</v>
      </c>
      <c r="F1400" s="271" t="s">
        <v>2205</v>
      </c>
      <c r="G1400" s="271" t="s">
        <v>2653</v>
      </c>
    </row>
    <row r="1401" spans="1:7" ht="15">
      <c r="A1401" s="56" t="s">
        <v>2654</v>
      </c>
      <c r="B1401" s="56" t="s">
        <v>2655</v>
      </c>
      <c r="C1401" s="56" t="s">
        <v>2656</v>
      </c>
      <c r="D1401" s="56" t="s">
        <v>2555</v>
      </c>
      <c r="E1401" s="74" t="s">
        <v>2657</v>
      </c>
      <c r="F1401" s="56" t="s">
        <v>2202</v>
      </c>
      <c r="G1401" s="56" t="s">
        <v>2658</v>
      </c>
    </row>
    <row r="1402" spans="1:7" ht="15">
      <c r="A1402" s="56" t="s">
        <v>2659</v>
      </c>
      <c r="B1402" s="56" t="s">
        <v>2655</v>
      </c>
      <c r="C1402" s="56" t="s">
        <v>2580</v>
      </c>
      <c r="D1402" s="56" t="s">
        <v>2555</v>
      </c>
      <c r="E1402" s="74" t="s">
        <v>108</v>
      </c>
      <c r="F1402" s="56" t="s">
        <v>2205</v>
      </c>
      <c r="G1402" s="56" t="s">
        <v>2660</v>
      </c>
    </row>
    <row r="1403" spans="1:7" ht="17.25">
      <c r="A1403" s="271" t="s">
        <v>2661</v>
      </c>
      <c r="B1403" s="271" t="s">
        <v>2651</v>
      </c>
      <c r="C1403" s="271" t="s">
        <v>2662</v>
      </c>
      <c r="D1403" s="271" t="s">
        <v>2555</v>
      </c>
      <c r="E1403" s="272" t="s">
        <v>108</v>
      </c>
      <c r="F1403" s="271" t="s">
        <v>2205</v>
      </c>
      <c r="G1403" s="271" t="s">
        <v>2418</v>
      </c>
    </row>
    <row r="1404" spans="1:7" ht="15">
      <c r="A1404" s="56" t="s">
        <v>2663</v>
      </c>
      <c r="B1404" s="56" t="s">
        <v>2651</v>
      </c>
      <c r="C1404" s="56" t="s">
        <v>2664</v>
      </c>
      <c r="D1404" s="56" t="s">
        <v>2555</v>
      </c>
      <c r="E1404" s="74" t="s">
        <v>108</v>
      </c>
      <c r="F1404" s="56" t="s">
        <v>2205</v>
      </c>
      <c r="G1404" s="56" t="s">
        <v>2665</v>
      </c>
    </row>
    <row r="1405" spans="1:7" ht="17.25">
      <c r="A1405" s="75" t="s">
        <v>3109</v>
      </c>
      <c r="B1405" s="75"/>
      <c r="C1405" s="75"/>
      <c r="D1405" s="75"/>
      <c r="E1405" s="76"/>
      <c r="F1405" s="75"/>
      <c r="G1405" s="75"/>
    </row>
    <row r="1406" spans="1:7" ht="17.25">
      <c r="A1406" s="271" t="s">
        <v>2497</v>
      </c>
      <c r="B1406" s="271" t="s">
        <v>2458</v>
      </c>
      <c r="C1406" s="271" t="s">
        <v>2452</v>
      </c>
      <c r="D1406" s="271" t="s">
        <v>2555</v>
      </c>
      <c r="E1406" s="272" t="s">
        <v>2454</v>
      </c>
      <c r="F1406" s="271" t="s">
        <v>2206</v>
      </c>
      <c r="G1406" s="271" t="s">
        <v>2498</v>
      </c>
    </row>
    <row r="1407" spans="1:7" ht="17.25">
      <c r="A1407" s="271" t="s">
        <v>2667</v>
      </c>
      <c r="B1407" s="271" t="s">
        <v>2485</v>
      </c>
      <c r="C1407" s="271" t="s">
        <v>2668</v>
      </c>
      <c r="D1407" s="271" t="s">
        <v>2555</v>
      </c>
      <c r="E1407" s="272" t="s">
        <v>108</v>
      </c>
      <c r="F1407" s="271" t="s">
        <v>2205</v>
      </c>
      <c r="G1407" s="271" t="s">
        <v>2669</v>
      </c>
    </row>
    <row r="1408" spans="1:7" ht="17.25">
      <c r="A1408" s="271" t="s">
        <v>2499</v>
      </c>
      <c r="B1408" s="271" t="s">
        <v>2500</v>
      </c>
      <c r="C1408" s="271" t="s">
        <v>2501</v>
      </c>
      <c r="D1408" s="271" t="s">
        <v>2416</v>
      </c>
      <c r="E1408" s="272"/>
      <c r="F1408" s="271" t="s">
        <v>2417</v>
      </c>
      <c r="G1408" s="271" t="s">
        <v>2502</v>
      </c>
    </row>
    <row r="1409" spans="1:7" ht="17.25">
      <c r="A1409" s="271" t="s">
        <v>2499</v>
      </c>
      <c r="B1409" s="271" t="s">
        <v>2500</v>
      </c>
      <c r="C1409" s="271" t="s">
        <v>2501</v>
      </c>
      <c r="D1409" s="271" t="s">
        <v>2555</v>
      </c>
      <c r="E1409" s="272" t="s">
        <v>108</v>
      </c>
      <c r="F1409" s="271" t="s">
        <v>2205</v>
      </c>
      <c r="G1409" s="271" t="s">
        <v>2502</v>
      </c>
    </row>
    <row r="1410" spans="1:7" ht="17.25">
      <c r="A1410" s="271" t="s">
        <v>2503</v>
      </c>
      <c r="B1410" s="271" t="s">
        <v>2504</v>
      </c>
      <c r="C1410" s="271" t="s">
        <v>2452</v>
      </c>
      <c r="D1410" s="271" t="s">
        <v>2555</v>
      </c>
      <c r="E1410" s="272" t="s">
        <v>2454</v>
      </c>
      <c r="F1410" s="272" t="s">
        <v>2206</v>
      </c>
      <c r="G1410" s="271" t="s">
        <v>2505</v>
      </c>
    </row>
    <row r="1411" spans="1:7" ht="15">
      <c r="A1411" s="56" t="s">
        <v>2506</v>
      </c>
      <c r="B1411" s="56" t="s">
        <v>2458</v>
      </c>
      <c r="C1411" s="56" t="s">
        <v>2459</v>
      </c>
      <c r="D1411" s="56" t="s">
        <v>2555</v>
      </c>
      <c r="E1411" s="74" t="s">
        <v>2572</v>
      </c>
      <c r="F1411" s="74" t="s">
        <v>2206</v>
      </c>
      <c r="G1411" s="56" t="s">
        <v>2418</v>
      </c>
    </row>
    <row r="1412" spans="1:7" ht="15">
      <c r="A1412" s="56" t="s">
        <v>2670</v>
      </c>
      <c r="B1412" s="56" t="s">
        <v>2458</v>
      </c>
      <c r="C1412" s="56" t="s">
        <v>108</v>
      </c>
      <c r="D1412" s="56" t="s">
        <v>2555</v>
      </c>
      <c r="E1412" s="74" t="s">
        <v>108</v>
      </c>
      <c r="F1412" s="56" t="s">
        <v>2205</v>
      </c>
      <c r="G1412" s="56" t="s">
        <v>2418</v>
      </c>
    </row>
    <row r="1413" spans="1:7" ht="15">
      <c r="A1413" s="56" t="s">
        <v>2671</v>
      </c>
      <c r="B1413" s="56" t="s">
        <v>2504</v>
      </c>
      <c r="C1413" s="56" t="s">
        <v>2672</v>
      </c>
      <c r="D1413" s="56" t="s">
        <v>2555</v>
      </c>
      <c r="E1413" s="74" t="s">
        <v>2672</v>
      </c>
      <c r="F1413" s="56" t="s">
        <v>2205</v>
      </c>
      <c r="G1413" s="56" t="s">
        <v>2673</v>
      </c>
    </row>
    <row r="1414" spans="1:7" ht="17.25">
      <c r="A1414" s="75" t="s">
        <v>3110</v>
      </c>
      <c r="B1414" s="75"/>
      <c r="C1414" s="75"/>
      <c r="D1414" s="75"/>
      <c r="E1414" s="76"/>
      <c r="F1414" s="75"/>
      <c r="G1414" s="75"/>
    </row>
    <row r="1415" spans="1:7" ht="15">
      <c r="A1415" s="56" t="s">
        <v>2866</v>
      </c>
      <c r="B1415" s="56" t="s">
        <v>2446</v>
      </c>
      <c r="C1415" s="56" t="s">
        <v>1611</v>
      </c>
      <c r="D1415" s="56" t="s">
        <v>3111</v>
      </c>
      <c r="E1415" s="74" t="s">
        <v>551</v>
      </c>
      <c r="F1415" s="74" t="s">
        <v>2384</v>
      </c>
      <c r="G1415" s="56" t="s">
        <v>2867</v>
      </c>
    </row>
    <row r="1416" spans="1:7" ht="17.25">
      <c r="A1416" s="271" t="s">
        <v>2868</v>
      </c>
      <c r="B1416" s="271" t="s">
        <v>2869</v>
      </c>
      <c r="C1416" s="271" t="s">
        <v>2870</v>
      </c>
      <c r="D1416" s="271" t="s">
        <v>3111</v>
      </c>
      <c r="E1416" s="272" t="s">
        <v>551</v>
      </c>
      <c r="F1416" s="272" t="s">
        <v>2384</v>
      </c>
      <c r="G1416" s="271" t="s">
        <v>2871</v>
      </c>
    </row>
    <row r="1417" spans="1:7" ht="17.25">
      <c r="A1417" s="271" t="s">
        <v>2458</v>
      </c>
      <c r="B1417" s="271" t="s">
        <v>2458</v>
      </c>
      <c r="C1417" s="271" t="s">
        <v>2459</v>
      </c>
      <c r="D1417" s="271" t="s">
        <v>3111</v>
      </c>
      <c r="E1417" s="272" t="s">
        <v>2518</v>
      </c>
      <c r="F1417" s="271" t="s">
        <v>2386</v>
      </c>
      <c r="G1417" s="271" t="s">
        <v>2717</v>
      </c>
    </row>
    <row r="1418" spans="1:7" ht="15">
      <c r="A1418" s="56" t="s">
        <v>2414</v>
      </c>
      <c r="B1418" s="56" t="s">
        <v>2415</v>
      </c>
      <c r="C1418" s="56"/>
      <c r="D1418" s="56" t="s">
        <v>2416</v>
      </c>
      <c r="E1418" s="74"/>
      <c r="F1418" s="56" t="s">
        <v>2417</v>
      </c>
      <c r="G1418" s="56" t="s">
        <v>2418</v>
      </c>
    </row>
    <row r="1419" spans="1:7" ht="17.25">
      <c r="A1419" s="271" t="s">
        <v>2419</v>
      </c>
      <c r="B1419" s="271" t="s">
        <v>2415</v>
      </c>
      <c r="C1419" s="271"/>
      <c r="D1419" s="271" t="s">
        <v>2416</v>
      </c>
      <c r="E1419" s="272"/>
      <c r="F1419" s="271" t="s">
        <v>2417</v>
      </c>
      <c r="G1419" s="271" t="s">
        <v>2418</v>
      </c>
    </row>
    <row r="1420" spans="1:7" ht="15">
      <c r="A1420" s="56" t="s">
        <v>3112</v>
      </c>
      <c r="B1420" s="56" t="s">
        <v>2919</v>
      </c>
      <c r="C1420" s="56" t="s">
        <v>551</v>
      </c>
      <c r="D1420" s="56" t="s">
        <v>3111</v>
      </c>
      <c r="E1420" s="74" t="s">
        <v>551</v>
      </c>
      <c r="F1420" s="56" t="s">
        <v>2384</v>
      </c>
      <c r="G1420" s="56" t="s">
        <v>3113</v>
      </c>
    </row>
    <row r="1421" spans="1:7" ht="15">
      <c r="A1421" s="56" t="s">
        <v>3114</v>
      </c>
      <c r="B1421" s="56" t="s">
        <v>2884</v>
      </c>
      <c r="C1421" s="56" t="s">
        <v>551</v>
      </c>
      <c r="D1421" s="56" t="s">
        <v>3111</v>
      </c>
      <c r="E1421" s="74" t="s">
        <v>551</v>
      </c>
      <c r="F1421" s="74" t="s">
        <v>2384</v>
      </c>
      <c r="G1421" s="56" t="s">
        <v>3115</v>
      </c>
    </row>
    <row r="1422" spans="1:7" ht="17.25">
      <c r="A1422" s="75" t="s">
        <v>3116</v>
      </c>
      <c r="B1422" s="75"/>
      <c r="C1422" s="75"/>
      <c r="D1422" s="75"/>
      <c r="E1422" s="76"/>
      <c r="F1422" s="75"/>
      <c r="G1422" s="75"/>
    </row>
    <row r="1423" spans="1:7" ht="15">
      <c r="A1423" s="56" t="s">
        <v>2881</v>
      </c>
      <c r="B1423" s="56" t="s">
        <v>2869</v>
      </c>
      <c r="C1423" s="56" t="s">
        <v>2459</v>
      </c>
      <c r="D1423" s="56" t="s">
        <v>3111</v>
      </c>
      <c r="E1423" s="74" t="s">
        <v>2518</v>
      </c>
      <c r="F1423" s="74" t="s">
        <v>2386</v>
      </c>
      <c r="G1423" s="56" t="s">
        <v>2882</v>
      </c>
    </row>
    <row r="1424" spans="1:7" ht="17.25">
      <c r="A1424" s="271" t="s">
        <v>2421</v>
      </c>
      <c r="B1424" s="271" t="s">
        <v>2415</v>
      </c>
      <c r="C1424" s="271"/>
      <c r="D1424" s="271" t="s">
        <v>2416</v>
      </c>
      <c r="E1424" s="272"/>
      <c r="F1424" s="272" t="s">
        <v>2422</v>
      </c>
      <c r="G1424" s="271" t="s">
        <v>2418</v>
      </c>
    </row>
    <row r="1425" spans="1:7" ht="15">
      <c r="A1425" s="56" t="s">
        <v>2423</v>
      </c>
      <c r="B1425" s="56" t="s">
        <v>2424</v>
      </c>
      <c r="C1425" s="56"/>
      <c r="D1425" s="56" t="s">
        <v>2416</v>
      </c>
      <c r="E1425" s="74"/>
      <c r="F1425" s="74" t="s">
        <v>2417</v>
      </c>
      <c r="G1425" s="56" t="s">
        <v>2418</v>
      </c>
    </row>
    <row r="1426" spans="1:7" ht="15">
      <c r="A1426" s="56" t="s">
        <v>2425</v>
      </c>
      <c r="B1426" s="56" t="s">
        <v>2424</v>
      </c>
      <c r="C1426" s="56"/>
      <c r="D1426" s="56" t="s">
        <v>2416</v>
      </c>
      <c r="E1426" s="74"/>
      <c r="F1426" s="56" t="s">
        <v>2417</v>
      </c>
      <c r="G1426" s="56" t="s">
        <v>2418</v>
      </c>
    </row>
    <row r="1427" spans="1:7" ht="17.25">
      <c r="A1427" s="271" t="s">
        <v>2883</v>
      </c>
      <c r="B1427" s="271" t="s">
        <v>2884</v>
      </c>
      <c r="C1427" s="271" t="s">
        <v>2459</v>
      </c>
      <c r="D1427" s="271" t="s">
        <v>3111</v>
      </c>
      <c r="E1427" s="272" t="s">
        <v>2518</v>
      </c>
      <c r="F1427" s="271" t="s">
        <v>2386</v>
      </c>
      <c r="G1427" s="271" t="s">
        <v>2885</v>
      </c>
    </row>
    <row r="1428" spans="1:7" ht="15">
      <c r="A1428" s="56" t="s">
        <v>3117</v>
      </c>
      <c r="B1428" s="56" t="s">
        <v>2869</v>
      </c>
      <c r="C1428" s="56" t="s">
        <v>3118</v>
      </c>
      <c r="D1428" s="56" t="s">
        <v>3111</v>
      </c>
      <c r="E1428" s="74" t="s">
        <v>551</v>
      </c>
      <c r="F1428" s="56" t="s">
        <v>2384</v>
      </c>
      <c r="G1428" s="56" t="s">
        <v>3119</v>
      </c>
    </row>
    <row r="1429" spans="1:7" ht="15">
      <c r="A1429" s="56" t="s">
        <v>2426</v>
      </c>
      <c r="B1429" s="56" t="s">
        <v>2415</v>
      </c>
      <c r="C1429" s="56"/>
      <c r="D1429" s="56" t="s">
        <v>2416</v>
      </c>
      <c r="E1429" s="74"/>
      <c r="F1429" s="56" t="s">
        <v>2422</v>
      </c>
      <c r="G1429" s="56" t="s">
        <v>2418</v>
      </c>
    </row>
    <row r="1430" spans="1:7" ht="15">
      <c r="A1430" s="56" t="s">
        <v>3120</v>
      </c>
      <c r="B1430" s="56" t="s">
        <v>2893</v>
      </c>
      <c r="C1430" s="56" t="s">
        <v>551</v>
      </c>
      <c r="D1430" s="56" t="s">
        <v>3111</v>
      </c>
      <c r="E1430" s="74" t="s">
        <v>551</v>
      </c>
      <c r="F1430" s="74" t="s">
        <v>2384</v>
      </c>
      <c r="G1430" s="56" t="s">
        <v>2418</v>
      </c>
    </row>
    <row r="1431" spans="1:7" ht="17.25">
      <c r="A1431" s="271" t="s">
        <v>2900</v>
      </c>
      <c r="B1431" s="271" t="s">
        <v>2901</v>
      </c>
      <c r="C1431" s="271" t="s">
        <v>2459</v>
      </c>
      <c r="D1431" s="271" t="s">
        <v>3111</v>
      </c>
      <c r="E1431" s="272" t="s">
        <v>2518</v>
      </c>
      <c r="F1431" s="271" t="s">
        <v>2386</v>
      </c>
      <c r="G1431" s="271" t="s">
        <v>2418</v>
      </c>
    </row>
    <row r="1432" spans="1:7" ht="15">
      <c r="A1432" s="56" t="s">
        <v>2427</v>
      </c>
      <c r="B1432" s="56" t="s">
        <v>2424</v>
      </c>
      <c r="C1432" s="56"/>
      <c r="D1432" s="56" t="s">
        <v>2416</v>
      </c>
      <c r="E1432" s="74"/>
      <c r="F1432" s="56" t="s">
        <v>2417</v>
      </c>
      <c r="G1432" s="56" t="s">
        <v>2418</v>
      </c>
    </row>
    <row r="1433" spans="1:7" ht="15">
      <c r="A1433" s="56" t="s">
        <v>2428</v>
      </c>
      <c r="B1433" s="56" t="s">
        <v>2415</v>
      </c>
      <c r="C1433" s="56"/>
      <c r="D1433" s="56" t="s">
        <v>2416</v>
      </c>
      <c r="E1433" s="74"/>
      <c r="F1433" s="74" t="s">
        <v>2417</v>
      </c>
      <c r="G1433" s="56" t="s">
        <v>2418</v>
      </c>
    </row>
    <row r="1434" spans="1:7" ht="17.25">
      <c r="A1434" s="271" t="s">
        <v>2429</v>
      </c>
      <c r="B1434" s="271" t="s">
        <v>2415</v>
      </c>
      <c r="C1434" s="271"/>
      <c r="D1434" s="271" t="s">
        <v>2416</v>
      </c>
      <c r="E1434" s="272"/>
      <c r="F1434" s="272" t="s">
        <v>2422</v>
      </c>
      <c r="G1434" s="271" t="s">
        <v>2418</v>
      </c>
    </row>
    <row r="1435" spans="1:7" ht="15">
      <c r="A1435" s="56" t="s">
        <v>2430</v>
      </c>
      <c r="B1435" s="56" t="s">
        <v>2415</v>
      </c>
      <c r="C1435" s="56"/>
      <c r="D1435" s="56" t="s">
        <v>2416</v>
      </c>
      <c r="E1435" s="74"/>
      <c r="F1435" s="74" t="s">
        <v>2422</v>
      </c>
      <c r="G1435" s="56" t="s">
        <v>2418</v>
      </c>
    </row>
    <row r="1436" spans="1:7" ht="15">
      <c r="A1436" s="56" t="s">
        <v>2905</v>
      </c>
      <c r="B1436" s="56" t="s">
        <v>2446</v>
      </c>
      <c r="C1436" s="56" t="s">
        <v>2459</v>
      </c>
      <c r="D1436" s="56" t="s">
        <v>3111</v>
      </c>
      <c r="E1436" s="74" t="s">
        <v>2518</v>
      </c>
      <c r="F1436" s="74" t="s">
        <v>2386</v>
      </c>
      <c r="G1436" s="56" t="s">
        <v>2418</v>
      </c>
    </row>
    <row r="1437" spans="1:7" ht="15">
      <c r="A1437" s="56" t="s">
        <v>2431</v>
      </c>
      <c r="B1437" s="56" t="s">
        <v>2415</v>
      </c>
      <c r="C1437" s="56"/>
      <c r="D1437" s="56" t="s">
        <v>2416</v>
      </c>
      <c r="E1437" s="74"/>
      <c r="F1437" s="74" t="s">
        <v>2422</v>
      </c>
      <c r="G1437" s="56" t="s">
        <v>2418</v>
      </c>
    </row>
    <row r="1438" spans="1:7" ht="17.25">
      <c r="A1438" s="271" t="s">
        <v>2432</v>
      </c>
      <c r="B1438" s="271" t="s">
        <v>2424</v>
      </c>
      <c r="C1438" s="271"/>
      <c r="D1438" s="271" t="s">
        <v>2416</v>
      </c>
      <c r="E1438" s="272"/>
      <c r="F1438" s="272" t="s">
        <v>2422</v>
      </c>
      <c r="G1438" s="271" t="s">
        <v>2418</v>
      </c>
    </row>
    <row r="1439" spans="1:7" ht="17.25">
      <c r="A1439" s="271" t="s">
        <v>2458</v>
      </c>
      <c r="B1439" s="271" t="s">
        <v>2458</v>
      </c>
      <c r="C1439" s="271" t="s">
        <v>2459</v>
      </c>
      <c r="D1439" s="271" t="s">
        <v>3111</v>
      </c>
      <c r="E1439" s="272" t="s">
        <v>2518</v>
      </c>
      <c r="F1439" s="271" t="s">
        <v>2386</v>
      </c>
      <c r="G1439" s="271" t="s">
        <v>2719</v>
      </c>
    </row>
    <row r="1440" spans="1:7" ht="17.25">
      <c r="A1440" s="271" t="s">
        <v>2910</v>
      </c>
      <c r="B1440" s="271" t="s">
        <v>2415</v>
      </c>
      <c r="C1440" s="271" t="s">
        <v>2459</v>
      </c>
      <c r="D1440" s="271" t="s">
        <v>3111</v>
      </c>
      <c r="E1440" s="272" t="s">
        <v>2518</v>
      </c>
      <c r="F1440" s="272" t="s">
        <v>2386</v>
      </c>
      <c r="G1440" s="271" t="s">
        <v>2911</v>
      </c>
    </row>
    <row r="1441" spans="1:7" ht="15">
      <c r="A1441" s="56" t="s">
        <v>3121</v>
      </c>
      <c r="B1441" s="56" t="s">
        <v>2884</v>
      </c>
      <c r="C1441" s="56" t="s">
        <v>551</v>
      </c>
      <c r="D1441" s="56" t="s">
        <v>3111</v>
      </c>
      <c r="E1441" s="74" t="s">
        <v>551</v>
      </c>
      <c r="F1441" s="74" t="s">
        <v>2384</v>
      </c>
      <c r="G1441" s="56" t="s">
        <v>3122</v>
      </c>
    </row>
    <row r="1442" spans="1:7" ht="15">
      <c r="A1442" s="56" t="s">
        <v>2912</v>
      </c>
      <c r="B1442" s="56" t="s">
        <v>2877</v>
      </c>
      <c r="C1442" s="56" t="s">
        <v>2913</v>
      </c>
      <c r="D1442" s="56" t="s">
        <v>3111</v>
      </c>
      <c r="E1442" s="74" t="s">
        <v>551</v>
      </c>
      <c r="F1442" s="74" t="s">
        <v>2384</v>
      </c>
      <c r="G1442" s="56" t="s">
        <v>2914</v>
      </c>
    </row>
    <row r="1443" spans="1:7" ht="17.25">
      <c r="A1443" s="271" t="s">
        <v>3123</v>
      </c>
      <c r="B1443" s="271" t="s">
        <v>2884</v>
      </c>
      <c r="C1443" s="271" t="s">
        <v>3124</v>
      </c>
      <c r="D1443" s="271" t="s">
        <v>3111</v>
      </c>
      <c r="E1443" s="272" t="s">
        <v>551</v>
      </c>
      <c r="F1443" s="272" t="s">
        <v>2384</v>
      </c>
      <c r="G1443" s="271" t="s">
        <v>3125</v>
      </c>
    </row>
    <row r="1444" spans="1:7" ht="17.25">
      <c r="A1444" s="75" t="s">
        <v>3126</v>
      </c>
      <c r="B1444" s="75"/>
      <c r="C1444" s="75"/>
      <c r="D1444" s="75"/>
      <c r="E1444" s="76"/>
      <c r="F1444" s="75"/>
      <c r="G1444" s="75"/>
    </row>
    <row r="1445" spans="1:7" ht="15">
      <c r="A1445" s="56" t="s">
        <v>2458</v>
      </c>
      <c r="B1445" s="56" t="s">
        <v>2458</v>
      </c>
      <c r="C1445" s="56" t="s">
        <v>2459</v>
      </c>
      <c r="D1445" s="56" t="s">
        <v>3111</v>
      </c>
      <c r="E1445" s="74" t="s">
        <v>2518</v>
      </c>
      <c r="F1445" s="74" t="s">
        <v>2386</v>
      </c>
      <c r="G1445" s="56" t="s">
        <v>2717</v>
      </c>
    </row>
    <row r="1446" spans="1:7" ht="15">
      <c r="A1446" s="56" t="s">
        <v>3127</v>
      </c>
      <c r="B1446" s="56" t="s">
        <v>2877</v>
      </c>
      <c r="C1446" s="56" t="s">
        <v>551</v>
      </c>
      <c r="D1446" s="56" t="s">
        <v>3111</v>
      </c>
      <c r="E1446" s="74" t="s">
        <v>551</v>
      </c>
      <c r="F1446" s="74" t="s">
        <v>2384</v>
      </c>
      <c r="G1446" s="56" t="s">
        <v>3128</v>
      </c>
    </row>
    <row r="1447" spans="1:7" ht="15">
      <c r="A1447" s="57" t="s">
        <v>2932</v>
      </c>
      <c r="B1447" s="57" t="s">
        <v>2889</v>
      </c>
      <c r="C1447" s="57" t="s">
        <v>2933</v>
      </c>
      <c r="D1447" s="57" t="s">
        <v>3111</v>
      </c>
      <c r="E1447" s="58" t="s">
        <v>3129</v>
      </c>
      <c r="F1447" s="58" t="s">
        <v>2471</v>
      </c>
      <c r="G1447" s="57" t="s">
        <v>2934</v>
      </c>
    </row>
    <row r="1448" spans="1:7" ht="17.25">
      <c r="A1448" s="271" t="s">
        <v>3130</v>
      </c>
      <c r="B1448" s="271" t="s">
        <v>2877</v>
      </c>
      <c r="C1448" s="271" t="s">
        <v>551</v>
      </c>
      <c r="D1448" s="271" t="s">
        <v>3111</v>
      </c>
      <c r="E1448" s="272" t="s">
        <v>551</v>
      </c>
      <c r="F1448" s="272" t="s">
        <v>2384</v>
      </c>
      <c r="G1448" s="271" t="s">
        <v>3131</v>
      </c>
    </row>
    <row r="1449" spans="1:7" ht="17.25">
      <c r="A1449" s="75" t="s">
        <v>3132</v>
      </c>
      <c r="B1449" s="75"/>
      <c r="C1449" s="75"/>
      <c r="D1449" s="75"/>
      <c r="E1449" s="76"/>
      <c r="F1449" s="75"/>
      <c r="G1449" s="75"/>
    </row>
    <row r="1450" spans="1:7" ht="15">
      <c r="A1450" s="56" t="s">
        <v>2458</v>
      </c>
      <c r="B1450" s="56" t="s">
        <v>2458</v>
      </c>
      <c r="C1450" s="56" t="s">
        <v>2459</v>
      </c>
      <c r="D1450" s="56" t="s">
        <v>3111</v>
      </c>
      <c r="E1450" s="74" t="s">
        <v>2518</v>
      </c>
      <c r="F1450" s="74" t="s">
        <v>2386</v>
      </c>
      <c r="G1450" s="56" t="s">
        <v>2722</v>
      </c>
    </row>
    <row r="1451" spans="1:7" ht="17.25">
      <c r="A1451" s="271" t="s">
        <v>2945</v>
      </c>
      <c r="B1451" s="271" t="s">
        <v>2946</v>
      </c>
      <c r="C1451" s="271" t="s">
        <v>2459</v>
      </c>
      <c r="D1451" s="271" t="s">
        <v>3111</v>
      </c>
      <c r="E1451" s="272" t="s">
        <v>2518</v>
      </c>
      <c r="F1451" s="272" t="s">
        <v>2386</v>
      </c>
      <c r="G1451" s="271" t="s">
        <v>2418</v>
      </c>
    </row>
    <row r="1452" spans="1:7" ht="15">
      <c r="A1452" s="56" t="s">
        <v>2949</v>
      </c>
      <c r="B1452" s="56" t="s">
        <v>2415</v>
      </c>
      <c r="C1452" s="56" t="s">
        <v>2459</v>
      </c>
      <c r="D1452" s="56" t="s">
        <v>3111</v>
      </c>
      <c r="E1452" s="74" t="s">
        <v>2518</v>
      </c>
      <c r="F1452" s="74" t="s">
        <v>2386</v>
      </c>
      <c r="G1452" s="56" t="s">
        <v>2418</v>
      </c>
    </row>
    <row r="1453" spans="1:7" ht="15">
      <c r="A1453" s="56" t="s">
        <v>3133</v>
      </c>
      <c r="B1453" s="56" t="s">
        <v>2901</v>
      </c>
      <c r="C1453" s="56" t="s">
        <v>551</v>
      </c>
      <c r="D1453" s="56" t="s">
        <v>3111</v>
      </c>
      <c r="E1453" s="74" t="s">
        <v>551</v>
      </c>
      <c r="F1453" s="74" t="s">
        <v>2384</v>
      </c>
      <c r="G1453" s="56" t="s">
        <v>3134</v>
      </c>
    </row>
    <row r="1454" spans="1:7" ht="15">
      <c r="A1454" s="56" t="s">
        <v>3135</v>
      </c>
      <c r="B1454" s="56" t="s">
        <v>2415</v>
      </c>
      <c r="C1454" s="56" t="s">
        <v>551</v>
      </c>
      <c r="D1454" s="56" t="s">
        <v>3111</v>
      </c>
      <c r="E1454" s="74" t="s">
        <v>551</v>
      </c>
      <c r="F1454" s="74" t="s">
        <v>2384</v>
      </c>
      <c r="G1454" s="56" t="s">
        <v>3136</v>
      </c>
    </row>
    <row r="1455" spans="1:7" ht="15">
      <c r="A1455" s="56" t="s">
        <v>2958</v>
      </c>
      <c r="B1455" s="56" t="s">
        <v>2869</v>
      </c>
      <c r="C1455" s="56" t="s">
        <v>2459</v>
      </c>
      <c r="D1455" s="56" t="s">
        <v>3111</v>
      </c>
      <c r="E1455" s="74" t="s">
        <v>2518</v>
      </c>
      <c r="F1455" s="74" t="s">
        <v>2386</v>
      </c>
      <c r="G1455" s="56" t="s">
        <v>2959</v>
      </c>
    </row>
    <row r="1456" spans="1:7" ht="15">
      <c r="A1456" s="56" t="s">
        <v>2960</v>
      </c>
      <c r="B1456" s="56" t="s">
        <v>2901</v>
      </c>
      <c r="C1456" s="56" t="s">
        <v>2459</v>
      </c>
      <c r="D1456" s="56" t="s">
        <v>3111</v>
      </c>
      <c r="E1456" s="74" t="s">
        <v>2518</v>
      </c>
      <c r="F1456" s="74" t="s">
        <v>2386</v>
      </c>
      <c r="G1456" s="56" t="s">
        <v>2959</v>
      </c>
    </row>
    <row r="1457" spans="1:7" ht="15">
      <c r="A1457" s="56" t="s">
        <v>3137</v>
      </c>
      <c r="B1457" s="56" t="s">
        <v>2446</v>
      </c>
      <c r="C1457" s="56" t="s">
        <v>3138</v>
      </c>
      <c r="D1457" s="56" t="s">
        <v>3111</v>
      </c>
      <c r="E1457" s="74" t="s">
        <v>551</v>
      </c>
      <c r="F1457" s="74" t="s">
        <v>2384</v>
      </c>
      <c r="G1457" s="56" t="s">
        <v>3139</v>
      </c>
    </row>
    <row r="1458" spans="1:7" ht="17.25">
      <c r="A1458" s="271" t="s">
        <v>2434</v>
      </c>
      <c r="B1458" s="271" t="s">
        <v>2415</v>
      </c>
      <c r="C1458" s="271"/>
      <c r="D1458" s="271" t="s">
        <v>2416</v>
      </c>
      <c r="E1458" s="272"/>
      <c r="F1458" s="271" t="s">
        <v>2417</v>
      </c>
      <c r="G1458" s="271" t="s">
        <v>2418</v>
      </c>
    </row>
    <row r="1459" spans="1:7" ht="17.25">
      <c r="A1459" s="271" t="s">
        <v>3140</v>
      </c>
      <c r="B1459" s="271" t="s">
        <v>2919</v>
      </c>
      <c r="C1459" s="271" t="s">
        <v>3141</v>
      </c>
      <c r="D1459" s="271" t="s">
        <v>3111</v>
      </c>
      <c r="E1459" s="272" t="s">
        <v>551</v>
      </c>
      <c r="F1459" s="271" t="s">
        <v>2384</v>
      </c>
      <c r="G1459" s="271" t="s">
        <v>3142</v>
      </c>
    </row>
    <row r="1460" spans="1:7" ht="15">
      <c r="A1460" s="56" t="s">
        <v>3143</v>
      </c>
      <c r="B1460" s="56" t="s">
        <v>2446</v>
      </c>
      <c r="C1460" s="56" t="s">
        <v>551</v>
      </c>
      <c r="D1460" s="56" t="s">
        <v>3111</v>
      </c>
      <c r="E1460" s="74" t="s">
        <v>551</v>
      </c>
      <c r="F1460" s="74" t="s">
        <v>2384</v>
      </c>
      <c r="G1460" s="56" t="s">
        <v>3144</v>
      </c>
    </row>
    <row r="1461" spans="1:7" ht="15">
      <c r="A1461" s="56" t="s">
        <v>2963</v>
      </c>
      <c r="B1461" s="56" t="s">
        <v>2415</v>
      </c>
      <c r="C1461" s="56" t="s">
        <v>2459</v>
      </c>
      <c r="D1461" s="56" t="s">
        <v>3111</v>
      </c>
      <c r="E1461" s="74" t="s">
        <v>2518</v>
      </c>
      <c r="F1461" s="74" t="s">
        <v>2386</v>
      </c>
      <c r="G1461" s="56" t="s">
        <v>2418</v>
      </c>
    </row>
    <row r="1462" spans="1:7" ht="15">
      <c r="A1462" s="56" t="s">
        <v>2964</v>
      </c>
      <c r="B1462" s="56" t="s">
        <v>2946</v>
      </c>
      <c r="C1462" s="56" t="s">
        <v>2965</v>
      </c>
      <c r="D1462" s="56" t="s">
        <v>3111</v>
      </c>
      <c r="E1462" s="74" t="s">
        <v>3145</v>
      </c>
      <c r="F1462" s="74" t="s">
        <v>2386</v>
      </c>
      <c r="G1462" s="56" t="s">
        <v>2418</v>
      </c>
    </row>
    <row r="1463" spans="1:7" ht="15">
      <c r="A1463" s="56" t="s">
        <v>2967</v>
      </c>
      <c r="B1463" s="56" t="s">
        <v>2869</v>
      </c>
      <c r="C1463" s="56" t="s">
        <v>2965</v>
      </c>
      <c r="D1463" s="56" t="s">
        <v>3111</v>
      </c>
      <c r="E1463" s="74" t="s">
        <v>3145</v>
      </c>
      <c r="F1463" s="74" t="s">
        <v>2386</v>
      </c>
      <c r="G1463" s="56" t="s">
        <v>2968</v>
      </c>
    </row>
    <row r="1464" spans="1:7" ht="17.25">
      <c r="A1464" s="75" t="s">
        <v>3146</v>
      </c>
      <c r="B1464" s="75"/>
      <c r="C1464" s="75"/>
      <c r="D1464" s="75"/>
      <c r="E1464" s="76"/>
      <c r="F1464" s="75"/>
      <c r="G1464" s="75"/>
    </row>
    <row r="1465" spans="1:7" ht="17.25">
      <c r="A1465" s="271" t="s">
        <v>2458</v>
      </c>
      <c r="B1465" s="271" t="s">
        <v>2458</v>
      </c>
      <c r="C1465" s="271" t="s">
        <v>2459</v>
      </c>
      <c r="D1465" s="271" t="s">
        <v>3111</v>
      </c>
      <c r="E1465" s="272" t="s">
        <v>2518</v>
      </c>
      <c r="F1465" s="271" t="s">
        <v>2386</v>
      </c>
      <c r="G1465" s="271" t="s">
        <v>2719</v>
      </c>
    </row>
    <row r="1466" spans="1:7" ht="17.25">
      <c r="A1466" s="271" t="s">
        <v>2976</v>
      </c>
      <c r="B1466" s="271" t="s">
        <v>2919</v>
      </c>
      <c r="C1466" s="271" t="s">
        <v>2459</v>
      </c>
      <c r="D1466" s="271" t="s">
        <v>3111</v>
      </c>
      <c r="E1466" s="272" t="s">
        <v>2518</v>
      </c>
      <c r="F1466" s="271" t="s">
        <v>2386</v>
      </c>
      <c r="G1466" s="271" t="s">
        <v>2418</v>
      </c>
    </row>
    <row r="1467" spans="1:7" ht="15">
      <c r="A1467" s="56" t="s">
        <v>3147</v>
      </c>
      <c r="B1467" s="56" t="s">
        <v>2919</v>
      </c>
      <c r="C1467" s="56" t="s">
        <v>551</v>
      </c>
      <c r="D1467" s="56" t="s">
        <v>3111</v>
      </c>
      <c r="E1467" s="74" t="s">
        <v>551</v>
      </c>
      <c r="F1467" s="74" t="s">
        <v>2384</v>
      </c>
      <c r="G1467" s="56" t="s">
        <v>3148</v>
      </c>
    </row>
    <row r="1468" spans="1:7" ht="15">
      <c r="A1468" s="56" t="s">
        <v>2990</v>
      </c>
      <c r="B1468" s="56" t="s">
        <v>2889</v>
      </c>
      <c r="C1468" s="56" t="s">
        <v>2459</v>
      </c>
      <c r="D1468" s="56" t="s">
        <v>3111</v>
      </c>
      <c r="E1468" s="74" t="s">
        <v>2518</v>
      </c>
      <c r="F1468" s="74" t="s">
        <v>2386</v>
      </c>
      <c r="G1468" s="56" t="s">
        <v>2991</v>
      </c>
    </row>
    <row r="1469" spans="1:7" ht="15">
      <c r="A1469" s="56" t="s">
        <v>3149</v>
      </c>
      <c r="B1469" s="56" t="s">
        <v>2893</v>
      </c>
      <c r="C1469" s="56" t="s">
        <v>551</v>
      </c>
      <c r="D1469" s="56" t="s">
        <v>3111</v>
      </c>
      <c r="E1469" s="74" t="s">
        <v>551</v>
      </c>
      <c r="F1469" s="74" t="s">
        <v>2384</v>
      </c>
      <c r="G1469" s="56" t="s">
        <v>3150</v>
      </c>
    </row>
    <row r="1470" spans="1:7" ht="17.25">
      <c r="A1470" s="271" t="s">
        <v>3002</v>
      </c>
      <c r="B1470" s="271" t="s">
        <v>2869</v>
      </c>
      <c r="C1470" s="271" t="s">
        <v>2965</v>
      </c>
      <c r="D1470" s="271" t="s">
        <v>3111</v>
      </c>
      <c r="E1470" s="272" t="s">
        <v>3145</v>
      </c>
      <c r="F1470" s="272" t="s">
        <v>2386</v>
      </c>
      <c r="G1470" s="271" t="s">
        <v>2418</v>
      </c>
    </row>
    <row r="1471" spans="1:7" ht="17.25">
      <c r="A1471" s="75" t="s">
        <v>3151</v>
      </c>
      <c r="B1471" s="75"/>
      <c r="C1471" s="75"/>
      <c r="D1471" s="75"/>
      <c r="E1471" s="76"/>
      <c r="F1471" s="75"/>
      <c r="G1471" s="75"/>
    </row>
    <row r="1472" spans="1:7" ht="15">
      <c r="A1472" s="56" t="s">
        <v>2458</v>
      </c>
      <c r="B1472" s="56" t="s">
        <v>2458</v>
      </c>
      <c r="C1472" s="56" t="s">
        <v>2459</v>
      </c>
      <c r="D1472" s="56" t="s">
        <v>3111</v>
      </c>
      <c r="E1472" s="74" t="s">
        <v>2518</v>
      </c>
      <c r="F1472" s="74" t="s">
        <v>2386</v>
      </c>
      <c r="G1472" s="56" t="s">
        <v>2719</v>
      </c>
    </row>
    <row r="1473" spans="1:7" ht="17.25">
      <c r="A1473" s="271" t="s">
        <v>3152</v>
      </c>
      <c r="B1473" s="271" t="s">
        <v>2869</v>
      </c>
      <c r="C1473" s="271" t="s">
        <v>3153</v>
      </c>
      <c r="D1473" s="271" t="s">
        <v>3111</v>
      </c>
      <c r="E1473" s="272" t="s">
        <v>551</v>
      </c>
      <c r="F1473" s="272" t="s">
        <v>2384</v>
      </c>
      <c r="G1473" s="271" t="s">
        <v>3154</v>
      </c>
    </row>
    <row r="1474" spans="1:7" ht="15">
      <c r="A1474" s="56" t="s">
        <v>3155</v>
      </c>
      <c r="B1474" s="56" t="s">
        <v>2884</v>
      </c>
      <c r="C1474" s="56" t="s">
        <v>551</v>
      </c>
      <c r="D1474" s="56" t="s">
        <v>3111</v>
      </c>
      <c r="E1474" s="74" t="s">
        <v>551</v>
      </c>
      <c r="F1474" s="74" t="s">
        <v>2384</v>
      </c>
      <c r="G1474" s="56" t="s">
        <v>2418</v>
      </c>
    </row>
    <row r="1475" spans="1:7" ht="17.25">
      <c r="A1475" s="271" t="s">
        <v>3012</v>
      </c>
      <c r="B1475" s="271" t="s">
        <v>2869</v>
      </c>
      <c r="C1475" s="271" t="s">
        <v>3013</v>
      </c>
      <c r="D1475" s="271" t="s">
        <v>3111</v>
      </c>
      <c r="E1475" s="272" t="s">
        <v>2518</v>
      </c>
      <c r="F1475" s="272" t="s">
        <v>2386</v>
      </c>
      <c r="G1475" s="271" t="s">
        <v>3015</v>
      </c>
    </row>
    <row r="1476" spans="1:7" ht="15">
      <c r="A1476" s="56" t="s">
        <v>3156</v>
      </c>
      <c r="B1476" s="56" t="s">
        <v>2884</v>
      </c>
      <c r="C1476" s="56" t="s">
        <v>3157</v>
      </c>
      <c r="D1476" s="56" t="s">
        <v>3111</v>
      </c>
      <c r="E1476" s="74" t="s">
        <v>551</v>
      </c>
      <c r="F1476" s="74" t="s">
        <v>2384</v>
      </c>
      <c r="G1476" s="56" t="s">
        <v>3158</v>
      </c>
    </row>
    <row r="1477" spans="1:7" ht="15">
      <c r="A1477" s="56" t="s">
        <v>3159</v>
      </c>
      <c r="B1477" s="56" t="s">
        <v>2869</v>
      </c>
      <c r="C1477" s="56" t="s">
        <v>551</v>
      </c>
      <c r="D1477" s="56" t="s">
        <v>3111</v>
      </c>
      <c r="E1477" s="74" t="s">
        <v>551</v>
      </c>
      <c r="F1477" s="74" t="s">
        <v>2384</v>
      </c>
      <c r="G1477" s="56" t="s">
        <v>3160</v>
      </c>
    </row>
    <row r="1478" spans="1:7" ht="17.25">
      <c r="A1478" s="271" t="s">
        <v>3020</v>
      </c>
      <c r="B1478" s="271" t="s">
        <v>2446</v>
      </c>
      <c r="C1478" s="271" t="s">
        <v>2459</v>
      </c>
      <c r="D1478" s="271" t="s">
        <v>3111</v>
      </c>
      <c r="E1478" s="272" t="s">
        <v>2518</v>
      </c>
      <c r="F1478" s="271" t="s">
        <v>2386</v>
      </c>
      <c r="G1478" s="271" t="s">
        <v>3021</v>
      </c>
    </row>
    <row r="1479" spans="1:7" ht="15">
      <c r="A1479" s="56" t="s">
        <v>3161</v>
      </c>
      <c r="B1479" s="56" t="s">
        <v>2919</v>
      </c>
      <c r="C1479" s="56" t="s">
        <v>3162</v>
      </c>
      <c r="D1479" s="56" t="s">
        <v>3111</v>
      </c>
      <c r="E1479" s="74" t="s">
        <v>551</v>
      </c>
      <c r="F1479" s="74" t="s">
        <v>2384</v>
      </c>
      <c r="G1479" s="56" t="s">
        <v>3163</v>
      </c>
    </row>
    <row r="1480" spans="1:7" ht="15">
      <c r="A1480" s="56" t="s">
        <v>3026</v>
      </c>
      <c r="B1480" s="56" t="s">
        <v>2415</v>
      </c>
      <c r="C1480" s="56" t="s">
        <v>2753</v>
      </c>
      <c r="D1480" s="56" t="s">
        <v>3111</v>
      </c>
      <c r="E1480" s="74" t="s">
        <v>551</v>
      </c>
      <c r="F1480" s="74" t="s">
        <v>2384</v>
      </c>
      <c r="G1480" s="56" t="s">
        <v>3027</v>
      </c>
    </row>
    <row r="1481" spans="1:7" ht="15">
      <c r="A1481" s="56" t="s">
        <v>2436</v>
      </c>
      <c r="B1481" s="56" t="s">
        <v>2415</v>
      </c>
      <c r="C1481" s="56"/>
      <c r="D1481" s="56" t="s">
        <v>2416</v>
      </c>
      <c r="E1481" s="74"/>
      <c r="F1481" s="74" t="s">
        <v>2417</v>
      </c>
      <c r="G1481" s="56" t="s">
        <v>2418</v>
      </c>
    </row>
    <row r="1482" spans="1:7" ht="15">
      <c r="A1482" s="56" t="s">
        <v>2437</v>
      </c>
      <c r="B1482" s="56" t="s">
        <v>2415</v>
      </c>
      <c r="C1482" s="56"/>
      <c r="D1482" s="56" t="s">
        <v>2416</v>
      </c>
      <c r="E1482" s="74"/>
      <c r="F1482" s="74" t="s">
        <v>2417</v>
      </c>
      <c r="G1482" s="56" t="s">
        <v>2418</v>
      </c>
    </row>
    <row r="1483" spans="1:7" ht="15">
      <c r="A1483" s="56" t="s">
        <v>2438</v>
      </c>
      <c r="B1483" s="56" t="s">
        <v>2415</v>
      </c>
      <c r="C1483" s="56"/>
      <c r="D1483" s="56" t="s">
        <v>2416</v>
      </c>
      <c r="E1483" s="74"/>
      <c r="F1483" s="74" t="s">
        <v>2417</v>
      </c>
      <c r="G1483" s="56" t="s">
        <v>2418</v>
      </c>
    </row>
    <row r="1484" spans="1:7" ht="15">
      <c r="A1484" s="56" t="s">
        <v>2439</v>
      </c>
      <c r="B1484" s="56" t="s">
        <v>2415</v>
      </c>
      <c r="C1484" s="56"/>
      <c r="D1484" s="56" t="s">
        <v>2416</v>
      </c>
      <c r="E1484" s="74"/>
      <c r="F1484" s="74" t="s">
        <v>2417</v>
      </c>
      <c r="G1484" s="56" t="s">
        <v>2418</v>
      </c>
    </row>
    <row r="1485" spans="1:7" ht="17.25">
      <c r="A1485" s="271" t="s">
        <v>2440</v>
      </c>
      <c r="B1485" s="271" t="s">
        <v>2415</v>
      </c>
      <c r="C1485" s="271"/>
      <c r="D1485" s="271" t="s">
        <v>2416</v>
      </c>
      <c r="E1485" s="272"/>
      <c r="F1485" s="271" t="s">
        <v>2417</v>
      </c>
      <c r="G1485" s="271" t="s">
        <v>2418</v>
      </c>
    </row>
    <row r="1486" spans="1:7" ht="17.25">
      <c r="A1486" s="271" t="s">
        <v>2441</v>
      </c>
      <c r="B1486" s="271" t="s">
        <v>2415</v>
      </c>
      <c r="C1486" s="271"/>
      <c r="D1486" s="271" t="s">
        <v>2416</v>
      </c>
      <c r="E1486" s="272"/>
      <c r="F1486" s="271" t="s">
        <v>2417</v>
      </c>
      <c r="G1486" s="271" t="s">
        <v>2418</v>
      </c>
    </row>
    <row r="1487" spans="1:7" ht="15">
      <c r="A1487" s="56" t="s">
        <v>2442</v>
      </c>
      <c r="B1487" s="56" t="s">
        <v>2415</v>
      </c>
      <c r="C1487" s="56"/>
      <c r="D1487" s="56" t="s">
        <v>2416</v>
      </c>
      <c r="E1487" s="74"/>
      <c r="F1487" s="74" t="s">
        <v>2417</v>
      </c>
      <c r="G1487" s="56" t="s">
        <v>2418</v>
      </c>
    </row>
    <row r="1488" spans="1:7" ht="15">
      <c r="A1488" s="56" t="s">
        <v>2443</v>
      </c>
      <c r="B1488" s="56" t="s">
        <v>2415</v>
      </c>
      <c r="C1488" s="56"/>
      <c r="D1488" s="56" t="s">
        <v>2416</v>
      </c>
      <c r="E1488" s="74"/>
      <c r="F1488" s="74" t="s">
        <v>2417</v>
      </c>
      <c r="G1488" s="56" t="s">
        <v>2418</v>
      </c>
    </row>
    <row r="1489" spans="1:7" ht="15">
      <c r="A1489" s="56" t="s">
        <v>3164</v>
      </c>
      <c r="B1489" s="56" t="s">
        <v>2919</v>
      </c>
      <c r="C1489" s="56" t="s">
        <v>551</v>
      </c>
      <c r="D1489" s="56" t="s">
        <v>3111</v>
      </c>
      <c r="E1489" s="74" t="s">
        <v>551</v>
      </c>
      <c r="F1489" s="74" t="s">
        <v>2384</v>
      </c>
      <c r="G1489" s="56" t="s">
        <v>3165</v>
      </c>
    </row>
    <row r="1490" spans="1:7" ht="17.25">
      <c r="A1490" s="271" t="s">
        <v>3034</v>
      </c>
      <c r="B1490" s="271" t="s">
        <v>2884</v>
      </c>
      <c r="C1490" s="271" t="s">
        <v>2965</v>
      </c>
      <c r="D1490" s="271" t="s">
        <v>3111</v>
      </c>
      <c r="E1490" s="272" t="s">
        <v>3145</v>
      </c>
      <c r="F1490" s="272" t="s">
        <v>2386</v>
      </c>
      <c r="G1490" s="271" t="s">
        <v>2418</v>
      </c>
    </row>
    <row r="1491" spans="1:7" ht="17.25">
      <c r="A1491" s="75" t="s">
        <v>3166</v>
      </c>
      <c r="B1491" s="75"/>
      <c r="C1491" s="75"/>
      <c r="D1491" s="75"/>
      <c r="E1491" s="76"/>
      <c r="F1491" s="75"/>
      <c r="G1491" s="75"/>
    </row>
    <row r="1492" spans="1:7" ht="17.25">
      <c r="A1492" s="271" t="s">
        <v>2458</v>
      </c>
      <c r="B1492" s="271" t="s">
        <v>2458</v>
      </c>
      <c r="C1492" s="271" t="s">
        <v>2459</v>
      </c>
      <c r="D1492" s="271" t="s">
        <v>3111</v>
      </c>
      <c r="E1492" s="272" t="s">
        <v>2518</v>
      </c>
      <c r="F1492" s="272" t="s">
        <v>2386</v>
      </c>
      <c r="G1492" s="271" t="s">
        <v>2719</v>
      </c>
    </row>
    <row r="1493" spans="1:7" ht="17.25">
      <c r="A1493" s="271" t="s">
        <v>3042</v>
      </c>
      <c r="B1493" s="271" t="s">
        <v>2446</v>
      </c>
      <c r="C1493" s="271" t="s">
        <v>3043</v>
      </c>
      <c r="D1493" s="271" t="s">
        <v>3111</v>
      </c>
      <c r="E1493" s="272" t="s">
        <v>3167</v>
      </c>
      <c r="F1493" s="271" t="s">
        <v>2384</v>
      </c>
      <c r="G1493" s="271" t="s">
        <v>3045</v>
      </c>
    </row>
    <row r="1494" spans="1:7" ht="15">
      <c r="A1494" s="56" t="s">
        <v>2445</v>
      </c>
      <c r="B1494" s="56" t="s">
        <v>2446</v>
      </c>
      <c r="C1494" s="56"/>
      <c r="D1494" s="56" t="s">
        <v>2416</v>
      </c>
      <c r="E1494" s="74"/>
      <c r="F1494" s="74" t="s">
        <v>2447</v>
      </c>
      <c r="G1494" s="56" t="s">
        <v>2418</v>
      </c>
    </row>
    <row r="1495" spans="1:7" ht="15">
      <c r="A1495" s="56" t="s">
        <v>3168</v>
      </c>
      <c r="B1495" s="56" t="s">
        <v>2446</v>
      </c>
      <c r="C1495" s="56" t="s">
        <v>3169</v>
      </c>
      <c r="D1495" s="56" t="s">
        <v>3111</v>
      </c>
      <c r="E1495" s="74" t="s">
        <v>133</v>
      </c>
      <c r="F1495" s="74" t="s">
        <v>2384</v>
      </c>
      <c r="G1495" s="56" t="s">
        <v>3170</v>
      </c>
    </row>
    <row r="1496" spans="1:7" ht="17.25">
      <c r="A1496" s="271" t="s">
        <v>2448</v>
      </c>
      <c r="B1496" s="271" t="s">
        <v>2415</v>
      </c>
      <c r="C1496" s="271"/>
      <c r="D1496" s="271" t="s">
        <v>2416</v>
      </c>
      <c r="E1496" s="272"/>
      <c r="F1496" s="272" t="s">
        <v>2417</v>
      </c>
      <c r="G1496" s="271" t="s">
        <v>2418</v>
      </c>
    </row>
    <row r="1497" spans="1:7" ht="17.25">
      <c r="A1497" s="271" t="s">
        <v>3171</v>
      </c>
      <c r="B1497" s="271" t="s">
        <v>2893</v>
      </c>
      <c r="C1497" s="271" t="s">
        <v>551</v>
      </c>
      <c r="D1497" s="271" t="s">
        <v>3111</v>
      </c>
      <c r="E1497" s="272" t="s">
        <v>551</v>
      </c>
      <c r="F1497" s="271" t="s">
        <v>2384</v>
      </c>
      <c r="G1497" s="271" t="s">
        <v>3172</v>
      </c>
    </row>
    <row r="1498" spans="1:7" ht="17.25">
      <c r="A1498" s="75" t="s">
        <v>3173</v>
      </c>
      <c r="B1498" s="75"/>
      <c r="C1498" s="75"/>
      <c r="D1498" s="75"/>
      <c r="E1498" s="76"/>
      <c r="F1498" s="75"/>
      <c r="G1498" s="75"/>
    </row>
    <row r="1499" spans="1:7" ht="17.25">
      <c r="A1499" s="271" t="s">
        <v>2458</v>
      </c>
      <c r="B1499" s="271" t="s">
        <v>2458</v>
      </c>
      <c r="C1499" s="271" t="s">
        <v>2459</v>
      </c>
      <c r="D1499" s="271" t="s">
        <v>3111</v>
      </c>
      <c r="E1499" s="272" t="s">
        <v>2518</v>
      </c>
      <c r="F1499" s="271" t="s">
        <v>2386</v>
      </c>
      <c r="G1499" s="271" t="s">
        <v>2719</v>
      </c>
    </row>
    <row r="1500" spans="1:7" ht="17.25">
      <c r="A1500" s="271" t="s">
        <v>3072</v>
      </c>
      <c r="B1500" s="271" t="s">
        <v>2889</v>
      </c>
      <c r="C1500" s="271" t="s">
        <v>3073</v>
      </c>
      <c r="D1500" s="271" t="s">
        <v>3111</v>
      </c>
      <c r="E1500" s="272" t="s">
        <v>551</v>
      </c>
      <c r="F1500" s="271" t="s">
        <v>2384</v>
      </c>
      <c r="G1500" s="271" t="s">
        <v>3074</v>
      </c>
    </row>
    <row r="1501" spans="1:7" ht="17.25">
      <c r="A1501" s="271" t="s">
        <v>3093</v>
      </c>
      <c r="B1501" s="271" t="s">
        <v>2415</v>
      </c>
      <c r="C1501" s="271" t="s">
        <v>3094</v>
      </c>
      <c r="D1501" s="271" t="s">
        <v>3111</v>
      </c>
      <c r="E1501" s="272" t="s">
        <v>551</v>
      </c>
      <c r="F1501" s="271" t="s">
        <v>2384</v>
      </c>
      <c r="G1501" s="271" t="s">
        <v>3095</v>
      </c>
    </row>
    <row r="1502" spans="1:7" ht="17.25">
      <c r="A1502" s="75" t="s">
        <v>3174</v>
      </c>
      <c r="B1502" s="75"/>
      <c r="C1502" s="75"/>
      <c r="D1502" s="75"/>
      <c r="E1502" s="76"/>
      <c r="F1502" s="75"/>
      <c r="G1502" s="75"/>
    </row>
    <row r="1503" spans="1:7" ht="17.25">
      <c r="A1503" s="271" t="s">
        <v>2513</v>
      </c>
      <c r="B1503" s="271" t="s">
        <v>2514</v>
      </c>
      <c r="C1503" s="271" t="s">
        <v>551</v>
      </c>
      <c r="D1503" s="271" t="s">
        <v>3111</v>
      </c>
      <c r="E1503" s="272" t="s">
        <v>551</v>
      </c>
      <c r="F1503" s="271" t="s">
        <v>2384</v>
      </c>
      <c r="G1503" s="271" t="s">
        <v>2516</v>
      </c>
    </row>
    <row r="1504" spans="1:7" ht="17.25">
      <c r="A1504" s="75" t="s">
        <v>3175</v>
      </c>
      <c r="B1504" s="75"/>
      <c r="C1504" s="75"/>
      <c r="D1504" s="75"/>
      <c r="E1504" s="76"/>
      <c r="F1504" s="75"/>
      <c r="G1504" s="75"/>
    </row>
    <row r="1505" spans="1:7" ht="15">
      <c r="A1505" s="56" t="s">
        <v>2457</v>
      </c>
      <c r="B1505" s="56" t="s">
        <v>2458</v>
      </c>
      <c r="C1505" s="56" t="s">
        <v>2459</v>
      </c>
      <c r="D1505" s="56" t="s">
        <v>3111</v>
      </c>
      <c r="E1505" s="74" t="s">
        <v>2518</v>
      </c>
      <c r="F1505" s="74" t="s">
        <v>2386</v>
      </c>
      <c r="G1505" s="56" t="s">
        <v>2418</v>
      </c>
    </row>
    <row r="1506" spans="1:7" ht="17.25">
      <c r="A1506" s="75" t="s">
        <v>3176</v>
      </c>
      <c r="B1506" s="75"/>
      <c r="C1506" s="75"/>
      <c r="D1506" s="75"/>
      <c r="E1506" s="76"/>
      <c r="F1506" s="75"/>
      <c r="G1506" s="75"/>
    </row>
    <row r="1507" spans="1:7" ht="17.25">
      <c r="A1507" s="271" t="s">
        <v>2528</v>
      </c>
      <c r="B1507" s="271" t="s">
        <v>2458</v>
      </c>
      <c r="C1507" s="271" t="s">
        <v>551</v>
      </c>
      <c r="D1507" s="271" t="s">
        <v>3111</v>
      </c>
      <c r="E1507" s="272" t="s">
        <v>551</v>
      </c>
      <c r="F1507" s="271" t="s">
        <v>2384</v>
      </c>
      <c r="G1507" s="271" t="s">
        <v>2529</v>
      </c>
    </row>
    <row r="1508" spans="1:7" ht="17.25">
      <c r="A1508" s="75" t="s">
        <v>3177</v>
      </c>
      <c r="B1508" s="75"/>
      <c r="C1508" s="75"/>
      <c r="D1508" s="75"/>
      <c r="E1508" s="76"/>
      <c r="F1508" s="75"/>
      <c r="G1508" s="75"/>
    </row>
    <row r="1509" spans="1:7" ht="15">
      <c r="A1509" s="56" t="s">
        <v>2462</v>
      </c>
      <c r="B1509" s="56" t="s">
        <v>2463</v>
      </c>
      <c r="C1509" s="56" t="s">
        <v>2459</v>
      </c>
      <c r="D1509" s="56" t="s">
        <v>3111</v>
      </c>
      <c r="E1509" s="74" t="s">
        <v>2518</v>
      </c>
      <c r="F1509" s="74" t="s">
        <v>2386</v>
      </c>
      <c r="G1509" s="56" t="s">
        <v>2418</v>
      </c>
    </row>
    <row r="1510" spans="1:7" ht="15">
      <c r="A1510" s="56" t="s">
        <v>2464</v>
      </c>
      <c r="B1510" s="56" t="s">
        <v>2463</v>
      </c>
      <c r="C1510" s="56" t="s">
        <v>2459</v>
      </c>
      <c r="D1510" s="56" t="s">
        <v>3111</v>
      </c>
      <c r="E1510" s="74" t="s">
        <v>2518</v>
      </c>
      <c r="F1510" s="74" t="s">
        <v>2386</v>
      </c>
      <c r="G1510" s="56" t="s">
        <v>2418</v>
      </c>
    </row>
    <row r="1511" spans="1:7" ht="17.25">
      <c r="A1511" s="271" t="s">
        <v>2465</v>
      </c>
      <c r="B1511" s="271" t="s">
        <v>2463</v>
      </c>
      <c r="C1511" s="271" t="s">
        <v>2459</v>
      </c>
      <c r="D1511" s="271" t="s">
        <v>3111</v>
      </c>
      <c r="E1511" s="272" t="s">
        <v>2518</v>
      </c>
      <c r="F1511" s="271" t="s">
        <v>2386</v>
      </c>
      <c r="G1511" s="271" t="s">
        <v>2418</v>
      </c>
    </row>
    <row r="1512" spans="1:7" ht="17.25">
      <c r="A1512" s="271" t="s">
        <v>2466</v>
      </c>
      <c r="B1512" s="271" t="s">
        <v>2463</v>
      </c>
      <c r="C1512" s="271" t="s">
        <v>2459</v>
      </c>
      <c r="D1512" s="271" t="s">
        <v>3111</v>
      </c>
      <c r="E1512" s="272" t="s">
        <v>2518</v>
      </c>
      <c r="F1512" s="271" t="s">
        <v>2386</v>
      </c>
      <c r="G1512" s="271" t="s">
        <v>2418</v>
      </c>
    </row>
    <row r="1513" spans="1:7" ht="17.25">
      <c r="A1513" s="75" t="s">
        <v>3178</v>
      </c>
      <c r="B1513" s="75"/>
      <c r="C1513" s="75"/>
      <c r="D1513" s="75"/>
      <c r="E1513" s="76"/>
      <c r="F1513" s="75"/>
      <c r="G1513" s="75"/>
    </row>
    <row r="1514" spans="1:7" ht="17.25">
      <c r="A1514" s="271" t="s">
        <v>2472</v>
      </c>
      <c r="B1514" s="271" t="s">
        <v>2458</v>
      </c>
      <c r="C1514" s="271" t="s">
        <v>2459</v>
      </c>
      <c r="D1514" s="271" t="s">
        <v>3111</v>
      </c>
      <c r="E1514" s="272" t="s">
        <v>2518</v>
      </c>
      <c r="F1514" s="271" t="s">
        <v>2386</v>
      </c>
      <c r="G1514" s="271" t="s">
        <v>2418</v>
      </c>
    </row>
    <row r="1515" spans="1:7" ht="17.25">
      <c r="A1515" s="271" t="s">
        <v>2473</v>
      </c>
      <c r="B1515" s="271" t="s">
        <v>2458</v>
      </c>
      <c r="C1515" s="271" t="s">
        <v>2459</v>
      </c>
      <c r="D1515" s="271" t="s">
        <v>3111</v>
      </c>
      <c r="E1515" s="272" t="s">
        <v>2518</v>
      </c>
      <c r="F1515" s="271" t="s">
        <v>2386</v>
      </c>
      <c r="G1515" s="271" t="s">
        <v>2418</v>
      </c>
    </row>
    <row r="1516" spans="1:7" ht="15">
      <c r="A1516" s="56" t="s">
        <v>2474</v>
      </c>
      <c r="B1516" s="56" t="s">
        <v>2458</v>
      </c>
      <c r="C1516" s="56" t="s">
        <v>2459</v>
      </c>
      <c r="D1516" s="56" t="s">
        <v>3111</v>
      </c>
      <c r="E1516" s="74" t="s">
        <v>2518</v>
      </c>
      <c r="F1516" s="74" t="s">
        <v>2386</v>
      </c>
      <c r="G1516" s="56" t="s">
        <v>2418</v>
      </c>
    </row>
    <row r="1517" spans="1:7" ht="17.25">
      <c r="A1517" s="75" t="s">
        <v>3179</v>
      </c>
      <c r="B1517" s="75"/>
      <c r="C1517" s="75"/>
      <c r="D1517" s="75"/>
      <c r="E1517" s="76"/>
      <c r="F1517" s="75"/>
      <c r="G1517" s="75"/>
    </row>
    <row r="1518" spans="1:7" ht="15">
      <c r="A1518" s="56" t="s">
        <v>2533</v>
      </c>
      <c r="B1518" s="56"/>
      <c r="C1518" s="56" t="s">
        <v>2534</v>
      </c>
      <c r="D1518" s="56" t="s">
        <v>3111</v>
      </c>
      <c r="E1518" s="74" t="s">
        <v>551</v>
      </c>
      <c r="F1518" s="74" t="s">
        <v>2384</v>
      </c>
      <c r="G1518" s="56" t="s">
        <v>2418</v>
      </c>
    </row>
    <row r="1519" spans="1:7" ht="15">
      <c r="A1519" s="56" t="s">
        <v>2476</v>
      </c>
      <c r="B1519" s="56" t="s">
        <v>2458</v>
      </c>
      <c r="C1519" s="56" t="s">
        <v>2459</v>
      </c>
      <c r="D1519" s="56" t="s">
        <v>3111</v>
      </c>
      <c r="E1519" s="74" t="s">
        <v>2518</v>
      </c>
      <c r="F1519" s="74" t="s">
        <v>2386</v>
      </c>
      <c r="G1519" s="56" t="s">
        <v>2418</v>
      </c>
    </row>
    <row r="1520" spans="1:7" ht="17.25">
      <c r="A1520" s="75" t="s">
        <v>3180</v>
      </c>
      <c r="B1520" s="75"/>
      <c r="C1520" s="75"/>
      <c r="D1520" s="75"/>
      <c r="E1520" s="76"/>
      <c r="F1520" s="75"/>
      <c r="G1520" s="75"/>
    </row>
    <row r="1521" spans="1:7" ht="17.25">
      <c r="A1521" s="271" t="s">
        <v>2536</v>
      </c>
      <c r="B1521" s="271" t="s">
        <v>2537</v>
      </c>
      <c r="C1521" s="271" t="s">
        <v>551</v>
      </c>
      <c r="D1521" s="271" t="s">
        <v>3111</v>
      </c>
      <c r="E1521" s="272" t="s">
        <v>551</v>
      </c>
      <c r="F1521" s="271" t="s">
        <v>2384</v>
      </c>
      <c r="G1521" s="271" t="s">
        <v>2538</v>
      </c>
    </row>
    <row r="1522" spans="1:7" ht="15">
      <c r="A1522" s="56" t="s">
        <v>2539</v>
      </c>
      <c r="B1522" s="56" t="s">
        <v>2540</v>
      </c>
      <c r="C1522" s="56" t="s">
        <v>2541</v>
      </c>
      <c r="D1522" s="56" t="s">
        <v>3111</v>
      </c>
      <c r="E1522" s="74" t="s">
        <v>551</v>
      </c>
      <c r="F1522" s="74" t="s">
        <v>2384</v>
      </c>
      <c r="G1522" s="56" t="s">
        <v>2542</v>
      </c>
    </row>
    <row r="1523" spans="1:7" ht="15">
      <c r="A1523" s="56" t="s">
        <v>2484</v>
      </c>
      <c r="B1523" s="56" t="s">
        <v>2485</v>
      </c>
      <c r="C1523" s="56"/>
      <c r="D1523" s="56" t="s">
        <v>2416</v>
      </c>
      <c r="E1523" s="74"/>
      <c r="F1523" s="74" t="s">
        <v>2486</v>
      </c>
      <c r="G1523" s="56" t="s">
        <v>2418</v>
      </c>
    </row>
    <row r="1524" spans="1:7" ht="17.25">
      <c r="A1524" s="271" t="s">
        <v>2487</v>
      </c>
      <c r="B1524" s="271" t="s">
        <v>2485</v>
      </c>
      <c r="C1524" s="271"/>
      <c r="D1524" s="271" t="s">
        <v>2416</v>
      </c>
      <c r="E1524" s="272"/>
      <c r="F1524" s="272" t="s">
        <v>2486</v>
      </c>
      <c r="G1524" s="271" t="s">
        <v>2418</v>
      </c>
    </row>
    <row r="1525" spans="1:7" ht="17.25">
      <c r="A1525" s="271" t="s">
        <v>2488</v>
      </c>
      <c r="B1525" s="271" t="s">
        <v>2485</v>
      </c>
      <c r="C1525" s="271" t="s">
        <v>2489</v>
      </c>
      <c r="D1525" s="271" t="s">
        <v>2416</v>
      </c>
      <c r="E1525" s="272"/>
      <c r="F1525" s="271" t="s">
        <v>2490</v>
      </c>
      <c r="G1525" s="271" t="s">
        <v>2491</v>
      </c>
    </row>
    <row r="1526" spans="1:7" ht="17.25">
      <c r="A1526" s="75" t="s">
        <v>3181</v>
      </c>
      <c r="B1526" s="75"/>
      <c r="C1526" s="75"/>
      <c r="D1526" s="75"/>
      <c r="E1526" s="76"/>
      <c r="F1526" s="75"/>
      <c r="G1526" s="75"/>
    </row>
    <row r="1527" spans="1:7" ht="17.25">
      <c r="A1527" s="271" t="s">
        <v>2494</v>
      </c>
      <c r="B1527" s="271" t="s">
        <v>2458</v>
      </c>
      <c r="C1527" s="271" t="s">
        <v>551</v>
      </c>
      <c r="D1527" s="271" t="s">
        <v>2416</v>
      </c>
      <c r="E1527" s="272"/>
      <c r="F1527" s="271" t="s">
        <v>2495</v>
      </c>
      <c r="G1527" s="271" t="s">
        <v>2495</v>
      </c>
    </row>
    <row r="1528" spans="1:7" ht="17.25">
      <c r="A1528" s="271" t="s">
        <v>2494</v>
      </c>
      <c r="B1528" s="271" t="s">
        <v>2458</v>
      </c>
      <c r="C1528" s="271" t="s">
        <v>551</v>
      </c>
      <c r="D1528" s="271" t="s">
        <v>3111</v>
      </c>
      <c r="E1528" s="272" t="s">
        <v>551</v>
      </c>
      <c r="F1528" s="272" t="s">
        <v>2384</v>
      </c>
      <c r="G1528" s="271" t="s">
        <v>2495</v>
      </c>
    </row>
    <row r="1529" spans="1:7" ht="17.25">
      <c r="A1529" s="271" t="s">
        <v>2544</v>
      </c>
      <c r="B1529" s="271" t="s">
        <v>2458</v>
      </c>
      <c r="C1529" s="271" t="s">
        <v>551</v>
      </c>
      <c r="D1529" s="271" t="s">
        <v>3111</v>
      </c>
      <c r="E1529" s="272" t="s">
        <v>551</v>
      </c>
      <c r="F1529" s="271" t="s">
        <v>2384</v>
      </c>
      <c r="G1529" s="271" t="s">
        <v>2545</v>
      </c>
    </row>
    <row r="1530" spans="1:7" ht="17.25">
      <c r="A1530" s="75" t="s">
        <v>3182</v>
      </c>
      <c r="B1530" s="75"/>
      <c r="C1530" s="75"/>
      <c r="D1530" s="75"/>
      <c r="E1530" s="76"/>
      <c r="F1530" s="75"/>
      <c r="G1530" s="75"/>
    </row>
    <row r="1531" spans="1:7" ht="17.25">
      <c r="A1531" s="271" t="s">
        <v>2547</v>
      </c>
      <c r="B1531" s="271"/>
      <c r="C1531" s="271" t="s">
        <v>551</v>
      </c>
      <c r="D1531" s="271" t="s">
        <v>3111</v>
      </c>
      <c r="E1531" s="272" t="s">
        <v>551</v>
      </c>
      <c r="F1531" s="271" t="s">
        <v>2384</v>
      </c>
      <c r="G1531" s="271" t="s">
        <v>2418</v>
      </c>
    </row>
    <row r="1532" spans="1:7" ht="17.25">
      <c r="A1532" s="75" t="s">
        <v>3183</v>
      </c>
      <c r="B1532" s="75"/>
      <c r="C1532" s="75"/>
      <c r="D1532" s="75"/>
      <c r="E1532" s="76"/>
      <c r="F1532" s="75"/>
      <c r="G1532" s="75"/>
    </row>
    <row r="1533" spans="1:7" ht="17.25">
      <c r="A1533" s="271" t="s">
        <v>2499</v>
      </c>
      <c r="B1533" s="271" t="s">
        <v>2500</v>
      </c>
      <c r="C1533" s="271" t="s">
        <v>2501</v>
      </c>
      <c r="D1533" s="271" t="s">
        <v>2416</v>
      </c>
      <c r="E1533" s="272"/>
      <c r="F1533" s="271" t="s">
        <v>2417</v>
      </c>
      <c r="G1533" s="271" t="s">
        <v>2502</v>
      </c>
    </row>
    <row r="1534" spans="1:7" ht="17.25">
      <c r="A1534" s="271" t="s">
        <v>2506</v>
      </c>
      <c r="B1534" s="271" t="s">
        <v>2458</v>
      </c>
      <c r="C1534" s="271" t="s">
        <v>2459</v>
      </c>
      <c r="D1534" s="271" t="s">
        <v>3111</v>
      </c>
      <c r="E1534" s="272" t="s">
        <v>2518</v>
      </c>
      <c r="F1534" s="271" t="s">
        <v>2386</v>
      </c>
      <c r="G1534" s="271" t="s">
        <v>2418</v>
      </c>
    </row>
    <row r="1535" spans="1:7" ht="17.25">
      <c r="A1535" s="75" t="s">
        <v>3184</v>
      </c>
      <c r="B1535" s="75"/>
      <c r="C1535" s="75"/>
      <c r="D1535" s="75"/>
      <c r="E1535" s="76"/>
      <c r="F1535" s="75"/>
      <c r="G1535" s="75"/>
    </row>
    <row r="1536" spans="1:7" ht="15">
      <c r="A1536" s="56" t="s">
        <v>2458</v>
      </c>
      <c r="B1536" s="56" t="s">
        <v>2458</v>
      </c>
      <c r="C1536" s="56" t="s">
        <v>2459</v>
      </c>
      <c r="D1536" s="56" t="s">
        <v>3185</v>
      </c>
      <c r="E1536" s="74" t="s">
        <v>2460</v>
      </c>
      <c r="F1536" s="74" t="s">
        <v>2400</v>
      </c>
      <c r="G1536" s="56" t="s">
        <v>2717</v>
      </c>
    </row>
    <row r="1537" spans="1:7" ht="17.25">
      <c r="A1537" s="271" t="s">
        <v>2414</v>
      </c>
      <c r="B1537" s="271" t="s">
        <v>2415</v>
      </c>
      <c r="C1537" s="271"/>
      <c r="D1537" s="271" t="s">
        <v>2416</v>
      </c>
      <c r="E1537" s="272"/>
      <c r="F1537" s="271" t="s">
        <v>2417</v>
      </c>
      <c r="G1537" s="271" t="s">
        <v>2418</v>
      </c>
    </row>
    <row r="1538" spans="1:7" ht="15">
      <c r="A1538" s="56" t="s">
        <v>2419</v>
      </c>
      <c r="B1538" s="56" t="s">
        <v>2415</v>
      </c>
      <c r="C1538" s="56"/>
      <c r="D1538" s="56" t="s">
        <v>2416</v>
      </c>
      <c r="E1538" s="74"/>
      <c r="F1538" s="74" t="s">
        <v>2417</v>
      </c>
      <c r="G1538" s="56" t="s">
        <v>2418</v>
      </c>
    </row>
    <row r="1539" spans="1:7" ht="17.25">
      <c r="A1539" s="75" t="s">
        <v>3186</v>
      </c>
      <c r="B1539" s="75"/>
      <c r="C1539" s="75"/>
      <c r="D1539" s="75"/>
      <c r="E1539" s="76"/>
      <c r="F1539" s="75"/>
      <c r="G1539" s="75"/>
    </row>
    <row r="1540" spans="1:7" ht="15">
      <c r="A1540" s="56" t="s">
        <v>2881</v>
      </c>
      <c r="B1540" s="56" t="s">
        <v>2869</v>
      </c>
      <c r="C1540" s="56" t="s">
        <v>2459</v>
      </c>
      <c r="D1540" s="56" t="s">
        <v>3185</v>
      </c>
      <c r="E1540" s="74" t="s">
        <v>2460</v>
      </c>
      <c r="F1540" s="74" t="s">
        <v>2400</v>
      </c>
      <c r="G1540" s="56" t="s">
        <v>2882</v>
      </c>
    </row>
    <row r="1541" spans="1:7" ht="15">
      <c r="A1541" s="56" t="s">
        <v>2421</v>
      </c>
      <c r="B1541" s="56" t="s">
        <v>2415</v>
      </c>
      <c r="C1541" s="56"/>
      <c r="D1541" s="56" t="s">
        <v>2416</v>
      </c>
      <c r="E1541" s="74"/>
      <c r="F1541" s="74" t="s">
        <v>2422</v>
      </c>
      <c r="G1541" s="56" t="s">
        <v>2418</v>
      </c>
    </row>
    <row r="1542" spans="1:7" ht="17.25">
      <c r="A1542" s="271" t="s">
        <v>2423</v>
      </c>
      <c r="B1542" s="271" t="s">
        <v>2424</v>
      </c>
      <c r="C1542" s="271"/>
      <c r="D1542" s="271" t="s">
        <v>2416</v>
      </c>
      <c r="E1542" s="272"/>
      <c r="F1542" s="271" t="s">
        <v>2417</v>
      </c>
      <c r="G1542" s="271" t="s">
        <v>2418</v>
      </c>
    </row>
    <row r="1543" spans="1:7" ht="17.25">
      <c r="A1543" s="271" t="s">
        <v>2425</v>
      </c>
      <c r="B1543" s="271" t="s">
        <v>2424</v>
      </c>
      <c r="C1543" s="271"/>
      <c r="D1543" s="271" t="s">
        <v>2416</v>
      </c>
      <c r="E1543" s="272"/>
      <c r="F1543" s="272" t="s">
        <v>2417</v>
      </c>
      <c r="G1543" s="271" t="s">
        <v>2418</v>
      </c>
    </row>
    <row r="1544" spans="1:7" ht="15">
      <c r="A1544" s="56" t="s">
        <v>2883</v>
      </c>
      <c r="B1544" s="56" t="s">
        <v>2884</v>
      </c>
      <c r="C1544" s="56" t="s">
        <v>2459</v>
      </c>
      <c r="D1544" s="56" t="s">
        <v>3185</v>
      </c>
      <c r="E1544" s="74" t="s">
        <v>2460</v>
      </c>
      <c r="F1544" s="74" t="s">
        <v>2400</v>
      </c>
      <c r="G1544" s="56" t="s">
        <v>2885</v>
      </c>
    </row>
    <row r="1545" spans="1:7" ht="15">
      <c r="A1545" s="56" t="s">
        <v>2426</v>
      </c>
      <c r="B1545" s="56" t="s">
        <v>2415</v>
      </c>
      <c r="C1545" s="56"/>
      <c r="D1545" s="56" t="s">
        <v>2416</v>
      </c>
      <c r="E1545" s="74"/>
      <c r="F1545" s="74" t="s">
        <v>2422</v>
      </c>
      <c r="G1545" s="56" t="s">
        <v>2418</v>
      </c>
    </row>
    <row r="1546" spans="1:7" ht="17.25">
      <c r="A1546" s="271" t="s">
        <v>2896</v>
      </c>
      <c r="B1546" s="271" t="s">
        <v>2877</v>
      </c>
      <c r="C1546" s="271" t="s">
        <v>2897</v>
      </c>
      <c r="D1546" s="271" t="s">
        <v>3185</v>
      </c>
      <c r="E1546" s="272" t="s">
        <v>2454</v>
      </c>
      <c r="F1546" s="272" t="s">
        <v>2400</v>
      </c>
      <c r="G1546" s="271" t="s">
        <v>2899</v>
      </c>
    </row>
    <row r="1547" spans="1:7" ht="15">
      <c r="A1547" s="56" t="s">
        <v>2900</v>
      </c>
      <c r="B1547" s="56" t="s">
        <v>2901</v>
      </c>
      <c r="C1547" s="56" t="s">
        <v>2459</v>
      </c>
      <c r="D1547" s="56" t="s">
        <v>3185</v>
      </c>
      <c r="E1547" s="74" t="s">
        <v>2460</v>
      </c>
      <c r="F1547" s="74" t="s">
        <v>2400</v>
      </c>
      <c r="G1547" s="56" t="s">
        <v>2418</v>
      </c>
    </row>
    <row r="1548" spans="1:7" ht="15">
      <c r="A1548" s="56" t="s">
        <v>2427</v>
      </c>
      <c r="B1548" s="56" t="s">
        <v>2424</v>
      </c>
      <c r="C1548" s="56"/>
      <c r="D1548" s="56" t="s">
        <v>2416</v>
      </c>
      <c r="E1548" s="74"/>
      <c r="F1548" s="74" t="s">
        <v>2417</v>
      </c>
      <c r="G1548" s="56" t="s">
        <v>2418</v>
      </c>
    </row>
    <row r="1549" spans="1:7" ht="17.25">
      <c r="A1549" s="271" t="s">
        <v>2428</v>
      </c>
      <c r="B1549" s="271" t="s">
        <v>2415</v>
      </c>
      <c r="C1549" s="271"/>
      <c r="D1549" s="271" t="s">
        <v>2416</v>
      </c>
      <c r="E1549" s="272"/>
      <c r="F1549" s="271" t="s">
        <v>2417</v>
      </c>
      <c r="G1549" s="271" t="s">
        <v>2418</v>
      </c>
    </row>
    <row r="1550" spans="1:7" ht="15">
      <c r="A1550" s="56" t="s">
        <v>2429</v>
      </c>
      <c r="B1550" s="56" t="s">
        <v>2415</v>
      </c>
      <c r="C1550" s="56"/>
      <c r="D1550" s="56" t="s">
        <v>2416</v>
      </c>
      <c r="E1550" s="74"/>
      <c r="F1550" s="74" t="s">
        <v>2422</v>
      </c>
      <c r="G1550" s="56" t="s">
        <v>2418</v>
      </c>
    </row>
    <row r="1551" spans="1:7" ht="15">
      <c r="A1551" s="56" t="s">
        <v>2902</v>
      </c>
      <c r="B1551" s="56" t="s">
        <v>2901</v>
      </c>
      <c r="C1551" s="56" t="s">
        <v>2452</v>
      </c>
      <c r="D1551" s="56" t="s">
        <v>3185</v>
      </c>
      <c r="E1551" s="74" t="s">
        <v>2454</v>
      </c>
      <c r="F1551" s="74" t="s">
        <v>2400</v>
      </c>
      <c r="G1551" s="56" t="s">
        <v>2903</v>
      </c>
    </row>
    <row r="1552" spans="1:7" ht="17.25">
      <c r="A1552" s="271" t="s">
        <v>2904</v>
      </c>
      <c r="B1552" s="271" t="s">
        <v>2893</v>
      </c>
      <c r="C1552" s="271" t="s">
        <v>2452</v>
      </c>
      <c r="D1552" s="271" t="s">
        <v>3185</v>
      </c>
      <c r="E1552" s="272" t="s">
        <v>2454</v>
      </c>
      <c r="F1552" s="272" t="s">
        <v>2400</v>
      </c>
      <c r="G1552" s="271" t="s">
        <v>2903</v>
      </c>
    </row>
    <row r="1553" spans="1:7" ht="17.25">
      <c r="A1553" s="271" t="s">
        <v>2430</v>
      </c>
      <c r="B1553" s="271" t="s">
        <v>2415</v>
      </c>
      <c r="C1553" s="271"/>
      <c r="D1553" s="271" t="s">
        <v>2416</v>
      </c>
      <c r="E1553" s="272"/>
      <c r="F1553" s="271" t="s">
        <v>2422</v>
      </c>
      <c r="G1553" s="271" t="s">
        <v>2418</v>
      </c>
    </row>
    <row r="1554" spans="1:7" ht="17.25">
      <c r="A1554" s="271" t="s">
        <v>2905</v>
      </c>
      <c r="B1554" s="271" t="s">
        <v>2446</v>
      </c>
      <c r="C1554" s="271" t="s">
        <v>2459</v>
      </c>
      <c r="D1554" s="271" t="s">
        <v>3185</v>
      </c>
      <c r="E1554" s="272" t="s">
        <v>2460</v>
      </c>
      <c r="F1554" s="271" t="s">
        <v>2400</v>
      </c>
      <c r="G1554" s="271" t="s">
        <v>2418</v>
      </c>
    </row>
    <row r="1555" spans="1:7" ht="17.25">
      <c r="A1555" s="271" t="s">
        <v>2431</v>
      </c>
      <c r="B1555" s="271" t="s">
        <v>2415</v>
      </c>
      <c r="C1555" s="271"/>
      <c r="D1555" s="271" t="s">
        <v>2416</v>
      </c>
      <c r="E1555" s="272"/>
      <c r="F1555" s="271" t="s">
        <v>2422</v>
      </c>
      <c r="G1555" s="271" t="s">
        <v>2418</v>
      </c>
    </row>
    <row r="1556" spans="1:7" ht="17.25">
      <c r="A1556" s="271" t="s">
        <v>2432</v>
      </c>
      <c r="B1556" s="271" t="s">
        <v>2424</v>
      </c>
      <c r="C1556" s="271"/>
      <c r="D1556" s="271" t="s">
        <v>2416</v>
      </c>
      <c r="E1556" s="272"/>
      <c r="F1556" s="271" t="s">
        <v>2422</v>
      </c>
      <c r="G1556" s="271" t="s">
        <v>2418</v>
      </c>
    </row>
    <row r="1557" spans="1:7" ht="15">
      <c r="A1557" s="56" t="s">
        <v>2458</v>
      </c>
      <c r="B1557" s="56" t="s">
        <v>2458</v>
      </c>
      <c r="C1557" s="56" t="s">
        <v>2459</v>
      </c>
      <c r="D1557" s="56" t="s">
        <v>3185</v>
      </c>
      <c r="E1557" s="74" t="s">
        <v>2460</v>
      </c>
      <c r="F1557" s="74" t="s">
        <v>2400</v>
      </c>
      <c r="G1557" s="56" t="s">
        <v>2719</v>
      </c>
    </row>
    <row r="1558" spans="1:7" ht="17.25">
      <c r="A1558" s="271" t="s">
        <v>2910</v>
      </c>
      <c r="B1558" s="271" t="s">
        <v>2415</v>
      </c>
      <c r="C1558" s="271" t="s">
        <v>2459</v>
      </c>
      <c r="D1558" s="271" t="s">
        <v>3185</v>
      </c>
      <c r="E1558" s="272" t="s">
        <v>2460</v>
      </c>
      <c r="F1558" s="272" t="s">
        <v>2400</v>
      </c>
      <c r="G1558" s="271" t="s">
        <v>2911</v>
      </c>
    </row>
    <row r="1559" spans="1:7" ht="17.25">
      <c r="A1559" s="75" t="s">
        <v>3187</v>
      </c>
      <c r="B1559" s="75"/>
      <c r="C1559" s="75"/>
      <c r="D1559" s="75"/>
      <c r="E1559" s="76"/>
      <c r="F1559" s="75"/>
      <c r="G1559" s="75"/>
    </row>
    <row r="1560" spans="1:7" ht="15">
      <c r="A1560" s="56" t="s">
        <v>2458</v>
      </c>
      <c r="B1560" s="56" t="s">
        <v>2458</v>
      </c>
      <c r="C1560" s="56" t="s">
        <v>2459</v>
      </c>
      <c r="D1560" s="56" t="s">
        <v>3185</v>
      </c>
      <c r="E1560" s="74" t="s">
        <v>2460</v>
      </c>
      <c r="F1560" s="74" t="s">
        <v>2400</v>
      </c>
      <c r="G1560" s="56" t="s">
        <v>2717</v>
      </c>
    </row>
    <row r="1561" spans="1:7" ht="17.25">
      <c r="A1561" s="75" t="s">
        <v>3188</v>
      </c>
      <c r="B1561" s="75"/>
      <c r="C1561" s="75"/>
      <c r="D1561" s="75"/>
      <c r="E1561" s="76"/>
      <c r="F1561" s="75"/>
      <c r="G1561" s="75"/>
    </row>
    <row r="1562" spans="1:7" ht="15">
      <c r="A1562" s="56" t="s">
        <v>2458</v>
      </c>
      <c r="B1562" s="56" t="s">
        <v>2458</v>
      </c>
      <c r="C1562" s="56" t="s">
        <v>2459</v>
      </c>
      <c r="D1562" s="56" t="s">
        <v>3185</v>
      </c>
      <c r="E1562" s="74" t="s">
        <v>2460</v>
      </c>
      <c r="F1562" s="74" t="s">
        <v>2400</v>
      </c>
      <c r="G1562" s="56" t="s">
        <v>2722</v>
      </c>
    </row>
    <row r="1563" spans="1:7" ht="15">
      <c r="A1563" s="56" t="s">
        <v>2945</v>
      </c>
      <c r="B1563" s="56" t="s">
        <v>2946</v>
      </c>
      <c r="C1563" s="56" t="s">
        <v>2459</v>
      </c>
      <c r="D1563" s="56" t="s">
        <v>3185</v>
      </c>
      <c r="E1563" s="74" t="s">
        <v>2460</v>
      </c>
      <c r="F1563" s="74" t="s">
        <v>2400</v>
      </c>
      <c r="G1563" s="56" t="s">
        <v>2418</v>
      </c>
    </row>
    <row r="1564" spans="1:7" ht="17.25">
      <c r="A1564" s="271" t="s">
        <v>2949</v>
      </c>
      <c r="B1564" s="271" t="s">
        <v>2415</v>
      </c>
      <c r="C1564" s="271" t="s">
        <v>2459</v>
      </c>
      <c r="D1564" s="271" t="s">
        <v>3185</v>
      </c>
      <c r="E1564" s="272" t="s">
        <v>2460</v>
      </c>
      <c r="F1564" s="272" t="s">
        <v>2400</v>
      </c>
      <c r="G1564" s="271" t="s">
        <v>2418</v>
      </c>
    </row>
    <row r="1565" spans="1:7" ht="17.25">
      <c r="A1565" s="271" t="s">
        <v>2958</v>
      </c>
      <c r="B1565" s="271" t="s">
        <v>2869</v>
      </c>
      <c r="C1565" s="271" t="s">
        <v>2459</v>
      </c>
      <c r="D1565" s="271" t="s">
        <v>3185</v>
      </c>
      <c r="E1565" s="272" t="s">
        <v>2460</v>
      </c>
      <c r="F1565" s="272" t="s">
        <v>2400</v>
      </c>
      <c r="G1565" s="271" t="s">
        <v>2959</v>
      </c>
    </row>
    <row r="1566" spans="1:7" ht="17.25">
      <c r="A1566" s="271" t="s">
        <v>2960</v>
      </c>
      <c r="B1566" s="271" t="s">
        <v>2901</v>
      </c>
      <c r="C1566" s="271" t="s">
        <v>2459</v>
      </c>
      <c r="D1566" s="271" t="s">
        <v>3185</v>
      </c>
      <c r="E1566" s="272" t="s">
        <v>2460</v>
      </c>
      <c r="F1566" s="271" t="s">
        <v>2400</v>
      </c>
      <c r="G1566" s="271" t="s">
        <v>2959</v>
      </c>
    </row>
    <row r="1567" spans="1:7" ht="17.25">
      <c r="A1567" s="271" t="s">
        <v>2434</v>
      </c>
      <c r="B1567" s="271" t="s">
        <v>2415</v>
      </c>
      <c r="C1567" s="271"/>
      <c r="D1567" s="271" t="s">
        <v>2416</v>
      </c>
      <c r="E1567" s="272"/>
      <c r="F1567" s="271" t="s">
        <v>2417</v>
      </c>
      <c r="G1567" s="271" t="s">
        <v>2418</v>
      </c>
    </row>
    <row r="1568" spans="1:7" ht="17.25">
      <c r="A1568" s="271" t="s">
        <v>2963</v>
      </c>
      <c r="B1568" s="271" t="s">
        <v>2415</v>
      </c>
      <c r="C1568" s="271" t="s">
        <v>2459</v>
      </c>
      <c r="D1568" s="271" t="s">
        <v>3185</v>
      </c>
      <c r="E1568" s="272" t="s">
        <v>2460</v>
      </c>
      <c r="F1568" s="272" t="s">
        <v>2400</v>
      </c>
      <c r="G1568" s="271" t="s">
        <v>2418</v>
      </c>
    </row>
    <row r="1569" spans="1:7" ht="15">
      <c r="A1569" s="56" t="s">
        <v>2964</v>
      </c>
      <c r="B1569" s="56" t="s">
        <v>2946</v>
      </c>
      <c r="C1569" s="56" t="s">
        <v>2965</v>
      </c>
      <c r="D1569" s="56" t="s">
        <v>3185</v>
      </c>
      <c r="E1569" s="74" t="s">
        <v>2966</v>
      </c>
      <c r="F1569" s="74" t="s">
        <v>2400</v>
      </c>
      <c r="G1569" s="56" t="s">
        <v>2418</v>
      </c>
    </row>
    <row r="1570" spans="1:7" ht="15">
      <c r="A1570" s="56" t="s">
        <v>2967</v>
      </c>
      <c r="B1570" s="56" t="s">
        <v>2869</v>
      </c>
      <c r="C1570" s="56" t="s">
        <v>2965</v>
      </c>
      <c r="D1570" s="56" t="s">
        <v>3185</v>
      </c>
      <c r="E1570" s="74" t="s">
        <v>2966</v>
      </c>
      <c r="F1570" s="74" t="s">
        <v>2400</v>
      </c>
      <c r="G1570" s="56" t="s">
        <v>2968</v>
      </c>
    </row>
    <row r="1571" spans="1:7" ht="17.25">
      <c r="A1571" s="271" t="s">
        <v>2969</v>
      </c>
      <c r="B1571" s="271" t="s">
        <v>2946</v>
      </c>
      <c r="C1571" s="271" t="s">
        <v>2452</v>
      </c>
      <c r="D1571" s="271" t="s">
        <v>3185</v>
      </c>
      <c r="E1571" s="272" t="s">
        <v>2454</v>
      </c>
      <c r="F1571" s="271" t="s">
        <v>2400</v>
      </c>
      <c r="G1571" s="271" t="s">
        <v>2970</v>
      </c>
    </row>
    <row r="1572" spans="1:7" ht="17.25">
      <c r="A1572" s="75" t="s">
        <v>3189</v>
      </c>
      <c r="B1572" s="75"/>
      <c r="C1572" s="75"/>
      <c r="D1572" s="75"/>
      <c r="E1572" s="76"/>
      <c r="F1572" s="75"/>
      <c r="G1572" s="75"/>
    </row>
    <row r="1573" spans="1:7" ht="15">
      <c r="A1573" s="56" t="s">
        <v>2458</v>
      </c>
      <c r="B1573" s="56" t="s">
        <v>2458</v>
      </c>
      <c r="C1573" s="56" t="s">
        <v>2459</v>
      </c>
      <c r="D1573" s="56" t="s">
        <v>3185</v>
      </c>
      <c r="E1573" s="74" t="s">
        <v>2460</v>
      </c>
      <c r="F1573" s="74" t="s">
        <v>2400</v>
      </c>
      <c r="G1573" s="56" t="s">
        <v>2719</v>
      </c>
    </row>
    <row r="1574" spans="1:7" ht="15">
      <c r="A1574" s="56" t="s">
        <v>2976</v>
      </c>
      <c r="B1574" s="56" t="s">
        <v>2919</v>
      </c>
      <c r="C1574" s="56" t="s">
        <v>2459</v>
      </c>
      <c r="D1574" s="56" t="s">
        <v>3185</v>
      </c>
      <c r="E1574" s="74" t="s">
        <v>2460</v>
      </c>
      <c r="F1574" s="74" t="s">
        <v>2400</v>
      </c>
      <c r="G1574" s="56" t="s">
        <v>2418</v>
      </c>
    </row>
    <row r="1575" spans="1:7" ht="15">
      <c r="A1575" s="56" t="s">
        <v>2990</v>
      </c>
      <c r="B1575" s="56" t="s">
        <v>2889</v>
      </c>
      <c r="C1575" s="56" t="s">
        <v>2459</v>
      </c>
      <c r="D1575" s="56" t="s">
        <v>3185</v>
      </c>
      <c r="E1575" s="74" t="s">
        <v>2460</v>
      </c>
      <c r="F1575" s="74" t="s">
        <v>2400</v>
      </c>
      <c r="G1575" s="56" t="s">
        <v>2991</v>
      </c>
    </row>
    <row r="1576" spans="1:7" ht="15">
      <c r="A1576" s="56" t="s">
        <v>3002</v>
      </c>
      <c r="B1576" s="56" t="s">
        <v>2869</v>
      </c>
      <c r="C1576" s="56" t="s">
        <v>2965</v>
      </c>
      <c r="D1576" s="56" t="s">
        <v>3185</v>
      </c>
      <c r="E1576" s="74" t="s">
        <v>2966</v>
      </c>
      <c r="F1576" s="74" t="s">
        <v>2400</v>
      </c>
      <c r="G1576" s="56" t="s">
        <v>2418</v>
      </c>
    </row>
    <row r="1577" spans="1:7" ht="17.25">
      <c r="A1577" s="75" t="s">
        <v>3190</v>
      </c>
      <c r="B1577" s="75"/>
      <c r="C1577" s="75"/>
      <c r="D1577" s="75"/>
      <c r="E1577" s="76"/>
      <c r="F1577" s="75"/>
      <c r="G1577" s="75"/>
    </row>
    <row r="1578" spans="1:7" ht="15">
      <c r="A1578" s="56" t="s">
        <v>2458</v>
      </c>
      <c r="B1578" s="56" t="s">
        <v>2458</v>
      </c>
      <c r="C1578" s="56" t="s">
        <v>2459</v>
      </c>
      <c r="D1578" s="56" t="s">
        <v>3185</v>
      </c>
      <c r="E1578" s="74" t="s">
        <v>2460</v>
      </c>
      <c r="F1578" s="74" t="s">
        <v>2400</v>
      </c>
      <c r="G1578" s="56" t="s">
        <v>2719</v>
      </c>
    </row>
    <row r="1579" spans="1:7" ht="15">
      <c r="A1579" s="56" t="s">
        <v>3012</v>
      </c>
      <c r="B1579" s="56" t="s">
        <v>2869</v>
      </c>
      <c r="C1579" s="56" t="s">
        <v>3013</v>
      </c>
      <c r="D1579" s="56" t="s">
        <v>3185</v>
      </c>
      <c r="E1579" s="74" t="s">
        <v>2460</v>
      </c>
      <c r="F1579" s="56" t="s">
        <v>2400</v>
      </c>
      <c r="G1579" s="56" t="s">
        <v>3015</v>
      </c>
    </row>
    <row r="1580" spans="1:7" ht="15">
      <c r="A1580" s="56" t="s">
        <v>3020</v>
      </c>
      <c r="B1580" s="56" t="s">
        <v>2446</v>
      </c>
      <c r="C1580" s="56" t="s">
        <v>2459</v>
      </c>
      <c r="D1580" s="56" t="s">
        <v>3185</v>
      </c>
      <c r="E1580" s="74" t="s">
        <v>2460</v>
      </c>
      <c r="F1580" s="74" t="s">
        <v>2400</v>
      </c>
      <c r="G1580" s="56" t="s">
        <v>3021</v>
      </c>
    </row>
    <row r="1581" spans="1:7" ht="15">
      <c r="A1581" s="56" t="s">
        <v>2436</v>
      </c>
      <c r="B1581" s="56" t="s">
        <v>2415</v>
      </c>
      <c r="C1581" s="56"/>
      <c r="D1581" s="56" t="s">
        <v>2416</v>
      </c>
      <c r="E1581" s="74"/>
      <c r="F1581" s="74" t="s">
        <v>2417</v>
      </c>
      <c r="G1581" s="56" t="s">
        <v>2418</v>
      </c>
    </row>
    <row r="1582" spans="1:7" ht="15">
      <c r="A1582" s="56" t="s">
        <v>2437</v>
      </c>
      <c r="B1582" s="56" t="s">
        <v>2415</v>
      </c>
      <c r="C1582" s="56"/>
      <c r="D1582" s="56" t="s">
        <v>2416</v>
      </c>
      <c r="E1582" s="74"/>
      <c r="F1582" s="56" t="s">
        <v>2417</v>
      </c>
      <c r="G1582" s="56" t="s">
        <v>2418</v>
      </c>
    </row>
    <row r="1583" spans="1:7" ht="15">
      <c r="A1583" s="56" t="s">
        <v>2438</v>
      </c>
      <c r="B1583" s="56" t="s">
        <v>2415</v>
      </c>
      <c r="C1583" s="56"/>
      <c r="D1583" s="56" t="s">
        <v>2416</v>
      </c>
      <c r="E1583" s="74"/>
      <c r="F1583" s="74" t="s">
        <v>2417</v>
      </c>
      <c r="G1583" s="56" t="s">
        <v>2418</v>
      </c>
    </row>
    <row r="1584" spans="1:7" ht="17.25">
      <c r="A1584" s="271" t="s">
        <v>2439</v>
      </c>
      <c r="B1584" s="271" t="s">
        <v>2415</v>
      </c>
      <c r="C1584" s="271"/>
      <c r="D1584" s="271" t="s">
        <v>2416</v>
      </c>
      <c r="E1584" s="272"/>
      <c r="F1584" s="271" t="s">
        <v>2417</v>
      </c>
      <c r="G1584" s="271" t="s">
        <v>2418</v>
      </c>
    </row>
    <row r="1585" spans="1:7" ht="17.25">
      <c r="A1585" s="271" t="s">
        <v>2440</v>
      </c>
      <c r="B1585" s="271" t="s">
        <v>2415</v>
      </c>
      <c r="C1585" s="271"/>
      <c r="D1585" s="271" t="s">
        <v>2416</v>
      </c>
      <c r="E1585" s="272"/>
      <c r="F1585" s="271" t="s">
        <v>2417</v>
      </c>
      <c r="G1585" s="271" t="s">
        <v>2418</v>
      </c>
    </row>
    <row r="1586" spans="1:7" ht="15">
      <c r="A1586" s="56" t="s">
        <v>2441</v>
      </c>
      <c r="B1586" s="56" t="s">
        <v>2415</v>
      </c>
      <c r="C1586" s="56"/>
      <c r="D1586" s="56" t="s">
        <v>2416</v>
      </c>
      <c r="E1586" s="74"/>
      <c r="F1586" s="74" t="s">
        <v>2417</v>
      </c>
      <c r="G1586" s="56" t="s">
        <v>2418</v>
      </c>
    </row>
    <row r="1587" spans="1:7" ht="17.25">
      <c r="A1587" s="271" t="s">
        <v>2442</v>
      </c>
      <c r="B1587" s="271" t="s">
        <v>2415</v>
      </c>
      <c r="C1587" s="271"/>
      <c r="D1587" s="271" t="s">
        <v>2416</v>
      </c>
      <c r="E1587" s="272"/>
      <c r="F1587" s="272" t="s">
        <v>2417</v>
      </c>
      <c r="G1587" s="271" t="s">
        <v>2418</v>
      </c>
    </row>
    <row r="1588" spans="1:7" ht="17.25">
      <c r="A1588" s="271" t="s">
        <v>2443</v>
      </c>
      <c r="B1588" s="271" t="s">
        <v>2415</v>
      </c>
      <c r="C1588" s="271"/>
      <c r="D1588" s="271" t="s">
        <v>2416</v>
      </c>
      <c r="E1588" s="272"/>
      <c r="F1588" s="272" t="s">
        <v>2417</v>
      </c>
      <c r="G1588" s="271" t="s">
        <v>2418</v>
      </c>
    </row>
    <row r="1589" spans="1:7" ht="17.25">
      <c r="A1589" s="271" t="s">
        <v>3034</v>
      </c>
      <c r="B1589" s="271" t="s">
        <v>2884</v>
      </c>
      <c r="C1589" s="271" t="s">
        <v>2965</v>
      </c>
      <c r="D1589" s="271" t="s">
        <v>3185</v>
      </c>
      <c r="E1589" s="272" t="s">
        <v>2966</v>
      </c>
      <c r="F1589" s="271" t="s">
        <v>2400</v>
      </c>
      <c r="G1589" s="271" t="s">
        <v>2418</v>
      </c>
    </row>
    <row r="1590" spans="1:7" ht="17.25">
      <c r="A1590" s="75" t="s">
        <v>3191</v>
      </c>
      <c r="B1590" s="75"/>
      <c r="C1590" s="75"/>
      <c r="D1590" s="75"/>
      <c r="E1590" s="76"/>
      <c r="F1590" s="75"/>
      <c r="G1590" s="75"/>
    </row>
    <row r="1591" spans="1:7" ht="15">
      <c r="A1591" s="56" t="s">
        <v>2458</v>
      </c>
      <c r="B1591" s="56" t="s">
        <v>2458</v>
      </c>
      <c r="C1591" s="56" t="s">
        <v>2459</v>
      </c>
      <c r="D1591" s="56" t="s">
        <v>3185</v>
      </c>
      <c r="E1591" s="74" t="s">
        <v>2460</v>
      </c>
      <c r="F1591" s="74" t="s">
        <v>2400</v>
      </c>
      <c r="G1591" s="56" t="s">
        <v>2719</v>
      </c>
    </row>
    <row r="1592" spans="1:7" ht="17.25">
      <c r="A1592" s="271" t="s">
        <v>2445</v>
      </c>
      <c r="B1592" s="271" t="s">
        <v>2446</v>
      </c>
      <c r="C1592" s="271"/>
      <c r="D1592" s="271" t="s">
        <v>2416</v>
      </c>
      <c r="E1592" s="272"/>
      <c r="F1592" s="271" t="s">
        <v>2447</v>
      </c>
      <c r="G1592" s="271" t="s">
        <v>2418</v>
      </c>
    </row>
    <row r="1593" spans="1:7" ht="17.25">
      <c r="A1593" s="269" t="s">
        <v>3168</v>
      </c>
      <c r="B1593" s="269" t="s">
        <v>2446</v>
      </c>
      <c r="C1593" s="269" t="s">
        <v>3169</v>
      </c>
      <c r="D1593" s="269" t="s">
        <v>3185</v>
      </c>
      <c r="E1593" s="270" t="s">
        <v>133</v>
      </c>
      <c r="F1593" s="270" t="s">
        <v>2471</v>
      </c>
      <c r="G1593" s="269" t="s">
        <v>3170</v>
      </c>
    </row>
    <row r="1594" spans="1:7" ht="17.25">
      <c r="A1594" s="271" t="s">
        <v>2448</v>
      </c>
      <c r="B1594" s="271" t="s">
        <v>2415</v>
      </c>
      <c r="C1594" s="271"/>
      <c r="D1594" s="271" t="s">
        <v>2416</v>
      </c>
      <c r="E1594" s="272"/>
      <c r="F1594" s="271" t="s">
        <v>2417</v>
      </c>
      <c r="G1594" s="271" t="s">
        <v>2418</v>
      </c>
    </row>
    <row r="1595" spans="1:7" ht="17.25">
      <c r="A1595" s="75" t="s">
        <v>3192</v>
      </c>
      <c r="B1595" s="75"/>
      <c r="C1595" s="75"/>
      <c r="D1595" s="75"/>
      <c r="E1595" s="76"/>
      <c r="F1595" s="75"/>
      <c r="G1595" s="75"/>
    </row>
    <row r="1596" spans="1:7" ht="17.25">
      <c r="A1596" s="271" t="s">
        <v>2458</v>
      </c>
      <c r="B1596" s="271" t="s">
        <v>2458</v>
      </c>
      <c r="C1596" s="271" t="s">
        <v>2459</v>
      </c>
      <c r="D1596" s="271" t="s">
        <v>3185</v>
      </c>
      <c r="E1596" s="272" t="s">
        <v>2460</v>
      </c>
      <c r="F1596" s="271" t="s">
        <v>2400</v>
      </c>
      <c r="G1596" s="271" t="s">
        <v>2719</v>
      </c>
    </row>
    <row r="1597" spans="1:7" ht="17.25">
      <c r="A1597" s="271" t="s">
        <v>3068</v>
      </c>
      <c r="B1597" s="271" t="s">
        <v>2909</v>
      </c>
      <c r="C1597" s="271" t="s">
        <v>3069</v>
      </c>
      <c r="D1597" s="271" t="s">
        <v>3185</v>
      </c>
      <c r="E1597" s="272" t="s">
        <v>2454</v>
      </c>
      <c r="F1597" s="271" t="s">
        <v>2400</v>
      </c>
      <c r="G1597" s="271" t="s">
        <v>3071</v>
      </c>
    </row>
    <row r="1598" spans="1:7" ht="17.25">
      <c r="A1598" s="75" t="s">
        <v>3193</v>
      </c>
      <c r="B1598" s="75"/>
      <c r="C1598" s="75"/>
      <c r="D1598" s="75"/>
      <c r="E1598" s="76"/>
      <c r="F1598" s="75"/>
      <c r="G1598" s="75"/>
    </row>
    <row r="1599" spans="1:7" ht="15">
      <c r="A1599" s="56" t="s">
        <v>2450</v>
      </c>
      <c r="B1599" s="56" t="s">
        <v>2451</v>
      </c>
      <c r="C1599" s="56" t="s">
        <v>2452</v>
      </c>
      <c r="D1599" s="56" t="s">
        <v>3185</v>
      </c>
      <c r="E1599" s="74" t="s">
        <v>2454</v>
      </c>
      <c r="F1599" s="74" t="s">
        <v>2400</v>
      </c>
      <c r="G1599" s="56" t="s">
        <v>2455</v>
      </c>
    </row>
    <row r="1600" spans="1:7" ht="17.25">
      <c r="A1600" s="75" t="s">
        <v>3194</v>
      </c>
      <c r="B1600" s="75"/>
      <c r="C1600" s="75"/>
      <c r="D1600" s="75"/>
      <c r="E1600" s="76"/>
      <c r="F1600" s="75"/>
      <c r="G1600" s="75"/>
    </row>
    <row r="1601" spans="1:7" ht="17.25">
      <c r="A1601" s="271" t="s">
        <v>2457</v>
      </c>
      <c r="B1601" s="271" t="s">
        <v>2458</v>
      </c>
      <c r="C1601" s="271" t="s">
        <v>2459</v>
      </c>
      <c r="D1601" s="271" t="s">
        <v>3185</v>
      </c>
      <c r="E1601" s="272" t="s">
        <v>2460</v>
      </c>
      <c r="F1601" s="271" t="s">
        <v>2400</v>
      </c>
      <c r="G1601" s="271" t="s">
        <v>2418</v>
      </c>
    </row>
    <row r="1602" spans="1:7" ht="17.25">
      <c r="A1602" s="75" t="s">
        <v>3195</v>
      </c>
      <c r="B1602" s="75"/>
      <c r="C1602" s="75"/>
      <c r="D1602" s="75"/>
      <c r="E1602" s="76"/>
      <c r="F1602" s="75"/>
      <c r="G1602" s="75"/>
    </row>
    <row r="1603" spans="1:7" ht="17.25">
      <c r="A1603" s="271" t="s">
        <v>2462</v>
      </c>
      <c r="B1603" s="271" t="s">
        <v>2463</v>
      </c>
      <c r="C1603" s="271" t="s">
        <v>2459</v>
      </c>
      <c r="D1603" s="271" t="s">
        <v>3185</v>
      </c>
      <c r="E1603" s="272" t="s">
        <v>2460</v>
      </c>
      <c r="F1603" s="272" t="s">
        <v>2400</v>
      </c>
      <c r="G1603" s="271" t="s">
        <v>2418</v>
      </c>
    </row>
    <row r="1604" spans="1:7" ht="15">
      <c r="A1604" s="56" t="s">
        <v>2464</v>
      </c>
      <c r="B1604" s="56" t="s">
        <v>2463</v>
      </c>
      <c r="C1604" s="56" t="s">
        <v>2459</v>
      </c>
      <c r="D1604" s="56" t="s">
        <v>3185</v>
      </c>
      <c r="E1604" s="74" t="s">
        <v>2460</v>
      </c>
      <c r="F1604" s="74" t="s">
        <v>2400</v>
      </c>
      <c r="G1604" s="56" t="s">
        <v>2418</v>
      </c>
    </row>
    <row r="1605" spans="1:7" ht="17.25">
      <c r="A1605" s="271" t="s">
        <v>2465</v>
      </c>
      <c r="B1605" s="271" t="s">
        <v>2463</v>
      </c>
      <c r="C1605" s="271" t="s">
        <v>2459</v>
      </c>
      <c r="D1605" s="271" t="s">
        <v>3185</v>
      </c>
      <c r="E1605" s="272" t="s">
        <v>2460</v>
      </c>
      <c r="F1605" s="271" t="s">
        <v>2400</v>
      </c>
      <c r="G1605" s="271" t="s">
        <v>2418</v>
      </c>
    </row>
    <row r="1606" spans="1:7" ht="17.25">
      <c r="A1606" s="271" t="s">
        <v>2466</v>
      </c>
      <c r="B1606" s="271" t="s">
        <v>2463</v>
      </c>
      <c r="C1606" s="271" t="s">
        <v>2459</v>
      </c>
      <c r="D1606" s="271" t="s">
        <v>3185</v>
      </c>
      <c r="E1606" s="272" t="s">
        <v>2460</v>
      </c>
      <c r="F1606" s="271" t="s">
        <v>2400</v>
      </c>
      <c r="G1606" s="271" t="s">
        <v>2418</v>
      </c>
    </row>
    <row r="1607" spans="1:7" ht="17.25">
      <c r="A1607" s="75" t="s">
        <v>3196</v>
      </c>
      <c r="B1607" s="75"/>
      <c r="C1607" s="75"/>
      <c r="D1607" s="75"/>
      <c r="E1607" s="76"/>
      <c r="F1607" s="75"/>
      <c r="G1607" s="75"/>
    </row>
    <row r="1608" spans="1:7" ht="17.25">
      <c r="A1608" s="271" t="s">
        <v>2472</v>
      </c>
      <c r="B1608" s="271" t="s">
        <v>2458</v>
      </c>
      <c r="C1608" s="271" t="s">
        <v>2459</v>
      </c>
      <c r="D1608" s="271" t="s">
        <v>3185</v>
      </c>
      <c r="E1608" s="272" t="s">
        <v>2460</v>
      </c>
      <c r="F1608" s="271" t="s">
        <v>2400</v>
      </c>
      <c r="G1608" s="271" t="s">
        <v>2418</v>
      </c>
    </row>
    <row r="1609" spans="1:7" ht="15">
      <c r="A1609" s="56" t="s">
        <v>2473</v>
      </c>
      <c r="B1609" s="56" t="s">
        <v>2458</v>
      </c>
      <c r="C1609" s="56" t="s">
        <v>2459</v>
      </c>
      <c r="D1609" s="56" t="s">
        <v>3185</v>
      </c>
      <c r="E1609" s="74" t="s">
        <v>2460</v>
      </c>
      <c r="F1609" s="74" t="s">
        <v>2400</v>
      </c>
      <c r="G1609" s="56" t="s">
        <v>2418</v>
      </c>
    </row>
    <row r="1610" spans="1:7" ht="15">
      <c r="A1610" s="56" t="s">
        <v>2474</v>
      </c>
      <c r="B1610" s="56" t="s">
        <v>2458</v>
      </c>
      <c r="C1610" s="56" t="s">
        <v>2459</v>
      </c>
      <c r="D1610" s="56" t="s">
        <v>3185</v>
      </c>
      <c r="E1610" s="74" t="s">
        <v>2460</v>
      </c>
      <c r="F1610" s="56" t="s">
        <v>2400</v>
      </c>
      <c r="G1610" s="56" t="s">
        <v>2418</v>
      </c>
    </row>
    <row r="1611" spans="1:7" ht="17.25">
      <c r="A1611" s="75" t="s">
        <v>3197</v>
      </c>
      <c r="B1611" s="75"/>
      <c r="C1611" s="75"/>
      <c r="D1611" s="75"/>
      <c r="E1611" s="76"/>
      <c r="F1611" s="75"/>
      <c r="G1611" s="75"/>
    </row>
    <row r="1612" spans="1:7" ht="15">
      <c r="A1612" s="56" t="s">
        <v>2476</v>
      </c>
      <c r="B1612" s="56" t="s">
        <v>2458</v>
      </c>
      <c r="C1612" s="56" t="s">
        <v>2459</v>
      </c>
      <c r="D1612" s="56" t="s">
        <v>3185</v>
      </c>
      <c r="E1612" s="74" t="s">
        <v>2460</v>
      </c>
      <c r="F1612" s="56" t="s">
        <v>2400</v>
      </c>
      <c r="G1612" s="56" t="s">
        <v>2418</v>
      </c>
    </row>
    <row r="1613" spans="1:7" ht="17.25">
      <c r="A1613" s="75" t="s">
        <v>3198</v>
      </c>
      <c r="B1613" s="75"/>
      <c r="C1613" s="75"/>
      <c r="D1613" s="75"/>
      <c r="E1613" s="76"/>
      <c r="F1613" s="75"/>
      <c r="G1613" s="75"/>
    </row>
    <row r="1614" spans="1:7" ht="17.25">
      <c r="A1614" s="271" t="s">
        <v>2478</v>
      </c>
      <c r="B1614" s="271" t="s">
        <v>2479</v>
      </c>
      <c r="C1614" s="271" t="s">
        <v>2452</v>
      </c>
      <c r="D1614" s="271" t="s">
        <v>3185</v>
      </c>
      <c r="E1614" s="272" t="s">
        <v>2454</v>
      </c>
      <c r="F1614" s="271" t="s">
        <v>2400</v>
      </c>
      <c r="G1614" s="271" t="s">
        <v>2480</v>
      </c>
    </row>
    <row r="1615" spans="1:7" ht="15">
      <c r="A1615" s="56" t="s">
        <v>2481</v>
      </c>
      <c r="B1615" s="56" t="s">
        <v>2482</v>
      </c>
      <c r="C1615" s="56" t="s">
        <v>2452</v>
      </c>
      <c r="D1615" s="56" t="s">
        <v>3185</v>
      </c>
      <c r="E1615" s="74" t="s">
        <v>2454</v>
      </c>
      <c r="F1615" s="74" t="s">
        <v>2400</v>
      </c>
      <c r="G1615" s="56" t="s">
        <v>2483</v>
      </c>
    </row>
    <row r="1616" spans="1:7" ht="17.25">
      <c r="A1616" s="271" t="s">
        <v>2484</v>
      </c>
      <c r="B1616" s="271" t="s">
        <v>2485</v>
      </c>
      <c r="C1616" s="271"/>
      <c r="D1616" s="271" t="s">
        <v>2416</v>
      </c>
      <c r="E1616" s="272"/>
      <c r="F1616" s="271" t="s">
        <v>2486</v>
      </c>
      <c r="G1616" s="271" t="s">
        <v>2418</v>
      </c>
    </row>
    <row r="1617" spans="1:7" ht="17.25">
      <c r="A1617" s="271" t="s">
        <v>2487</v>
      </c>
      <c r="B1617" s="271" t="s">
        <v>2485</v>
      </c>
      <c r="C1617" s="271"/>
      <c r="D1617" s="271" t="s">
        <v>2416</v>
      </c>
      <c r="E1617" s="272"/>
      <c r="F1617" s="271" t="s">
        <v>2486</v>
      </c>
      <c r="G1617" s="271" t="s">
        <v>2418</v>
      </c>
    </row>
    <row r="1618" spans="1:7" ht="15">
      <c r="A1618" s="56" t="s">
        <v>2488</v>
      </c>
      <c r="B1618" s="56" t="s">
        <v>2485</v>
      </c>
      <c r="C1618" s="56" t="s">
        <v>2489</v>
      </c>
      <c r="D1618" s="56" t="s">
        <v>2416</v>
      </c>
      <c r="E1618" s="74"/>
      <c r="F1618" s="74" t="s">
        <v>2490</v>
      </c>
      <c r="G1618" s="56" t="s">
        <v>2491</v>
      </c>
    </row>
    <row r="1619" spans="1:7" ht="17.25">
      <c r="A1619" s="75" t="s">
        <v>3199</v>
      </c>
      <c r="B1619" s="75"/>
      <c r="C1619" s="75"/>
      <c r="D1619" s="75"/>
      <c r="E1619" s="76"/>
      <c r="F1619" s="75"/>
      <c r="G1619" s="75"/>
    </row>
    <row r="1620" spans="1:7" ht="15">
      <c r="A1620" s="56" t="s">
        <v>2493</v>
      </c>
      <c r="B1620" s="56" t="s">
        <v>2458</v>
      </c>
      <c r="C1620" s="56" t="s">
        <v>2452</v>
      </c>
      <c r="D1620" s="56" t="s">
        <v>3185</v>
      </c>
      <c r="E1620" s="74" t="s">
        <v>2454</v>
      </c>
      <c r="F1620" s="74" t="s">
        <v>2400</v>
      </c>
      <c r="G1620" s="56" t="s">
        <v>2418</v>
      </c>
    </row>
    <row r="1621" spans="1:7" ht="17.25">
      <c r="A1621" s="271" t="s">
        <v>2494</v>
      </c>
      <c r="B1621" s="271" t="s">
        <v>2458</v>
      </c>
      <c r="C1621" s="271" t="s">
        <v>551</v>
      </c>
      <c r="D1621" s="271" t="s">
        <v>2416</v>
      </c>
      <c r="E1621" s="272"/>
      <c r="F1621" s="271" t="s">
        <v>2495</v>
      </c>
      <c r="G1621" s="271" t="s">
        <v>2495</v>
      </c>
    </row>
    <row r="1622" spans="1:7" ht="17.25">
      <c r="A1622" s="75" t="s">
        <v>3200</v>
      </c>
      <c r="B1622" s="75"/>
      <c r="C1622" s="75"/>
      <c r="D1622" s="75"/>
      <c r="E1622" s="76"/>
      <c r="F1622" s="75"/>
      <c r="G1622" s="75"/>
    </row>
    <row r="1623" spans="1:7" ht="15">
      <c r="A1623" s="56" t="s">
        <v>2497</v>
      </c>
      <c r="B1623" s="56" t="s">
        <v>2458</v>
      </c>
      <c r="C1623" s="56" t="s">
        <v>2452</v>
      </c>
      <c r="D1623" s="56" t="s">
        <v>3185</v>
      </c>
      <c r="E1623" s="74" t="s">
        <v>2454</v>
      </c>
      <c r="F1623" s="74" t="s">
        <v>2400</v>
      </c>
      <c r="G1623" s="56" t="s">
        <v>2498</v>
      </c>
    </row>
    <row r="1624" spans="1:7" ht="17.25">
      <c r="A1624" s="271" t="s">
        <v>2499</v>
      </c>
      <c r="B1624" s="271" t="s">
        <v>2500</v>
      </c>
      <c r="C1624" s="271" t="s">
        <v>2501</v>
      </c>
      <c r="D1624" s="271" t="s">
        <v>2416</v>
      </c>
      <c r="E1624" s="272"/>
      <c r="F1624" s="271" t="s">
        <v>2417</v>
      </c>
      <c r="G1624" s="271" t="s">
        <v>2502</v>
      </c>
    </row>
    <row r="1625" spans="1:7" ht="15">
      <c r="A1625" s="56" t="s">
        <v>2503</v>
      </c>
      <c r="B1625" s="56" t="s">
        <v>2504</v>
      </c>
      <c r="C1625" s="56" t="s">
        <v>2452</v>
      </c>
      <c r="D1625" s="56" t="s">
        <v>3185</v>
      </c>
      <c r="E1625" s="74" t="s">
        <v>2454</v>
      </c>
      <c r="F1625" s="74" t="s">
        <v>2400</v>
      </c>
      <c r="G1625" s="56" t="s">
        <v>2505</v>
      </c>
    </row>
    <row r="1626" spans="1:7" ht="17.25">
      <c r="A1626" s="271" t="s">
        <v>2506</v>
      </c>
      <c r="B1626" s="271" t="s">
        <v>2458</v>
      </c>
      <c r="C1626" s="271" t="s">
        <v>2459</v>
      </c>
      <c r="D1626" s="271" t="s">
        <v>3185</v>
      </c>
      <c r="E1626" s="272" t="s">
        <v>2460</v>
      </c>
      <c r="F1626" s="272" t="s">
        <v>2400</v>
      </c>
      <c r="G1626" s="271" t="s">
        <v>2418</v>
      </c>
    </row>
    <row r="1627" spans="1:7" ht="17.25">
      <c r="A1627" s="75" t="s">
        <v>3193</v>
      </c>
      <c r="B1627" s="75"/>
      <c r="C1627" s="75"/>
      <c r="D1627" s="75"/>
      <c r="E1627" s="76"/>
      <c r="F1627" s="75"/>
      <c r="G1627" s="75"/>
    </row>
    <row r="1628" spans="1:7" ht="17.25">
      <c r="A1628" s="269" t="s">
        <v>2450</v>
      </c>
      <c r="B1628" s="269" t="s">
        <v>2451</v>
      </c>
      <c r="C1628" s="269" t="s">
        <v>2452</v>
      </c>
      <c r="D1628" s="269" t="s">
        <v>3185</v>
      </c>
      <c r="E1628" s="270" t="s">
        <v>2454</v>
      </c>
      <c r="F1628" s="270" t="s">
        <v>2471</v>
      </c>
      <c r="G1628" s="269" t="s">
        <v>2455</v>
      </c>
    </row>
    <row r="1629" spans="1:7" ht="17.25">
      <c r="A1629" s="75" t="s">
        <v>3194</v>
      </c>
      <c r="B1629" s="75"/>
      <c r="C1629" s="75"/>
      <c r="D1629" s="75"/>
      <c r="E1629" s="76"/>
      <c r="F1629" s="75"/>
      <c r="G1629" s="75"/>
    </row>
    <row r="1630" spans="1:7" ht="15">
      <c r="A1630" s="57" t="s">
        <v>2457</v>
      </c>
      <c r="B1630" s="57" t="s">
        <v>2458</v>
      </c>
      <c r="C1630" s="57" t="s">
        <v>2459</v>
      </c>
      <c r="D1630" s="57" t="s">
        <v>3185</v>
      </c>
      <c r="E1630" s="58" t="s">
        <v>2460</v>
      </c>
      <c r="F1630" s="58" t="s">
        <v>2471</v>
      </c>
      <c r="G1630" s="57" t="s">
        <v>2418</v>
      </c>
    </row>
    <row r="1631" spans="1:7" ht="17.25">
      <c r="A1631" s="75" t="s">
        <v>3195</v>
      </c>
      <c r="B1631" s="75"/>
      <c r="C1631" s="75"/>
      <c r="D1631" s="75"/>
      <c r="E1631" s="76"/>
      <c r="F1631" s="75"/>
      <c r="G1631" s="75"/>
    </row>
    <row r="1632" spans="1:7" ht="15">
      <c r="A1632" s="57" t="s">
        <v>2462</v>
      </c>
      <c r="B1632" s="57" t="s">
        <v>2463</v>
      </c>
      <c r="C1632" s="57" t="s">
        <v>2459</v>
      </c>
      <c r="D1632" s="57" t="s">
        <v>3185</v>
      </c>
      <c r="E1632" s="58" t="s">
        <v>2460</v>
      </c>
      <c r="F1632" s="58" t="s">
        <v>2471</v>
      </c>
      <c r="G1632" s="57" t="s">
        <v>2418</v>
      </c>
    </row>
    <row r="1633" spans="1:7" ht="17.25">
      <c r="A1633" s="269" t="s">
        <v>2464</v>
      </c>
      <c r="B1633" s="269" t="s">
        <v>2463</v>
      </c>
      <c r="C1633" s="269" t="s">
        <v>2459</v>
      </c>
      <c r="D1633" s="269" t="s">
        <v>3185</v>
      </c>
      <c r="E1633" s="270" t="s">
        <v>2460</v>
      </c>
      <c r="F1633" s="270" t="s">
        <v>2471</v>
      </c>
      <c r="G1633" s="269" t="s">
        <v>2418</v>
      </c>
    </row>
    <row r="1634" spans="1:7" ht="15">
      <c r="A1634" s="57" t="s">
        <v>2465</v>
      </c>
      <c r="B1634" s="57" t="s">
        <v>2463</v>
      </c>
      <c r="C1634" s="57" t="s">
        <v>2459</v>
      </c>
      <c r="D1634" s="57" t="s">
        <v>3185</v>
      </c>
      <c r="E1634" s="58" t="s">
        <v>2460</v>
      </c>
      <c r="F1634" s="58" t="s">
        <v>2471</v>
      </c>
      <c r="G1634" s="57" t="s">
        <v>2418</v>
      </c>
    </row>
    <row r="1635" spans="1:7" ht="15">
      <c r="A1635" s="57" t="s">
        <v>2466</v>
      </c>
      <c r="B1635" s="57" t="s">
        <v>2463</v>
      </c>
      <c r="C1635" s="57" t="s">
        <v>2459</v>
      </c>
      <c r="D1635" s="57" t="s">
        <v>3185</v>
      </c>
      <c r="E1635" s="58" t="s">
        <v>2460</v>
      </c>
      <c r="F1635" s="58" t="s">
        <v>2471</v>
      </c>
      <c r="G1635" s="57" t="s">
        <v>2418</v>
      </c>
    </row>
    <row r="1636" spans="1:7" ht="17.25">
      <c r="A1636" s="75" t="s">
        <v>3196</v>
      </c>
      <c r="B1636" s="75"/>
      <c r="C1636" s="75"/>
      <c r="D1636" s="75"/>
      <c r="E1636" s="76"/>
      <c r="F1636" s="75"/>
      <c r="G1636" s="75"/>
    </row>
    <row r="1637" spans="1:7" ht="17.25">
      <c r="A1637" s="269" t="s">
        <v>2472</v>
      </c>
      <c r="B1637" s="269" t="s">
        <v>2458</v>
      </c>
      <c r="C1637" s="269" t="s">
        <v>2965</v>
      </c>
      <c r="D1637" s="269" t="s">
        <v>3185</v>
      </c>
      <c r="E1637" s="270" t="s">
        <v>2966</v>
      </c>
      <c r="F1637" s="270" t="s">
        <v>2471</v>
      </c>
      <c r="G1637" s="269" t="s">
        <v>2418</v>
      </c>
    </row>
    <row r="1638" spans="1:7" ht="15">
      <c r="A1638" s="57" t="s">
        <v>2473</v>
      </c>
      <c r="B1638" s="57" t="s">
        <v>2458</v>
      </c>
      <c r="C1638" s="57" t="s">
        <v>2459</v>
      </c>
      <c r="D1638" s="57" t="s">
        <v>3185</v>
      </c>
      <c r="E1638" s="58" t="s">
        <v>2460</v>
      </c>
      <c r="F1638" s="58" t="s">
        <v>2471</v>
      </c>
      <c r="G1638" s="57" t="s">
        <v>2418</v>
      </c>
    </row>
    <row r="1639" spans="1:7" ht="17.25">
      <c r="A1639" s="269" t="s">
        <v>2474</v>
      </c>
      <c r="B1639" s="269" t="s">
        <v>2458</v>
      </c>
      <c r="C1639" s="269" t="s">
        <v>2459</v>
      </c>
      <c r="D1639" s="269" t="s">
        <v>3185</v>
      </c>
      <c r="E1639" s="270" t="s">
        <v>2460</v>
      </c>
      <c r="F1639" s="270" t="s">
        <v>2471</v>
      </c>
      <c r="G1639" s="269" t="s">
        <v>2418</v>
      </c>
    </row>
    <row r="1640" spans="1:7" ht="17.25">
      <c r="A1640" s="75" t="s">
        <v>3197</v>
      </c>
      <c r="B1640" s="75"/>
      <c r="C1640" s="75"/>
      <c r="D1640" s="75"/>
      <c r="E1640" s="76"/>
      <c r="F1640" s="75"/>
      <c r="G1640" s="75"/>
    </row>
    <row r="1641" spans="1:7" ht="15">
      <c r="A1641" s="57" t="s">
        <v>2476</v>
      </c>
      <c r="B1641" s="57" t="s">
        <v>2458</v>
      </c>
      <c r="C1641" s="57" t="s">
        <v>2459</v>
      </c>
      <c r="D1641" s="57" t="s">
        <v>3185</v>
      </c>
      <c r="E1641" s="58" t="s">
        <v>2460</v>
      </c>
      <c r="F1641" s="58" t="s">
        <v>2471</v>
      </c>
      <c r="G1641" s="57" t="s">
        <v>2418</v>
      </c>
    </row>
    <row r="1642" spans="1:7" ht="17.25">
      <c r="A1642" s="75" t="s">
        <v>3198</v>
      </c>
      <c r="B1642" s="75"/>
      <c r="C1642" s="75"/>
      <c r="D1642" s="75"/>
      <c r="E1642" s="76"/>
      <c r="F1642" s="75"/>
      <c r="G1642" s="75"/>
    </row>
    <row r="1643" spans="1:7" ht="15">
      <c r="A1643" s="57" t="s">
        <v>2478</v>
      </c>
      <c r="B1643" s="57" t="s">
        <v>2479</v>
      </c>
      <c r="C1643" s="57" t="s">
        <v>2452</v>
      </c>
      <c r="D1643" s="57" t="s">
        <v>3185</v>
      </c>
      <c r="E1643" s="58" t="s">
        <v>2454</v>
      </c>
      <c r="F1643" s="58" t="s">
        <v>2471</v>
      </c>
      <c r="G1643" s="57" t="s">
        <v>2480</v>
      </c>
    </row>
    <row r="1644" spans="1:7" ht="15">
      <c r="A1644" s="57" t="s">
        <v>2481</v>
      </c>
      <c r="B1644" s="57" t="s">
        <v>2482</v>
      </c>
      <c r="C1644" s="57" t="s">
        <v>2452</v>
      </c>
      <c r="D1644" s="57" t="s">
        <v>3185</v>
      </c>
      <c r="E1644" s="58" t="s">
        <v>2454</v>
      </c>
      <c r="F1644" s="58" t="s">
        <v>2471</v>
      </c>
      <c r="G1644" s="57" t="s">
        <v>2483</v>
      </c>
    </row>
    <row r="1645" spans="1:7" ht="17.25">
      <c r="A1645" s="271" t="s">
        <v>2484</v>
      </c>
      <c r="B1645" s="271" t="s">
        <v>2485</v>
      </c>
      <c r="C1645" s="271"/>
      <c r="D1645" s="271" t="s">
        <v>2416</v>
      </c>
      <c r="E1645" s="272"/>
      <c r="F1645" s="271" t="s">
        <v>2486</v>
      </c>
      <c r="G1645" s="271" t="s">
        <v>2418</v>
      </c>
    </row>
    <row r="1646" spans="1:7" ht="15">
      <c r="A1646" s="56" t="s">
        <v>2487</v>
      </c>
      <c r="B1646" s="56" t="s">
        <v>2485</v>
      </c>
      <c r="C1646" s="56"/>
      <c r="D1646" s="56" t="s">
        <v>2416</v>
      </c>
      <c r="E1646" s="74"/>
      <c r="F1646" s="74" t="s">
        <v>2486</v>
      </c>
      <c r="G1646" s="56" t="s">
        <v>2418</v>
      </c>
    </row>
    <row r="1647" spans="1:7" ht="15">
      <c r="A1647" s="56" t="s">
        <v>2488</v>
      </c>
      <c r="B1647" s="56" t="s">
        <v>2485</v>
      </c>
      <c r="C1647" s="56" t="s">
        <v>2489</v>
      </c>
      <c r="D1647" s="56" t="s">
        <v>2416</v>
      </c>
      <c r="E1647" s="74"/>
      <c r="F1647" s="56" t="s">
        <v>2490</v>
      </c>
      <c r="G1647" s="56" t="s">
        <v>2491</v>
      </c>
    </row>
    <row r="1648" spans="1:7" ht="17.25">
      <c r="A1648" s="75" t="s">
        <v>3199</v>
      </c>
      <c r="B1648" s="75"/>
      <c r="C1648" s="75"/>
      <c r="D1648" s="75"/>
      <c r="E1648" s="76"/>
      <c r="F1648" s="75"/>
      <c r="G1648" s="75"/>
    </row>
    <row r="1649" spans="1:7" ht="15">
      <c r="A1649" s="57" t="s">
        <v>2493</v>
      </c>
      <c r="B1649" s="57" t="s">
        <v>2458</v>
      </c>
      <c r="C1649" s="57" t="s">
        <v>2452</v>
      </c>
      <c r="D1649" s="57" t="s">
        <v>3185</v>
      </c>
      <c r="E1649" s="58" t="s">
        <v>2454</v>
      </c>
      <c r="F1649" s="58" t="s">
        <v>2471</v>
      </c>
      <c r="G1649" s="57" t="s">
        <v>2418</v>
      </c>
    </row>
    <row r="1650" spans="1:7" ht="15">
      <c r="A1650" s="56" t="s">
        <v>2494</v>
      </c>
      <c r="B1650" s="56" t="s">
        <v>2458</v>
      </c>
      <c r="C1650" s="56" t="s">
        <v>551</v>
      </c>
      <c r="D1650" s="56" t="s">
        <v>2416</v>
      </c>
      <c r="E1650" s="74"/>
      <c r="F1650" s="56" t="s">
        <v>2495</v>
      </c>
      <c r="G1650" s="56" t="s">
        <v>2495</v>
      </c>
    </row>
    <row r="1651" spans="1:7" ht="17.25">
      <c r="A1651" s="75" t="s">
        <v>3200</v>
      </c>
      <c r="B1651" s="75"/>
      <c r="C1651" s="75"/>
      <c r="D1651" s="75"/>
      <c r="E1651" s="76"/>
      <c r="F1651" s="75"/>
      <c r="G1651" s="75"/>
    </row>
    <row r="1652" spans="1:7" ht="15">
      <c r="A1652" s="57" t="s">
        <v>2497</v>
      </c>
      <c r="B1652" s="57"/>
      <c r="C1652" s="57" t="s">
        <v>2452</v>
      </c>
      <c r="D1652" s="57" t="s">
        <v>3185</v>
      </c>
      <c r="E1652" s="58" t="s">
        <v>2454</v>
      </c>
      <c r="F1652" s="58" t="s">
        <v>2471</v>
      </c>
      <c r="G1652" s="57" t="s">
        <v>2498</v>
      </c>
    </row>
    <row r="1653" spans="1:7" ht="15">
      <c r="A1653" s="56" t="s">
        <v>2499</v>
      </c>
      <c r="B1653" s="56" t="s">
        <v>2500</v>
      </c>
      <c r="C1653" s="56" t="s">
        <v>2501</v>
      </c>
      <c r="D1653" s="56" t="s">
        <v>2416</v>
      </c>
      <c r="E1653" s="74"/>
      <c r="F1653" s="56" t="s">
        <v>2417</v>
      </c>
      <c r="G1653" s="56" t="s">
        <v>2502</v>
      </c>
    </row>
    <row r="1654" spans="1:7" ht="15">
      <c r="A1654" s="57" t="s">
        <v>2503</v>
      </c>
      <c r="B1654" s="57" t="s">
        <v>2504</v>
      </c>
      <c r="C1654" s="57" t="s">
        <v>2452</v>
      </c>
      <c r="D1654" s="57" t="s">
        <v>3185</v>
      </c>
      <c r="E1654" s="58" t="s">
        <v>2454</v>
      </c>
      <c r="F1654" s="58" t="s">
        <v>2471</v>
      </c>
      <c r="G1654" s="57" t="s">
        <v>2505</v>
      </c>
    </row>
    <row r="1655" spans="1:7" ht="15">
      <c r="A1655" s="57" t="s">
        <v>2506</v>
      </c>
      <c r="B1655" s="57"/>
      <c r="C1655" s="57" t="s">
        <v>2459</v>
      </c>
      <c r="D1655" s="57" t="s">
        <v>3185</v>
      </c>
      <c r="E1655" s="58" t="s">
        <v>2460</v>
      </c>
      <c r="F1655" s="58" t="s">
        <v>2471</v>
      </c>
      <c r="G1655" s="57" t="s">
        <v>2418</v>
      </c>
    </row>
    <row r="2457" spans="1:7">
      <c r="A2457" s="57" t="s">
        <v>3201</v>
      </c>
      <c r="B2457" s="57" t="s">
        <v>2627</v>
      </c>
      <c r="C2457" s="57" t="s">
        <v>3202</v>
      </c>
      <c r="D2457" s="57" t="s">
        <v>3203</v>
      </c>
      <c r="E2457" s="58" t="s">
        <v>3202</v>
      </c>
      <c r="F2457" s="58" t="s">
        <v>2471</v>
      </c>
      <c r="G2457" s="57" t="s">
        <v>3204</v>
      </c>
    </row>
    <row r="2458" spans="1:7">
      <c r="A2458" s="57" t="s">
        <v>3201</v>
      </c>
      <c r="B2458" s="57" t="s">
        <v>2627</v>
      </c>
      <c r="C2458" s="57" t="s">
        <v>3202</v>
      </c>
      <c r="D2458" s="57" t="s">
        <v>3203</v>
      </c>
      <c r="E2458" s="58" t="s">
        <v>3202</v>
      </c>
      <c r="F2458" s="58" t="s">
        <v>2471</v>
      </c>
      <c r="G2458" s="57" t="s">
        <v>3204</v>
      </c>
    </row>
    <row r="2462" spans="1:7" ht="15"/>
    <row r="2463" spans="1:7" ht="15"/>
    <row r="2468" ht="15"/>
    <row r="2469" 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2407</v>
      </c>
      <c r="B3" s="59" t="s">
        <v>2408</v>
      </c>
      <c r="C3" s="59" t="s">
        <v>2409</v>
      </c>
      <c r="D3" s="59" t="s">
        <v>2410</v>
      </c>
      <c r="E3" s="59" t="s">
        <v>2411</v>
      </c>
      <c r="F3" s="59" t="s">
        <v>2412</v>
      </c>
      <c r="G3" s="59" t="s">
        <v>1503</v>
      </c>
    </row>
    <row r="4" spans="1:7" ht="17.25">
      <c r="A4" s="75" t="s">
        <v>2519</v>
      </c>
      <c r="B4" s="75"/>
      <c r="C4" s="75"/>
      <c r="D4" s="75"/>
      <c r="E4" s="76"/>
      <c r="F4" s="75"/>
      <c r="G4" s="75"/>
    </row>
    <row r="5" spans="1:7" ht="15">
      <c r="A5" s="57" t="s">
        <v>2520</v>
      </c>
      <c r="B5" s="57" t="s">
        <v>2521</v>
      </c>
      <c r="C5" s="57" t="s">
        <v>2522</v>
      </c>
      <c r="D5" s="57" t="s">
        <v>3205</v>
      </c>
      <c r="E5" s="58" t="s">
        <v>3206</v>
      </c>
      <c r="F5" s="58" t="s">
        <v>2471</v>
      </c>
      <c r="G5" s="57" t="s">
        <v>2418</v>
      </c>
    </row>
    <row r="6" spans="1:7" ht="17.25">
      <c r="A6" s="75" t="s">
        <v>2554</v>
      </c>
      <c r="B6" s="75"/>
      <c r="C6" s="75"/>
      <c r="D6" s="75"/>
      <c r="E6" s="76"/>
      <c r="F6" s="75"/>
      <c r="G6" s="75"/>
    </row>
    <row r="7" spans="1:7" ht="15">
      <c r="A7" s="56" t="s">
        <v>2556</v>
      </c>
      <c r="B7" s="56" t="s">
        <v>2458</v>
      </c>
      <c r="C7" s="56" t="s">
        <v>1213</v>
      </c>
      <c r="D7" s="56" t="s">
        <v>3207</v>
      </c>
      <c r="E7" s="74" t="s">
        <v>1213</v>
      </c>
      <c r="F7" s="74" t="s">
        <v>2212</v>
      </c>
      <c r="G7" s="56" t="s">
        <v>2418</v>
      </c>
    </row>
    <row r="8" spans="1:7" ht="15">
      <c r="A8" s="57" t="s">
        <v>2557</v>
      </c>
      <c r="B8" s="57"/>
      <c r="C8" s="57" t="s">
        <v>2558</v>
      </c>
      <c r="D8" s="57" t="s">
        <v>3207</v>
      </c>
      <c r="E8" s="58" t="s">
        <v>2558</v>
      </c>
      <c r="F8" s="58" t="s">
        <v>2471</v>
      </c>
      <c r="G8" s="57" t="s">
        <v>2418</v>
      </c>
    </row>
    <row r="9" spans="1:7" ht="15">
      <c r="A9" s="56" t="s">
        <v>2560</v>
      </c>
      <c r="B9" s="56" t="s">
        <v>2451</v>
      </c>
      <c r="C9" s="56" t="s">
        <v>108</v>
      </c>
      <c r="D9" s="56" t="s">
        <v>3207</v>
      </c>
      <c r="E9" s="74" t="s">
        <v>108</v>
      </c>
      <c r="F9" s="74" t="s">
        <v>2213</v>
      </c>
      <c r="G9" s="56" t="s">
        <v>2418</v>
      </c>
    </row>
    <row r="10" spans="1:7" ht="15">
      <c r="A10" s="56" t="s">
        <v>2561</v>
      </c>
      <c r="B10" s="56" t="s">
        <v>2562</v>
      </c>
      <c r="C10" s="56" t="s">
        <v>2563</v>
      </c>
      <c r="D10" s="56" t="s">
        <v>3207</v>
      </c>
      <c r="E10" s="74" t="s">
        <v>2563</v>
      </c>
      <c r="F10" s="74" t="s">
        <v>2213</v>
      </c>
      <c r="G10" s="56" t="s">
        <v>2564</v>
      </c>
    </row>
    <row r="11" spans="1:7" ht="17.25">
      <c r="A11" s="271" t="s">
        <v>2565</v>
      </c>
      <c r="B11" s="271"/>
      <c r="C11" s="271" t="s">
        <v>108</v>
      </c>
      <c r="D11" s="271" t="s">
        <v>3207</v>
      </c>
      <c r="E11" s="272" t="s">
        <v>108</v>
      </c>
      <c r="F11" s="272" t="s">
        <v>2213</v>
      </c>
      <c r="G11" s="271" t="s">
        <v>2418</v>
      </c>
    </row>
    <row r="12" spans="1:7" ht="17.25">
      <c r="A12" s="75" t="s">
        <v>2566</v>
      </c>
      <c r="B12" s="75"/>
      <c r="C12" s="75"/>
      <c r="D12" s="75"/>
      <c r="E12" s="76"/>
      <c r="F12" s="75"/>
      <c r="G12" s="75"/>
    </row>
    <row r="13" spans="1:7" ht="17.25">
      <c r="A13" s="271" t="s">
        <v>2567</v>
      </c>
      <c r="B13" s="271" t="s">
        <v>2463</v>
      </c>
      <c r="C13" s="271" t="s">
        <v>108</v>
      </c>
      <c r="D13" s="271" t="s">
        <v>3207</v>
      </c>
      <c r="E13" s="272" t="s">
        <v>108</v>
      </c>
      <c r="F13" s="271" t="s">
        <v>2213</v>
      </c>
      <c r="G13" s="271" t="s">
        <v>2418</v>
      </c>
    </row>
    <row r="14" spans="1:7" ht="15">
      <c r="A14" s="56" t="s">
        <v>2568</v>
      </c>
      <c r="B14" s="56" t="s">
        <v>2569</v>
      </c>
      <c r="C14" s="56" t="s">
        <v>108</v>
      </c>
      <c r="D14" s="56" t="s">
        <v>3207</v>
      </c>
      <c r="E14" s="74" t="s">
        <v>108</v>
      </c>
      <c r="F14" s="74" t="s">
        <v>2213</v>
      </c>
      <c r="G14" s="56" t="s">
        <v>2570</v>
      </c>
    </row>
    <row r="15" spans="1:7" ht="15">
      <c r="A15" s="56" t="s">
        <v>2571</v>
      </c>
      <c r="B15" s="56" t="s">
        <v>2569</v>
      </c>
      <c r="C15" s="56" t="s">
        <v>108</v>
      </c>
      <c r="D15" s="56" t="s">
        <v>3207</v>
      </c>
      <c r="E15" s="74" t="s">
        <v>108</v>
      </c>
      <c r="F15" s="74" t="s">
        <v>2213</v>
      </c>
      <c r="G15" s="56" t="s">
        <v>2418</v>
      </c>
    </row>
    <row r="16" spans="1:7" ht="17.25">
      <c r="A16" s="271" t="s">
        <v>2457</v>
      </c>
      <c r="B16" s="271" t="s">
        <v>2458</v>
      </c>
      <c r="C16" s="271" t="s">
        <v>2459</v>
      </c>
      <c r="D16" s="271" t="s">
        <v>3207</v>
      </c>
      <c r="E16" s="272" t="s">
        <v>2771</v>
      </c>
      <c r="F16" s="272" t="s">
        <v>2213</v>
      </c>
      <c r="G16" s="271" t="s">
        <v>2418</v>
      </c>
    </row>
    <row r="17" spans="1:7" ht="17.25">
      <c r="A17" s="271" t="s">
        <v>2573</v>
      </c>
      <c r="B17" s="271" t="s">
        <v>2574</v>
      </c>
      <c r="C17" s="271" t="s">
        <v>108</v>
      </c>
      <c r="D17" s="271" t="s">
        <v>3207</v>
      </c>
      <c r="E17" s="272" t="s">
        <v>108</v>
      </c>
      <c r="F17" s="271" t="s">
        <v>2213</v>
      </c>
      <c r="G17" s="271" t="s">
        <v>2575</v>
      </c>
    </row>
    <row r="18" spans="1:7" ht="17.25">
      <c r="A18" s="75" t="s">
        <v>2576</v>
      </c>
      <c r="B18" s="75"/>
      <c r="C18" s="75"/>
      <c r="D18" s="75"/>
      <c r="E18" s="76"/>
      <c r="F18" s="75"/>
      <c r="G18" s="75"/>
    </row>
    <row r="19" spans="1:7" ht="17.25">
      <c r="A19" s="271" t="s">
        <v>2577</v>
      </c>
      <c r="B19" s="271" t="s">
        <v>2521</v>
      </c>
      <c r="C19" s="271" t="s">
        <v>108</v>
      </c>
      <c r="D19" s="271" t="s">
        <v>3207</v>
      </c>
      <c r="E19" s="272" t="s">
        <v>108</v>
      </c>
      <c r="F19" s="271" t="s">
        <v>2213</v>
      </c>
      <c r="G19" s="271" t="s">
        <v>2418</v>
      </c>
    </row>
    <row r="20" spans="1:7" ht="15">
      <c r="A20" s="56" t="s">
        <v>2520</v>
      </c>
      <c r="B20" s="56" t="s">
        <v>2521</v>
      </c>
      <c r="C20" s="56" t="s">
        <v>2522</v>
      </c>
      <c r="D20" s="56" t="s">
        <v>3207</v>
      </c>
      <c r="E20" s="74" t="s">
        <v>108</v>
      </c>
      <c r="F20" s="74" t="s">
        <v>2213</v>
      </c>
      <c r="G20" s="56" t="s">
        <v>2418</v>
      </c>
    </row>
    <row r="21" spans="1:7" ht="17.25">
      <c r="A21" s="271" t="s">
        <v>2579</v>
      </c>
      <c r="B21" s="271" t="s">
        <v>2521</v>
      </c>
      <c r="C21" s="271" t="s">
        <v>2580</v>
      </c>
      <c r="D21" s="271" t="s">
        <v>3207</v>
      </c>
      <c r="E21" s="272" t="s">
        <v>108</v>
      </c>
      <c r="F21" s="272" t="s">
        <v>2213</v>
      </c>
      <c r="G21" s="271" t="s">
        <v>2581</v>
      </c>
    </row>
    <row r="22" spans="1:7" ht="17.25">
      <c r="A22" s="271" t="s">
        <v>2582</v>
      </c>
      <c r="B22" s="271" t="s">
        <v>2521</v>
      </c>
      <c r="C22" s="271" t="s">
        <v>108</v>
      </c>
      <c r="D22" s="271" t="s">
        <v>3207</v>
      </c>
      <c r="E22" s="272" t="s">
        <v>108</v>
      </c>
      <c r="F22" s="271" t="s">
        <v>2213</v>
      </c>
      <c r="G22" s="271" t="s">
        <v>2418</v>
      </c>
    </row>
    <row r="23" spans="1:7" ht="17.25">
      <c r="A23" s="75" t="s">
        <v>2583</v>
      </c>
      <c r="B23" s="75"/>
      <c r="C23" s="75"/>
      <c r="D23" s="75"/>
      <c r="E23" s="76"/>
      <c r="F23" s="75"/>
      <c r="G23" s="75"/>
    </row>
    <row r="24" spans="1:7" ht="17.25">
      <c r="A24" s="271" t="s">
        <v>2584</v>
      </c>
      <c r="B24" s="271" t="s">
        <v>2585</v>
      </c>
      <c r="C24" s="271" t="s">
        <v>2586</v>
      </c>
      <c r="D24" s="271" t="s">
        <v>3207</v>
      </c>
      <c r="E24" s="272" t="s">
        <v>108</v>
      </c>
      <c r="F24" s="271" t="s">
        <v>2213</v>
      </c>
      <c r="G24" s="271" t="s">
        <v>2418</v>
      </c>
    </row>
    <row r="25" spans="1:7" ht="15">
      <c r="A25" s="56" t="s">
        <v>2587</v>
      </c>
      <c r="B25" s="56" t="s">
        <v>2526</v>
      </c>
      <c r="C25" s="56" t="s">
        <v>2588</v>
      </c>
      <c r="D25" s="56" t="s">
        <v>3207</v>
      </c>
      <c r="E25" s="74" t="s">
        <v>108</v>
      </c>
      <c r="F25" s="74" t="s">
        <v>2213</v>
      </c>
      <c r="G25" s="56" t="s">
        <v>2418</v>
      </c>
    </row>
    <row r="26" spans="1:7" ht="15">
      <c r="A26" s="56" t="s">
        <v>2589</v>
      </c>
      <c r="B26" s="56" t="s">
        <v>2590</v>
      </c>
      <c r="C26" s="56" t="s">
        <v>108</v>
      </c>
      <c r="D26" s="56" t="s">
        <v>3207</v>
      </c>
      <c r="E26" s="74" t="s">
        <v>108</v>
      </c>
      <c r="F26" s="74" t="s">
        <v>2213</v>
      </c>
      <c r="G26" s="56" t="s">
        <v>2591</v>
      </c>
    </row>
    <row r="27" spans="1:7" ht="17.25">
      <c r="A27" s="271" t="s">
        <v>2592</v>
      </c>
      <c r="B27" s="271" t="s">
        <v>2590</v>
      </c>
      <c r="C27" s="271" t="s">
        <v>108</v>
      </c>
      <c r="D27" s="271" t="s">
        <v>3207</v>
      </c>
      <c r="E27" s="272" t="s">
        <v>108</v>
      </c>
      <c r="F27" s="271" t="s">
        <v>2213</v>
      </c>
      <c r="G27" s="271" t="s">
        <v>2418</v>
      </c>
    </row>
    <row r="28" spans="1:7" ht="17.25">
      <c r="A28" s="75" t="s">
        <v>2593</v>
      </c>
      <c r="B28" s="75"/>
      <c r="C28" s="75"/>
      <c r="D28" s="75"/>
      <c r="E28" s="76"/>
      <c r="F28" s="75"/>
      <c r="G28" s="75"/>
    </row>
    <row r="29" spans="1:7" ht="17.25">
      <c r="A29" s="271" t="s">
        <v>2594</v>
      </c>
      <c r="B29" s="271" t="s">
        <v>2463</v>
      </c>
      <c r="C29" s="271" t="s">
        <v>108</v>
      </c>
      <c r="D29" s="271" t="s">
        <v>3207</v>
      </c>
      <c r="E29" s="272" t="s">
        <v>108</v>
      </c>
      <c r="F29" s="271" t="s">
        <v>2213</v>
      </c>
      <c r="G29" s="271" t="s">
        <v>2418</v>
      </c>
    </row>
    <row r="30" spans="1:7" ht="15">
      <c r="A30" s="56" t="s">
        <v>2462</v>
      </c>
      <c r="B30" s="56" t="s">
        <v>2463</v>
      </c>
      <c r="C30" s="56" t="s">
        <v>2459</v>
      </c>
      <c r="D30" s="56" t="s">
        <v>3207</v>
      </c>
      <c r="E30" s="74" t="s">
        <v>2771</v>
      </c>
      <c r="F30" s="74" t="s">
        <v>2213</v>
      </c>
      <c r="G30" s="56" t="s">
        <v>2418</v>
      </c>
    </row>
    <row r="31" spans="1:7" ht="15">
      <c r="A31" s="56" t="s">
        <v>2464</v>
      </c>
      <c r="B31" s="56" t="s">
        <v>2463</v>
      </c>
      <c r="C31" s="56" t="s">
        <v>2459</v>
      </c>
      <c r="D31" s="56" t="s">
        <v>3207</v>
      </c>
      <c r="E31" s="74" t="s">
        <v>2771</v>
      </c>
      <c r="F31" s="74" t="s">
        <v>2213</v>
      </c>
      <c r="G31" s="56" t="s">
        <v>2418</v>
      </c>
    </row>
    <row r="32" spans="1:7" ht="15">
      <c r="A32" s="56" t="s">
        <v>2465</v>
      </c>
      <c r="B32" s="56" t="s">
        <v>2463</v>
      </c>
      <c r="C32" s="56" t="s">
        <v>2459</v>
      </c>
      <c r="D32" s="56" t="s">
        <v>3207</v>
      </c>
      <c r="E32" s="74" t="s">
        <v>2771</v>
      </c>
      <c r="F32" s="74" t="s">
        <v>2213</v>
      </c>
      <c r="G32" s="56" t="s">
        <v>2418</v>
      </c>
    </row>
    <row r="33" spans="1:7" ht="15">
      <c r="A33" s="56" t="s">
        <v>2466</v>
      </c>
      <c r="B33" s="56" t="s">
        <v>2463</v>
      </c>
      <c r="C33" s="56" t="s">
        <v>2459</v>
      </c>
      <c r="D33" s="56" t="s">
        <v>3207</v>
      </c>
      <c r="E33" s="74" t="s">
        <v>2771</v>
      </c>
      <c r="F33" s="74" t="s">
        <v>2213</v>
      </c>
      <c r="G33" s="56" t="s">
        <v>2418</v>
      </c>
    </row>
    <row r="34" spans="1:7" ht="15">
      <c r="A34" s="56" t="s">
        <v>2595</v>
      </c>
      <c r="B34" s="56" t="s">
        <v>2596</v>
      </c>
      <c r="C34" s="56" t="s">
        <v>108</v>
      </c>
      <c r="D34" s="56" t="s">
        <v>3207</v>
      </c>
      <c r="E34" s="74" t="s">
        <v>108</v>
      </c>
      <c r="F34" s="74" t="s">
        <v>2213</v>
      </c>
      <c r="G34" s="56" t="s">
        <v>2597</v>
      </c>
    </row>
    <row r="35" spans="1:7" ht="15">
      <c r="A35" s="56" t="s">
        <v>2598</v>
      </c>
      <c r="B35" s="56" t="s">
        <v>2596</v>
      </c>
      <c r="C35" s="56" t="s">
        <v>108</v>
      </c>
      <c r="D35" s="56" t="s">
        <v>3207</v>
      </c>
      <c r="E35" s="74" t="s">
        <v>108</v>
      </c>
      <c r="F35" s="74" t="s">
        <v>2213</v>
      </c>
      <c r="G35" s="56" t="s">
        <v>2418</v>
      </c>
    </row>
    <row r="36" spans="1:7" ht="17.25">
      <c r="A36" s="75" t="s">
        <v>2599</v>
      </c>
      <c r="B36" s="75"/>
      <c r="C36" s="75"/>
      <c r="D36" s="75"/>
      <c r="E36" s="76"/>
      <c r="F36" s="75"/>
      <c r="G36" s="75"/>
    </row>
    <row r="37" spans="1:7" ht="17.25">
      <c r="A37" s="271" t="s">
        <v>2600</v>
      </c>
      <c r="B37" s="271" t="s">
        <v>2601</v>
      </c>
      <c r="C37" s="271" t="s">
        <v>108</v>
      </c>
      <c r="D37" s="271" t="s">
        <v>3207</v>
      </c>
      <c r="E37" s="272" t="s">
        <v>108</v>
      </c>
      <c r="F37" s="271" t="s">
        <v>2213</v>
      </c>
      <c r="G37" s="271" t="s">
        <v>2418</v>
      </c>
    </row>
    <row r="38" spans="1:7" ht="17.25">
      <c r="A38" s="271" t="s">
        <v>2602</v>
      </c>
      <c r="B38" s="271" t="s">
        <v>2603</v>
      </c>
      <c r="C38" s="271" t="s">
        <v>2586</v>
      </c>
      <c r="D38" s="271" t="s">
        <v>3207</v>
      </c>
      <c r="E38" s="272" t="s">
        <v>108</v>
      </c>
      <c r="F38" s="271" t="s">
        <v>2213</v>
      </c>
      <c r="G38" s="271" t="s">
        <v>2418</v>
      </c>
    </row>
    <row r="39" spans="1:7" ht="15">
      <c r="A39" s="56" t="s">
        <v>2604</v>
      </c>
      <c r="B39" s="56" t="s">
        <v>2601</v>
      </c>
      <c r="C39" s="56" t="s">
        <v>2605</v>
      </c>
      <c r="D39" s="56" t="s">
        <v>3207</v>
      </c>
      <c r="E39" s="74" t="s">
        <v>108</v>
      </c>
      <c r="F39" s="74" t="s">
        <v>2213</v>
      </c>
      <c r="G39" s="56" t="s">
        <v>2606</v>
      </c>
    </row>
    <row r="40" spans="1:7" ht="15">
      <c r="A40" s="56" t="s">
        <v>2468</v>
      </c>
      <c r="B40" s="56" t="s">
        <v>2458</v>
      </c>
      <c r="C40" s="56" t="s">
        <v>2469</v>
      </c>
      <c r="D40" s="56" t="s">
        <v>3207</v>
      </c>
      <c r="E40" s="74" t="s">
        <v>108</v>
      </c>
      <c r="F40" s="74" t="s">
        <v>2213</v>
      </c>
      <c r="G40" s="56" t="s">
        <v>2418</v>
      </c>
    </row>
    <row r="41" spans="1:7" ht="17.25">
      <c r="A41" s="271" t="s">
        <v>2472</v>
      </c>
      <c r="B41" s="271" t="s">
        <v>2458</v>
      </c>
      <c r="C41" s="271" t="s">
        <v>2459</v>
      </c>
      <c r="D41" s="271" t="s">
        <v>3207</v>
      </c>
      <c r="E41" s="272" t="s">
        <v>2771</v>
      </c>
      <c r="F41" s="271" t="s">
        <v>2213</v>
      </c>
      <c r="G41" s="271" t="s">
        <v>2418</v>
      </c>
    </row>
    <row r="42" spans="1:7" ht="17.25">
      <c r="A42" s="271" t="s">
        <v>2473</v>
      </c>
      <c r="B42" s="271" t="s">
        <v>2458</v>
      </c>
      <c r="C42" s="271" t="s">
        <v>2459</v>
      </c>
      <c r="D42" s="271" t="s">
        <v>3207</v>
      </c>
      <c r="E42" s="272" t="s">
        <v>2771</v>
      </c>
      <c r="F42" s="271" t="s">
        <v>2213</v>
      </c>
      <c r="G42" s="271" t="s">
        <v>2418</v>
      </c>
    </row>
    <row r="43" spans="1:7" ht="15">
      <c r="A43" s="56" t="s">
        <v>2474</v>
      </c>
      <c r="B43" s="56" t="s">
        <v>2458</v>
      </c>
      <c r="C43" s="56" t="s">
        <v>2459</v>
      </c>
      <c r="D43" s="56" t="s">
        <v>3207</v>
      </c>
      <c r="E43" s="74" t="s">
        <v>2771</v>
      </c>
      <c r="F43" s="74" t="s">
        <v>2213</v>
      </c>
      <c r="G43" s="56" t="s">
        <v>2418</v>
      </c>
    </row>
    <row r="44" spans="1:7" ht="17.25">
      <c r="A44" s="271" t="s">
        <v>2607</v>
      </c>
      <c r="B44" s="271" t="s">
        <v>2601</v>
      </c>
      <c r="C44" s="271" t="s">
        <v>2563</v>
      </c>
      <c r="D44" s="271" t="s">
        <v>3207</v>
      </c>
      <c r="E44" s="272" t="s">
        <v>2563</v>
      </c>
      <c r="F44" s="271" t="s">
        <v>2213</v>
      </c>
      <c r="G44" s="271" t="s">
        <v>2418</v>
      </c>
    </row>
    <row r="45" spans="1:7" ht="17.25">
      <c r="A45" s="271" t="s">
        <v>2608</v>
      </c>
      <c r="B45" s="271" t="s">
        <v>2609</v>
      </c>
      <c r="C45" s="271" t="s">
        <v>108</v>
      </c>
      <c r="D45" s="271" t="s">
        <v>3207</v>
      </c>
      <c r="E45" s="272" t="s">
        <v>108</v>
      </c>
      <c r="F45" s="271" t="s">
        <v>2213</v>
      </c>
      <c r="G45" s="271" t="s">
        <v>2418</v>
      </c>
    </row>
    <row r="46" spans="1:7" ht="17.25">
      <c r="A46" s="75" t="s">
        <v>2610</v>
      </c>
      <c r="B46" s="75"/>
      <c r="C46" s="75"/>
      <c r="D46" s="75"/>
      <c r="E46" s="76"/>
      <c r="F46" s="75"/>
      <c r="G46" s="75"/>
    </row>
    <row r="47" spans="1:7" ht="17.25">
      <c r="A47" s="271" t="s">
        <v>2614</v>
      </c>
      <c r="B47" s="271"/>
      <c r="C47" s="271" t="s">
        <v>2563</v>
      </c>
      <c r="D47" s="271" t="s">
        <v>3207</v>
      </c>
      <c r="E47" s="272" t="s">
        <v>2563</v>
      </c>
      <c r="F47" s="271" t="s">
        <v>2213</v>
      </c>
      <c r="G47" s="271" t="s">
        <v>2418</v>
      </c>
    </row>
    <row r="48" spans="1:7" ht="17.25">
      <c r="A48" s="271" t="s">
        <v>2533</v>
      </c>
      <c r="B48" s="271"/>
      <c r="C48" s="271" t="s">
        <v>2534</v>
      </c>
      <c r="D48" s="271" t="s">
        <v>3207</v>
      </c>
      <c r="E48" s="272" t="s">
        <v>2563</v>
      </c>
      <c r="F48" s="272" t="s">
        <v>2213</v>
      </c>
      <c r="G48" s="271" t="s">
        <v>2418</v>
      </c>
    </row>
    <row r="49" spans="1:7" ht="15">
      <c r="A49" s="56" t="s">
        <v>2615</v>
      </c>
      <c r="B49" s="56" t="s">
        <v>2601</v>
      </c>
      <c r="C49" s="56" t="s">
        <v>108</v>
      </c>
      <c r="D49" s="56" t="s">
        <v>3207</v>
      </c>
      <c r="E49" s="74" t="s">
        <v>108</v>
      </c>
      <c r="F49" s="74" t="s">
        <v>2213</v>
      </c>
      <c r="G49" s="56" t="s">
        <v>2418</v>
      </c>
    </row>
    <row r="50" spans="1:7" ht="17.25">
      <c r="A50" s="271" t="s">
        <v>2616</v>
      </c>
      <c r="B50" s="271" t="s">
        <v>2601</v>
      </c>
      <c r="C50" s="271" t="s">
        <v>108</v>
      </c>
      <c r="D50" s="271" t="s">
        <v>3207</v>
      </c>
      <c r="E50" s="272" t="s">
        <v>108</v>
      </c>
      <c r="F50" s="271" t="s">
        <v>2213</v>
      </c>
      <c r="G50" s="271" t="s">
        <v>2418</v>
      </c>
    </row>
    <row r="51" spans="1:7" ht="17.25">
      <c r="A51" s="271" t="s">
        <v>2617</v>
      </c>
      <c r="B51" s="271" t="s">
        <v>2596</v>
      </c>
      <c r="C51" s="271" t="s">
        <v>108</v>
      </c>
      <c r="D51" s="271" t="s">
        <v>3207</v>
      </c>
      <c r="E51" s="272" t="s">
        <v>108</v>
      </c>
      <c r="F51" s="271" t="s">
        <v>2213</v>
      </c>
      <c r="G51" s="271" t="s">
        <v>2418</v>
      </c>
    </row>
    <row r="52" spans="1:7" ht="15">
      <c r="A52" s="56" t="s">
        <v>2618</v>
      </c>
      <c r="B52" s="56" t="s">
        <v>2619</v>
      </c>
      <c r="C52" s="56" t="s">
        <v>2563</v>
      </c>
      <c r="D52" s="56" t="s">
        <v>3207</v>
      </c>
      <c r="E52" s="74" t="s">
        <v>2563</v>
      </c>
      <c r="F52" s="74" t="s">
        <v>2213</v>
      </c>
      <c r="G52" s="56" t="s">
        <v>2418</v>
      </c>
    </row>
    <row r="53" spans="1:7" ht="15">
      <c r="A53" s="56" t="s">
        <v>2620</v>
      </c>
      <c r="B53" s="56" t="s">
        <v>2619</v>
      </c>
      <c r="C53" s="56" t="s">
        <v>2563</v>
      </c>
      <c r="D53" s="56" t="s">
        <v>3207</v>
      </c>
      <c r="E53" s="74" t="s">
        <v>2563</v>
      </c>
      <c r="F53" s="74" t="s">
        <v>2213</v>
      </c>
      <c r="G53" s="56" t="s">
        <v>2418</v>
      </c>
    </row>
    <row r="54" spans="1:7" ht="17.25">
      <c r="A54" s="271" t="s">
        <v>2476</v>
      </c>
      <c r="B54" s="271" t="s">
        <v>2458</v>
      </c>
      <c r="C54" s="271" t="s">
        <v>2459</v>
      </c>
      <c r="D54" s="271" t="s">
        <v>3207</v>
      </c>
      <c r="E54" s="272" t="s">
        <v>2771</v>
      </c>
      <c r="F54" s="271" t="s">
        <v>2213</v>
      </c>
      <c r="G54" s="271" t="s">
        <v>2418</v>
      </c>
    </row>
    <row r="55" spans="1:7" ht="17.25">
      <c r="A55" s="271" t="s">
        <v>2621</v>
      </c>
      <c r="B55" s="271" t="s">
        <v>2619</v>
      </c>
      <c r="C55" s="271" t="s">
        <v>108</v>
      </c>
      <c r="D55" s="271" t="s">
        <v>3207</v>
      </c>
      <c r="E55" s="272" t="s">
        <v>108</v>
      </c>
      <c r="F55" s="271" t="s">
        <v>2213</v>
      </c>
      <c r="G55" s="271" t="s">
        <v>2622</v>
      </c>
    </row>
    <row r="56" spans="1:7" ht="17.25">
      <c r="A56" s="75" t="s">
        <v>2623</v>
      </c>
      <c r="B56" s="75"/>
      <c r="C56" s="75"/>
      <c r="D56" s="75"/>
      <c r="E56" s="76"/>
      <c r="F56" s="75"/>
      <c r="G56" s="75"/>
    </row>
    <row r="57" spans="1:7" ht="17.25">
      <c r="A57" s="271" t="s">
        <v>2624</v>
      </c>
      <c r="B57" s="271" t="s">
        <v>2625</v>
      </c>
      <c r="C57" s="271" t="s">
        <v>108</v>
      </c>
      <c r="D57" s="271" t="s">
        <v>3207</v>
      </c>
      <c r="E57" s="272" t="s">
        <v>108</v>
      </c>
      <c r="F57" s="271" t="s">
        <v>2213</v>
      </c>
      <c r="G57" s="271" t="s">
        <v>2418</v>
      </c>
    </row>
    <row r="58" spans="1:7" ht="17.25">
      <c r="A58" s="271" t="s">
        <v>2626</v>
      </c>
      <c r="B58" s="271" t="s">
        <v>2627</v>
      </c>
      <c r="C58" s="271" t="s">
        <v>108</v>
      </c>
      <c r="D58" s="271" t="s">
        <v>3207</v>
      </c>
      <c r="E58" s="272" t="s">
        <v>108</v>
      </c>
      <c r="F58" s="271" t="s">
        <v>2213</v>
      </c>
      <c r="G58" s="271" t="s">
        <v>2418</v>
      </c>
    </row>
    <row r="59" spans="1:7" ht="17.25">
      <c r="A59" s="271" t="s">
        <v>2628</v>
      </c>
      <c r="B59" s="271" t="s">
        <v>2627</v>
      </c>
      <c r="C59" s="271" t="s">
        <v>108</v>
      </c>
      <c r="D59" s="271" t="s">
        <v>3207</v>
      </c>
      <c r="E59" s="272" t="s">
        <v>108</v>
      </c>
      <c r="F59" s="271" t="s">
        <v>2213</v>
      </c>
      <c r="G59" s="271" t="s">
        <v>2418</v>
      </c>
    </row>
    <row r="60" spans="1:7" ht="17.25">
      <c r="A60" s="75" t="s">
        <v>2629</v>
      </c>
      <c r="B60" s="75"/>
      <c r="C60" s="75"/>
      <c r="D60" s="75"/>
      <c r="E60" s="76"/>
      <c r="F60" s="75"/>
      <c r="G60" s="75"/>
    </row>
    <row r="61" spans="1:7" ht="17.25">
      <c r="A61" s="271" t="s">
        <v>2630</v>
      </c>
      <c r="B61" s="271" t="s">
        <v>2479</v>
      </c>
      <c r="C61" s="271" t="s">
        <v>2563</v>
      </c>
      <c r="D61" s="271" t="s">
        <v>3207</v>
      </c>
      <c r="E61" s="272" t="s">
        <v>2563</v>
      </c>
      <c r="F61" s="271" t="s">
        <v>2213</v>
      </c>
      <c r="G61" s="271" t="s">
        <v>2631</v>
      </c>
    </row>
    <row r="62" spans="1:7" ht="15">
      <c r="A62" s="56" t="s">
        <v>2632</v>
      </c>
      <c r="B62" s="56" t="s">
        <v>2540</v>
      </c>
      <c r="C62" s="56" t="s">
        <v>108</v>
      </c>
      <c r="D62" s="56" t="s">
        <v>3207</v>
      </c>
      <c r="E62" s="74" t="s">
        <v>108</v>
      </c>
      <c r="F62" s="74" t="s">
        <v>2213</v>
      </c>
      <c r="G62" s="56" t="s">
        <v>2633</v>
      </c>
    </row>
    <row r="63" spans="1:7" ht="17.25">
      <c r="A63" s="271" t="s">
        <v>2634</v>
      </c>
      <c r="B63" s="271" t="s">
        <v>2635</v>
      </c>
      <c r="C63" s="271" t="s">
        <v>108</v>
      </c>
      <c r="D63" s="271" t="s">
        <v>3207</v>
      </c>
      <c r="E63" s="272" t="s">
        <v>108</v>
      </c>
      <c r="F63" s="271" t="s">
        <v>2213</v>
      </c>
      <c r="G63" s="271" t="s">
        <v>2636</v>
      </c>
    </row>
    <row r="64" spans="1:7" ht="17.25">
      <c r="A64" s="75" t="s">
        <v>2637</v>
      </c>
      <c r="B64" s="75"/>
      <c r="C64" s="75"/>
      <c r="D64" s="75"/>
      <c r="E64" s="76"/>
      <c r="F64" s="75"/>
      <c r="G64" s="75"/>
    </row>
    <row r="65" spans="1:7" ht="17.25">
      <c r="A65" s="271" t="s">
        <v>2638</v>
      </c>
      <c r="B65" s="271" t="s">
        <v>2540</v>
      </c>
      <c r="C65" s="271" t="s">
        <v>108</v>
      </c>
      <c r="D65" s="271" t="s">
        <v>3207</v>
      </c>
      <c r="E65" s="272" t="s">
        <v>108</v>
      </c>
      <c r="F65" s="271" t="s">
        <v>2213</v>
      </c>
      <c r="G65" s="271" t="s">
        <v>2639</v>
      </c>
    </row>
    <row r="66" spans="1:7" ht="17.25">
      <c r="A66" s="271" t="s">
        <v>2640</v>
      </c>
      <c r="B66" s="271" t="s">
        <v>2641</v>
      </c>
      <c r="C66" s="271" t="s">
        <v>108</v>
      </c>
      <c r="D66" s="271" t="s">
        <v>3207</v>
      </c>
      <c r="E66" s="272" t="s">
        <v>108</v>
      </c>
      <c r="F66" s="271" t="s">
        <v>2213</v>
      </c>
      <c r="G66" s="271" t="s">
        <v>2642</v>
      </c>
    </row>
    <row r="67" spans="1:7" ht="15">
      <c r="A67" s="56" t="s">
        <v>2643</v>
      </c>
      <c r="B67" s="56" t="s">
        <v>2641</v>
      </c>
      <c r="C67" s="56" t="s">
        <v>108</v>
      </c>
      <c r="D67" s="56" t="s">
        <v>3207</v>
      </c>
      <c r="E67" s="74" t="s">
        <v>108</v>
      </c>
      <c r="F67" s="74" t="s">
        <v>2213</v>
      </c>
      <c r="G67" s="56" t="s">
        <v>2644</v>
      </c>
    </row>
    <row r="68" spans="1:7" ht="15">
      <c r="A68" s="56" t="s">
        <v>2645</v>
      </c>
      <c r="B68" s="56" t="s">
        <v>2540</v>
      </c>
      <c r="C68" s="56" t="s">
        <v>108</v>
      </c>
      <c r="D68" s="56" t="s">
        <v>3207</v>
      </c>
      <c r="E68" s="74" t="s">
        <v>108</v>
      </c>
      <c r="F68" s="74" t="s">
        <v>2213</v>
      </c>
      <c r="G68" s="56" t="s">
        <v>2418</v>
      </c>
    </row>
    <row r="69" spans="1:7" ht="17.25">
      <c r="A69" s="271" t="s">
        <v>2646</v>
      </c>
      <c r="B69" s="271" t="s">
        <v>2647</v>
      </c>
      <c r="C69" s="271" t="s">
        <v>2648</v>
      </c>
      <c r="D69" s="271" t="s">
        <v>3207</v>
      </c>
      <c r="E69" s="272" t="s">
        <v>108</v>
      </c>
      <c r="F69" s="271" t="s">
        <v>2213</v>
      </c>
      <c r="G69" s="271" t="s">
        <v>2418</v>
      </c>
    </row>
    <row r="70" spans="1:7" ht="17.25">
      <c r="A70" s="75" t="s">
        <v>2649</v>
      </c>
      <c r="B70" s="75"/>
      <c r="C70" s="75"/>
      <c r="D70" s="75"/>
      <c r="E70" s="76"/>
      <c r="F70" s="75"/>
      <c r="G70" s="75"/>
    </row>
    <row r="71" spans="1:7" ht="17.25">
      <c r="A71" s="271" t="s">
        <v>2650</v>
      </c>
      <c r="B71" s="271" t="s">
        <v>2651</v>
      </c>
      <c r="C71" s="271" t="s">
        <v>108</v>
      </c>
      <c r="D71" s="271" t="s">
        <v>3207</v>
      </c>
      <c r="E71" s="272" t="s">
        <v>108</v>
      </c>
      <c r="F71" s="271" t="s">
        <v>2213</v>
      </c>
      <c r="G71" s="271" t="s">
        <v>2418</v>
      </c>
    </row>
    <row r="72" spans="1:7" ht="17.25">
      <c r="A72" s="271" t="s">
        <v>2652</v>
      </c>
      <c r="B72" s="271" t="s">
        <v>2651</v>
      </c>
      <c r="C72" s="271" t="s">
        <v>2563</v>
      </c>
      <c r="D72" s="271" t="s">
        <v>3207</v>
      </c>
      <c r="E72" s="272" t="s">
        <v>2563</v>
      </c>
      <c r="F72" s="271" t="s">
        <v>2213</v>
      </c>
      <c r="G72" s="271" t="s">
        <v>2653</v>
      </c>
    </row>
    <row r="73" spans="1:7" ht="17.25">
      <c r="A73" s="271" t="s">
        <v>2654</v>
      </c>
      <c r="B73" s="271" t="s">
        <v>2655</v>
      </c>
      <c r="C73" s="271" t="s">
        <v>2656</v>
      </c>
      <c r="D73" s="271" t="s">
        <v>3207</v>
      </c>
      <c r="E73" s="272" t="s">
        <v>2692</v>
      </c>
      <c r="F73" s="271" t="s">
        <v>2212</v>
      </c>
      <c r="G73" s="271" t="s">
        <v>2658</v>
      </c>
    </row>
    <row r="74" spans="1:7" ht="15">
      <c r="A74" s="56" t="s">
        <v>2659</v>
      </c>
      <c r="B74" s="56" t="s">
        <v>2655</v>
      </c>
      <c r="C74" s="56" t="s">
        <v>2580</v>
      </c>
      <c r="D74" s="56" t="s">
        <v>3207</v>
      </c>
      <c r="E74" s="74" t="s">
        <v>108</v>
      </c>
      <c r="F74" s="74" t="s">
        <v>2213</v>
      </c>
      <c r="G74" s="56" t="s">
        <v>2660</v>
      </c>
    </row>
    <row r="75" spans="1:7" ht="17.25">
      <c r="A75" s="271" t="s">
        <v>2661</v>
      </c>
      <c r="B75" s="271" t="s">
        <v>2651</v>
      </c>
      <c r="C75" s="271" t="s">
        <v>2662</v>
      </c>
      <c r="D75" s="271" t="s">
        <v>3207</v>
      </c>
      <c r="E75" s="272" t="s">
        <v>108</v>
      </c>
      <c r="F75" s="272" t="s">
        <v>2213</v>
      </c>
      <c r="G75" s="271" t="s">
        <v>2418</v>
      </c>
    </row>
    <row r="76" spans="1:7" ht="17.25">
      <c r="A76" s="271" t="s">
        <v>2663</v>
      </c>
      <c r="B76" s="271" t="s">
        <v>2651</v>
      </c>
      <c r="C76" s="271" t="s">
        <v>2664</v>
      </c>
      <c r="D76" s="271" t="s">
        <v>3207</v>
      </c>
      <c r="E76" s="272" t="s">
        <v>108</v>
      </c>
      <c r="F76" s="271" t="s">
        <v>2213</v>
      </c>
      <c r="G76" s="271" t="s">
        <v>2665</v>
      </c>
    </row>
    <row r="77" spans="1:7" ht="17.25">
      <c r="A77" s="75" t="s">
        <v>2666</v>
      </c>
      <c r="B77" s="75"/>
      <c r="C77" s="75"/>
      <c r="D77" s="75"/>
      <c r="E77" s="76"/>
      <c r="F77" s="75"/>
      <c r="G77" s="75"/>
    </row>
    <row r="78" spans="1:7" ht="17.25">
      <c r="A78" s="271" t="s">
        <v>2667</v>
      </c>
      <c r="B78" s="271" t="s">
        <v>2485</v>
      </c>
      <c r="C78" s="271" t="s">
        <v>2668</v>
      </c>
      <c r="D78" s="271" t="s">
        <v>3207</v>
      </c>
      <c r="E78" s="272" t="s">
        <v>108</v>
      </c>
      <c r="F78" s="271" t="s">
        <v>2213</v>
      </c>
      <c r="G78" s="271" t="s">
        <v>2669</v>
      </c>
    </row>
    <row r="79" spans="1:7" ht="17.25">
      <c r="A79" s="271" t="s">
        <v>2499</v>
      </c>
      <c r="B79" s="271" t="s">
        <v>2500</v>
      </c>
      <c r="C79" s="271" t="s">
        <v>2501</v>
      </c>
      <c r="D79" s="271" t="s">
        <v>3207</v>
      </c>
      <c r="E79" s="272" t="s">
        <v>108</v>
      </c>
      <c r="F79" s="271" t="s">
        <v>2213</v>
      </c>
      <c r="G79" s="271" t="s">
        <v>2502</v>
      </c>
    </row>
    <row r="80" spans="1:7" ht="17.25">
      <c r="A80" s="271" t="s">
        <v>2506</v>
      </c>
      <c r="B80" s="271" t="s">
        <v>2458</v>
      </c>
      <c r="C80" s="271" t="s">
        <v>2459</v>
      </c>
      <c r="D80" s="271" t="s">
        <v>3207</v>
      </c>
      <c r="E80" s="272" t="s">
        <v>2771</v>
      </c>
      <c r="F80" s="272" t="s">
        <v>2213</v>
      </c>
      <c r="G80" s="271" t="s">
        <v>2418</v>
      </c>
    </row>
    <row r="81" spans="1:7" ht="17.25">
      <c r="A81" s="271" t="s">
        <v>2670</v>
      </c>
      <c r="B81" s="271" t="s">
        <v>2458</v>
      </c>
      <c r="C81" s="271" t="s">
        <v>108</v>
      </c>
      <c r="D81" s="271" t="s">
        <v>3207</v>
      </c>
      <c r="E81" s="272" t="s">
        <v>108</v>
      </c>
      <c r="F81" s="272" t="s">
        <v>2213</v>
      </c>
      <c r="G81" s="271" t="s">
        <v>2418</v>
      </c>
    </row>
    <row r="82" spans="1:7" ht="17.25">
      <c r="A82" s="271" t="s">
        <v>2671</v>
      </c>
      <c r="B82" s="271" t="s">
        <v>2504</v>
      </c>
      <c r="C82" s="271" t="s">
        <v>2672</v>
      </c>
      <c r="D82" s="271" t="s">
        <v>3207</v>
      </c>
      <c r="E82" s="272" t="s">
        <v>2672</v>
      </c>
      <c r="F82" s="271" t="s">
        <v>2213</v>
      </c>
      <c r="G82" s="271" t="s">
        <v>2673</v>
      </c>
    </row>
    <row r="83" spans="1:7" ht="17.25">
      <c r="A83" s="75" t="s">
        <v>2768</v>
      </c>
      <c r="B83" s="75"/>
      <c r="C83" s="75"/>
      <c r="D83" s="75"/>
      <c r="E83" s="76"/>
      <c r="F83" s="75"/>
      <c r="G83" s="75"/>
    </row>
    <row r="84" spans="1:7" ht="17.25">
      <c r="A84" s="271" t="s">
        <v>2556</v>
      </c>
      <c r="B84" s="271" t="s">
        <v>2458</v>
      </c>
      <c r="C84" s="271" t="s">
        <v>1213</v>
      </c>
      <c r="D84" s="271" t="s">
        <v>3208</v>
      </c>
      <c r="E84" s="272" t="s">
        <v>1213</v>
      </c>
      <c r="F84" s="272" t="s">
        <v>2315</v>
      </c>
      <c r="G84" s="271" t="s">
        <v>2418</v>
      </c>
    </row>
    <row r="85" spans="1:7" ht="17.25">
      <c r="A85" s="269" t="s">
        <v>2557</v>
      </c>
      <c r="B85" s="269"/>
      <c r="C85" s="269" t="s">
        <v>2558</v>
      </c>
      <c r="D85" s="269" t="s">
        <v>3208</v>
      </c>
      <c r="E85" s="270" t="s">
        <v>2558</v>
      </c>
      <c r="F85" s="270" t="s">
        <v>2471</v>
      </c>
      <c r="G85" s="269" t="s">
        <v>2418</v>
      </c>
    </row>
    <row r="86" spans="1:7" ht="17.25">
      <c r="A86" s="271" t="s">
        <v>2560</v>
      </c>
      <c r="B86" s="271" t="s">
        <v>2451</v>
      </c>
      <c r="C86" s="271" t="s">
        <v>108</v>
      </c>
      <c r="D86" s="271" t="s">
        <v>3208</v>
      </c>
      <c r="E86" s="272" t="s">
        <v>108</v>
      </c>
      <c r="F86" s="272" t="s">
        <v>2314</v>
      </c>
      <c r="G86" s="271" t="s">
        <v>2418</v>
      </c>
    </row>
    <row r="87" spans="1:7" ht="17.25">
      <c r="A87" s="271" t="s">
        <v>2561</v>
      </c>
      <c r="B87" s="271" t="s">
        <v>2562</v>
      </c>
      <c r="C87" s="271" t="s">
        <v>2563</v>
      </c>
      <c r="D87" s="271" t="s">
        <v>3208</v>
      </c>
      <c r="E87" s="272" t="s">
        <v>2563</v>
      </c>
      <c r="F87" s="272" t="s">
        <v>2314</v>
      </c>
      <c r="G87" s="271" t="s">
        <v>2564</v>
      </c>
    </row>
    <row r="88" spans="1:7" ht="17.25">
      <c r="A88" s="271" t="s">
        <v>2565</v>
      </c>
      <c r="B88" s="271"/>
      <c r="C88" s="271" t="s">
        <v>108</v>
      </c>
      <c r="D88" s="271" t="s">
        <v>3208</v>
      </c>
      <c r="E88" s="272" t="s">
        <v>108</v>
      </c>
      <c r="F88" s="271" t="s">
        <v>2314</v>
      </c>
      <c r="G88" s="271" t="s">
        <v>2418</v>
      </c>
    </row>
    <row r="89" spans="1:7" ht="17.25">
      <c r="A89" s="75" t="s">
        <v>2770</v>
      </c>
      <c r="B89" s="75"/>
      <c r="C89" s="75"/>
      <c r="D89" s="75"/>
      <c r="E89" s="76"/>
      <c r="F89" s="75"/>
      <c r="G89" s="75"/>
    </row>
    <row r="90" spans="1:7" ht="17.25">
      <c r="A90" s="271" t="s">
        <v>2567</v>
      </c>
      <c r="B90" s="271" t="s">
        <v>2463</v>
      </c>
      <c r="C90" s="271" t="s">
        <v>108</v>
      </c>
      <c r="D90" s="271" t="s">
        <v>3208</v>
      </c>
      <c r="E90" s="272" t="s">
        <v>108</v>
      </c>
      <c r="F90" s="272" t="s">
        <v>2314</v>
      </c>
      <c r="G90" s="271" t="s">
        <v>2418</v>
      </c>
    </row>
    <row r="91" spans="1:7" ht="17.25">
      <c r="A91" s="271" t="s">
        <v>2568</v>
      </c>
      <c r="B91" s="271" t="s">
        <v>2569</v>
      </c>
      <c r="C91" s="271" t="s">
        <v>108</v>
      </c>
      <c r="D91" s="271" t="s">
        <v>3208</v>
      </c>
      <c r="E91" s="272" t="s">
        <v>108</v>
      </c>
      <c r="F91" s="271" t="s">
        <v>2314</v>
      </c>
      <c r="G91" s="271" t="s">
        <v>2570</v>
      </c>
    </row>
    <row r="92" spans="1:7" ht="17.25">
      <c r="A92" s="271" t="s">
        <v>2571</v>
      </c>
      <c r="B92" s="271" t="s">
        <v>2569</v>
      </c>
      <c r="C92" s="271" t="s">
        <v>108</v>
      </c>
      <c r="D92" s="271" t="s">
        <v>3208</v>
      </c>
      <c r="E92" s="272" t="s">
        <v>108</v>
      </c>
      <c r="F92" s="271" t="s">
        <v>2314</v>
      </c>
      <c r="G92" s="271" t="s">
        <v>2418</v>
      </c>
    </row>
    <row r="93" spans="1:7" ht="17.25">
      <c r="A93" s="271" t="s">
        <v>2457</v>
      </c>
      <c r="B93" s="271" t="s">
        <v>2458</v>
      </c>
      <c r="C93" s="271" t="s">
        <v>2459</v>
      </c>
      <c r="D93" s="271" t="s">
        <v>3208</v>
      </c>
      <c r="E93" s="272" t="s">
        <v>2771</v>
      </c>
      <c r="F93" s="271" t="s">
        <v>2314</v>
      </c>
      <c r="G93" s="271" t="s">
        <v>2418</v>
      </c>
    </row>
    <row r="94" spans="1:7" ht="17.25">
      <c r="A94" s="271" t="s">
        <v>2573</v>
      </c>
      <c r="B94" s="271" t="s">
        <v>2574</v>
      </c>
      <c r="C94" s="271" t="s">
        <v>108</v>
      </c>
      <c r="D94" s="271" t="s">
        <v>3208</v>
      </c>
      <c r="E94" s="272" t="s">
        <v>108</v>
      </c>
      <c r="F94" s="271" t="s">
        <v>2314</v>
      </c>
      <c r="G94" s="271" t="s">
        <v>2575</v>
      </c>
    </row>
    <row r="95" spans="1:7" ht="17.25">
      <c r="A95" s="75" t="s">
        <v>2772</v>
      </c>
      <c r="B95" s="75"/>
      <c r="C95" s="75"/>
      <c r="D95" s="75"/>
      <c r="E95" s="76"/>
      <c r="F95" s="75"/>
      <c r="G95" s="75"/>
    </row>
    <row r="96" spans="1:7" ht="17.25">
      <c r="A96" s="271" t="s">
        <v>2577</v>
      </c>
      <c r="B96" s="271" t="s">
        <v>2521</v>
      </c>
      <c r="C96" s="271" t="s">
        <v>108</v>
      </c>
      <c r="D96" s="271" t="s">
        <v>3208</v>
      </c>
      <c r="E96" s="272" t="s">
        <v>108</v>
      </c>
      <c r="F96" s="272" t="s">
        <v>2314</v>
      </c>
      <c r="G96" s="271" t="s">
        <v>2418</v>
      </c>
    </row>
    <row r="97" spans="1:7" ht="17.25">
      <c r="A97" s="269" t="s">
        <v>2520</v>
      </c>
      <c r="B97" s="269" t="s">
        <v>2521</v>
      </c>
      <c r="C97" s="269" t="s">
        <v>2522</v>
      </c>
      <c r="D97" s="269" t="s">
        <v>3208</v>
      </c>
      <c r="E97" s="270" t="s">
        <v>3209</v>
      </c>
      <c r="F97" s="270" t="s">
        <v>2471</v>
      </c>
      <c r="G97" s="269" t="s">
        <v>2418</v>
      </c>
    </row>
    <row r="98" spans="1:7" ht="17.25">
      <c r="A98" s="271" t="s">
        <v>2579</v>
      </c>
      <c r="B98" s="271" t="s">
        <v>2521</v>
      </c>
      <c r="C98" s="271" t="s">
        <v>2580</v>
      </c>
      <c r="D98" s="271" t="s">
        <v>3208</v>
      </c>
      <c r="E98" s="272" t="s">
        <v>108</v>
      </c>
      <c r="F98" s="271" t="s">
        <v>2314</v>
      </c>
      <c r="G98" s="271" t="s">
        <v>2581</v>
      </c>
    </row>
    <row r="99" spans="1:7" ht="17.25">
      <c r="A99" s="271" t="s">
        <v>2582</v>
      </c>
      <c r="B99" s="271" t="s">
        <v>2521</v>
      </c>
      <c r="C99" s="271" t="s">
        <v>108</v>
      </c>
      <c r="D99" s="271" t="s">
        <v>3208</v>
      </c>
      <c r="E99" s="272" t="s">
        <v>108</v>
      </c>
      <c r="F99" s="271" t="s">
        <v>2314</v>
      </c>
      <c r="G99" s="271" t="s">
        <v>2418</v>
      </c>
    </row>
    <row r="100" spans="1:7" ht="17.25">
      <c r="A100" s="75" t="s">
        <v>2773</v>
      </c>
      <c r="B100" s="75"/>
      <c r="C100" s="75"/>
      <c r="D100" s="75"/>
      <c r="E100" s="76"/>
      <c r="F100" s="75"/>
      <c r="G100" s="75"/>
    </row>
    <row r="101" spans="1:7" ht="17.25">
      <c r="A101" s="271" t="s">
        <v>2584</v>
      </c>
      <c r="B101" s="271" t="s">
        <v>2585</v>
      </c>
      <c r="C101" s="271" t="s">
        <v>2586</v>
      </c>
      <c r="D101" s="271" t="s">
        <v>3208</v>
      </c>
      <c r="E101" s="272" t="s">
        <v>108</v>
      </c>
      <c r="F101" s="272" t="s">
        <v>2314</v>
      </c>
      <c r="G101" s="271" t="s">
        <v>2418</v>
      </c>
    </row>
    <row r="102" spans="1:7" ht="17.25">
      <c r="A102" s="271" t="s">
        <v>2587</v>
      </c>
      <c r="B102" s="271" t="s">
        <v>2526</v>
      </c>
      <c r="C102" s="271" t="s">
        <v>2588</v>
      </c>
      <c r="D102" s="271" t="s">
        <v>3208</v>
      </c>
      <c r="E102" s="272" t="s">
        <v>108</v>
      </c>
      <c r="F102" s="271" t="s">
        <v>2314</v>
      </c>
      <c r="G102" s="271" t="s">
        <v>2418</v>
      </c>
    </row>
    <row r="103" spans="1:7" ht="17.25">
      <c r="A103" s="271" t="s">
        <v>2589</v>
      </c>
      <c r="B103" s="271" t="s">
        <v>2590</v>
      </c>
      <c r="C103" s="271" t="s">
        <v>108</v>
      </c>
      <c r="D103" s="271" t="s">
        <v>3208</v>
      </c>
      <c r="E103" s="272" t="s">
        <v>108</v>
      </c>
      <c r="F103" s="271" t="s">
        <v>2314</v>
      </c>
      <c r="G103" s="271" t="s">
        <v>2591</v>
      </c>
    </row>
    <row r="104" spans="1:7" ht="17.25">
      <c r="A104" s="271" t="s">
        <v>2592</v>
      </c>
      <c r="B104" s="271" t="s">
        <v>2590</v>
      </c>
      <c r="C104" s="271" t="s">
        <v>108</v>
      </c>
      <c r="D104" s="271" t="s">
        <v>3208</v>
      </c>
      <c r="E104" s="272" t="s">
        <v>108</v>
      </c>
      <c r="F104" s="271" t="s">
        <v>2314</v>
      </c>
      <c r="G104" s="271" t="s">
        <v>2418</v>
      </c>
    </row>
    <row r="105" spans="1:7" ht="17.25">
      <c r="A105" s="75" t="s">
        <v>2774</v>
      </c>
      <c r="B105" s="75"/>
      <c r="C105" s="75"/>
      <c r="D105" s="75"/>
      <c r="E105" s="76"/>
      <c r="F105" s="75"/>
      <c r="G105" s="75"/>
    </row>
    <row r="106" spans="1:7" ht="17.25">
      <c r="A106" s="271" t="s">
        <v>2594</v>
      </c>
      <c r="B106" s="271" t="s">
        <v>2463</v>
      </c>
      <c r="C106" s="271" t="s">
        <v>108</v>
      </c>
      <c r="D106" s="271" t="s">
        <v>3208</v>
      </c>
      <c r="E106" s="272" t="s">
        <v>108</v>
      </c>
      <c r="F106" s="272" t="s">
        <v>2314</v>
      </c>
      <c r="G106" s="271" t="s">
        <v>2418</v>
      </c>
    </row>
    <row r="107" spans="1:7" ht="17.25">
      <c r="A107" s="271" t="s">
        <v>2462</v>
      </c>
      <c r="B107" s="271" t="s">
        <v>2463</v>
      </c>
      <c r="C107" s="271" t="s">
        <v>2459</v>
      </c>
      <c r="D107" s="271" t="s">
        <v>3208</v>
      </c>
      <c r="E107" s="272" t="s">
        <v>2771</v>
      </c>
      <c r="F107" s="271" t="s">
        <v>2314</v>
      </c>
      <c r="G107" s="271" t="s">
        <v>2418</v>
      </c>
    </row>
    <row r="108" spans="1:7" ht="17.25">
      <c r="A108" s="271" t="s">
        <v>2464</v>
      </c>
      <c r="B108" s="271" t="s">
        <v>2463</v>
      </c>
      <c r="C108" s="271" t="s">
        <v>2459</v>
      </c>
      <c r="D108" s="271" t="s">
        <v>3208</v>
      </c>
      <c r="E108" s="272" t="s">
        <v>2771</v>
      </c>
      <c r="F108" s="271" t="s">
        <v>2314</v>
      </c>
      <c r="G108" s="271" t="s">
        <v>2418</v>
      </c>
    </row>
    <row r="109" spans="1:7" ht="15">
      <c r="A109" s="56" t="s">
        <v>2465</v>
      </c>
      <c r="B109" s="56" t="s">
        <v>2463</v>
      </c>
      <c r="C109" s="56" t="s">
        <v>2459</v>
      </c>
      <c r="D109" s="56" t="s">
        <v>3208</v>
      </c>
      <c r="E109" s="74" t="s">
        <v>2771</v>
      </c>
      <c r="F109" s="74" t="s">
        <v>2314</v>
      </c>
      <c r="G109" s="56" t="s">
        <v>2418</v>
      </c>
    </row>
    <row r="110" spans="1:7" ht="17.25">
      <c r="A110" s="271" t="s">
        <v>2466</v>
      </c>
      <c r="B110" s="271" t="s">
        <v>2463</v>
      </c>
      <c r="C110" s="271" t="s">
        <v>2459</v>
      </c>
      <c r="D110" s="271" t="s">
        <v>3208</v>
      </c>
      <c r="E110" s="272" t="s">
        <v>2771</v>
      </c>
      <c r="F110" s="272" t="s">
        <v>2314</v>
      </c>
      <c r="G110" s="271" t="s">
        <v>2418</v>
      </c>
    </row>
    <row r="111" spans="1:7" ht="15">
      <c r="A111" s="56" t="s">
        <v>2595</v>
      </c>
      <c r="B111" s="56" t="s">
        <v>2596</v>
      </c>
      <c r="C111" s="56" t="s">
        <v>108</v>
      </c>
      <c r="D111" s="56" t="s">
        <v>3208</v>
      </c>
      <c r="E111" s="74" t="s">
        <v>108</v>
      </c>
      <c r="F111" s="74" t="s">
        <v>2314</v>
      </c>
      <c r="G111" s="56" t="s">
        <v>2597</v>
      </c>
    </row>
    <row r="112" spans="1:7" ht="17.25">
      <c r="A112" s="271" t="s">
        <v>2598</v>
      </c>
      <c r="B112" s="271" t="s">
        <v>2596</v>
      </c>
      <c r="C112" s="271" t="s">
        <v>108</v>
      </c>
      <c r="D112" s="271" t="s">
        <v>3208</v>
      </c>
      <c r="E112" s="272" t="s">
        <v>108</v>
      </c>
      <c r="F112" s="271" t="s">
        <v>2314</v>
      </c>
      <c r="G112" s="271" t="s">
        <v>2418</v>
      </c>
    </row>
    <row r="113" spans="1:7" ht="17.25">
      <c r="A113" s="75" t="s">
        <v>2775</v>
      </c>
      <c r="B113" s="75"/>
      <c r="C113" s="75"/>
      <c r="D113" s="75"/>
      <c r="E113" s="76"/>
      <c r="F113" s="75"/>
      <c r="G113" s="75"/>
    </row>
    <row r="114" spans="1:7" ht="17.25">
      <c r="A114" s="271" t="s">
        <v>2600</v>
      </c>
      <c r="B114" s="271" t="s">
        <v>2601</v>
      </c>
      <c r="C114" s="271" t="s">
        <v>108</v>
      </c>
      <c r="D114" s="271" t="s">
        <v>3208</v>
      </c>
      <c r="E114" s="272" t="s">
        <v>108</v>
      </c>
      <c r="F114" s="271" t="s">
        <v>2314</v>
      </c>
      <c r="G114" s="271" t="s">
        <v>2418</v>
      </c>
    </row>
    <row r="115" spans="1:7" ht="17.25">
      <c r="A115" s="271" t="s">
        <v>2602</v>
      </c>
      <c r="B115" s="271" t="s">
        <v>2603</v>
      </c>
      <c r="C115" s="271" t="s">
        <v>2586</v>
      </c>
      <c r="D115" s="271" t="s">
        <v>3208</v>
      </c>
      <c r="E115" s="272" t="s">
        <v>108</v>
      </c>
      <c r="F115" s="271" t="s">
        <v>2314</v>
      </c>
      <c r="G115" s="271" t="s">
        <v>2418</v>
      </c>
    </row>
    <row r="116" spans="1:7" ht="15">
      <c r="A116" s="56" t="s">
        <v>2604</v>
      </c>
      <c r="B116" s="56" t="s">
        <v>2601</v>
      </c>
      <c r="C116" s="56" t="s">
        <v>2605</v>
      </c>
      <c r="D116" s="56" t="s">
        <v>3208</v>
      </c>
      <c r="E116" s="74" t="s">
        <v>108</v>
      </c>
      <c r="F116" s="74" t="s">
        <v>2314</v>
      </c>
      <c r="G116" s="56" t="s">
        <v>2606</v>
      </c>
    </row>
    <row r="117" spans="1:7" ht="17.25">
      <c r="A117" s="271" t="s">
        <v>2468</v>
      </c>
      <c r="B117" s="271" t="s">
        <v>2458</v>
      </c>
      <c r="C117" s="271" t="s">
        <v>2469</v>
      </c>
      <c r="D117" s="271" t="s">
        <v>3208</v>
      </c>
      <c r="E117" s="272" t="s">
        <v>108</v>
      </c>
      <c r="F117" s="271" t="s">
        <v>2314</v>
      </c>
      <c r="G117" s="271" t="s">
        <v>2418</v>
      </c>
    </row>
    <row r="118" spans="1:7" ht="17.25">
      <c r="A118" s="271" t="s">
        <v>2472</v>
      </c>
      <c r="B118" s="271" t="s">
        <v>2458</v>
      </c>
      <c r="C118" s="271" t="s">
        <v>2459</v>
      </c>
      <c r="D118" s="271" t="s">
        <v>3208</v>
      </c>
      <c r="E118" s="272" t="s">
        <v>2771</v>
      </c>
      <c r="F118" s="272" t="s">
        <v>2314</v>
      </c>
      <c r="G118" s="271" t="s">
        <v>2418</v>
      </c>
    </row>
    <row r="119" spans="1:7" ht="17.25">
      <c r="A119" s="271" t="s">
        <v>2473</v>
      </c>
      <c r="B119" s="271" t="s">
        <v>2458</v>
      </c>
      <c r="C119" s="271" t="s">
        <v>2459</v>
      </c>
      <c r="D119" s="271" t="s">
        <v>3208</v>
      </c>
      <c r="E119" s="272" t="s">
        <v>2771</v>
      </c>
      <c r="F119" s="272" t="s">
        <v>2314</v>
      </c>
      <c r="G119" s="271" t="s">
        <v>2418</v>
      </c>
    </row>
    <row r="120" spans="1:7" ht="17.25">
      <c r="A120" s="271" t="s">
        <v>2474</v>
      </c>
      <c r="B120" s="271" t="s">
        <v>2458</v>
      </c>
      <c r="C120" s="271" t="s">
        <v>2459</v>
      </c>
      <c r="D120" s="271" t="s">
        <v>3208</v>
      </c>
      <c r="E120" s="272" t="s">
        <v>2771</v>
      </c>
      <c r="F120" s="272" t="s">
        <v>2314</v>
      </c>
      <c r="G120" s="271" t="s">
        <v>2418</v>
      </c>
    </row>
    <row r="121" spans="1:7" ht="17.25">
      <c r="A121" s="271" t="s">
        <v>2607</v>
      </c>
      <c r="B121" s="271" t="s">
        <v>2601</v>
      </c>
      <c r="C121" s="271" t="s">
        <v>2563</v>
      </c>
      <c r="D121" s="271" t="s">
        <v>3208</v>
      </c>
      <c r="E121" s="272" t="s">
        <v>2563</v>
      </c>
      <c r="F121" s="271" t="s">
        <v>2314</v>
      </c>
      <c r="G121" s="271" t="s">
        <v>2418</v>
      </c>
    </row>
    <row r="122" spans="1:7" ht="17.25">
      <c r="A122" s="271" t="s">
        <v>2608</v>
      </c>
      <c r="B122" s="271" t="s">
        <v>2609</v>
      </c>
      <c r="C122" s="271" t="s">
        <v>108</v>
      </c>
      <c r="D122" s="271" t="s">
        <v>3208</v>
      </c>
      <c r="E122" s="272" t="s">
        <v>108</v>
      </c>
      <c r="F122" s="272" t="s">
        <v>2314</v>
      </c>
      <c r="G122" s="271" t="s">
        <v>2418</v>
      </c>
    </row>
    <row r="123" spans="1:7" ht="17.25">
      <c r="A123" s="75" t="s">
        <v>2776</v>
      </c>
      <c r="B123" s="75"/>
      <c r="C123" s="75"/>
      <c r="D123" s="75"/>
      <c r="E123" s="76"/>
      <c r="F123" s="75"/>
      <c r="G123" s="75"/>
    </row>
    <row r="124" spans="1:7" ht="17.25">
      <c r="A124" s="271" t="s">
        <v>2614</v>
      </c>
      <c r="B124" s="271"/>
      <c r="C124" s="271" t="s">
        <v>2563</v>
      </c>
      <c r="D124" s="271" t="s">
        <v>3208</v>
      </c>
      <c r="E124" s="272" t="s">
        <v>2563</v>
      </c>
      <c r="F124" s="271" t="s">
        <v>2314</v>
      </c>
      <c r="G124" s="271" t="s">
        <v>2418</v>
      </c>
    </row>
    <row r="125" spans="1:7" ht="17.25">
      <c r="A125" s="271" t="s">
        <v>2533</v>
      </c>
      <c r="B125" s="271"/>
      <c r="C125" s="271" t="s">
        <v>2534</v>
      </c>
      <c r="D125" s="271" t="s">
        <v>3208</v>
      </c>
      <c r="E125" s="272" t="s">
        <v>2563</v>
      </c>
      <c r="F125" s="271" t="s">
        <v>2314</v>
      </c>
      <c r="G125" s="271" t="s">
        <v>2418</v>
      </c>
    </row>
    <row r="126" spans="1:7" ht="17.25">
      <c r="A126" s="271" t="s">
        <v>2615</v>
      </c>
      <c r="B126" s="271" t="s">
        <v>2601</v>
      </c>
      <c r="C126" s="271" t="s">
        <v>108</v>
      </c>
      <c r="D126" s="271" t="s">
        <v>3208</v>
      </c>
      <c r="E126" s="272" t="s">
        <v>108</v>
      </c>
      <c r="F126" s="271" t="s">
        <v>2314</v>
      </c>
      <c r="G126" s="271" t="s">
        <v>2418</v>
      </c>
    </row>
    <row r="127" spans="1:7" ht="17.25">
      <c r="A127" s="271" t="s">
        <v>2616</v>
      </c>
      <c r="B127" s="271" t="s">
        <v>2601</v>
      </c>
      <c r="C127" s="271" t="s">
        <v>108</v>
      </c>
      <c r="D127" s="271" t="s">
        <v>3208</v>
      </c>
      <c r="E127" s="272" t="s">
        <v>108</v>
      </c>
      <c r="F127" s="271" t="s">
        <v>2314</v>
      </c>
      <c r="G127" s="271" t="s">
        <v>2418</v>
      </c>
    </row>
    <row r="128" spans="1:7" ht="17.25">
      <c r="A128" s="271" t="s">
        <v>2617</v>
      </c>
      <c r="B128" s="271" t="s">
        <v>2596</v>
      </c>
      <c r="C128" s="271" t="s">
        <v>108</v>
      </c>
      <c r="D128" s="271" t="s">
        <v>3208</v>
      </c>
      <c r="E128" s="272" t="s">
        <v>108</v>
      </c>
      <c r="F128" s="272" t="s">
        <v>2314</v>
      </c>
      <c r="G128" s="271" t="s">
        <v>2418</v>
      </c>
    </row>
    <row r="129" spans="1:7" ht="17.25">
      <c r="A129" s="271" t="s">
        <v>2618</v>
      </c>
      <c r="B129" s="271" t="s">
        <v>2619</v>
      </c>
      <c r="C129" s="271" t="s">
        <v>2563</v>
      </c>
      <c r="D129" s="271" t="s">
        <v>3208</v>
      </c>
      <c r="E129" s="272" t="s">
        <v>2563</v>
      </c>
      <c r="F129" s="272" t="s">
        <v>2314</v>
      </c>
      <c r="G129" s="271" t="s">
        <v>2418</v>
      </c>
    </row>
    <row r="130" spans="1:7" ht="17.25">
      <c r="A130" s="271" t="s">
        <v>2620</v>
      </c>
      <c r="B130" s="271" t="s">
        <v>2619</v>
      </c>
      <c r="C130" s="271" t="s">
        <v>2563</v>
      </c>
      <c r="D130" s="271" t="s">
        <v>3208</v>
      </c>
      <c r="E130" s="272" t="s">
        <v>2563</v>
      </c>
      <c r="F130" s="271" t="s">
        <v>2314</v>
      </c>
      <c r="G130" s="271" t="s">
        <v>2418</v>
      </c>
    </row>
    <row r="131" spans="1:7" ht="17.25">
      <c r="A131" s="271" t="s">
        <v>2476</v>
      </c>
      <c r="B131" s="271" t="s">
        <v>2458</v>
      </c>
      <c r="C131" s="271" t="s">
        <v>2459</v>
      </c>
      <c r="D131" s="271" t="s">
        <v>3208</v>
      </c>
      <c r="E131" s="272" t="s">
        <v>2771</v>
      </c>
      <c r="F131" s="271" t="s">
        <v>2314</v>
      </c>
      <c r="G131" s="271" t="s">
        <v>2418</v>
      </c>
    </row>
    <row r="132" spans="1:7" ht="17.25">
      <c r="A132" s="271" t="s">
        <v>2621</v>
      </c>
      <c r="B132" s="271" t="s">
        <v>2619</v>
      </c>
      <c r="C132" s="271" t="s">
        <v>108</v>
      </c>
      <c r="D132" s="271" t="s">
        <v>3208</v>
      </c>
      <c r="E132" s="272" t="s">
        <v>108</v>
      </c>
      <c r="F132" s="271" t="s">
        <v>2314</v>
      </c>
      <c r="G132" s="271" t="s">
        <v>2622</v>
      </c>
    </row>
    <row r="133" spans="1:7" ht="17.25">
      <c r="A133" s="75" t="s">
        <v>2777</v>
      </c>
      <c r="B133" s="75"/>
      <c r="C133" s="75"/>
      <c r="D133" s="75"/>
      <c r="E133" s="76"/>
      <c r="F133" s="75"/>
      <c r="G133" s="75"/>
    </row>
    <row r="134" spans="1:7" ht="17.25">
      <c r="A134" s="271" t="s">
        <v>2624</v>
      </c>
      <c r="B134" s="271" t="s">
        <v>2625</v>
      </c>
      <c r="C134" s="271" t="s">
        <v>108</v>
      </c>
      <c r="D134" s="271" t="s">
        <v>3208</v>
      </c>
      <c r="E134" s="272" t="s">
        <v>108</v>
      </c>
      <c r="F134" s="271" t="s">
        <v>2314</v>
      </c>
      <c r="G134" s="271" t="s">
        <v>2418</v>
      </c>
    </row>
    <row r="135" spans="1:7" ht="17.25">
      <c r="A135" s="271" t="s">
        <v>2626</v>
      </c>
      <c r="B135" s="271" t="s">
        <v>2627</v>
      </c>
      <c r="C135" s="271" t="s">
        <v>108</v>
      </c>
      <c r="D135" s="271" t="s">
        <v>3208</v>
      </c>
      <c r="E135" s="272" t="s">
        <v>108</v>
      </c>
      <c r="F135" s="271" t="s">
        <v>2314</v>
      </c>
      <c r="G135" s="271" t="s">
        <v>2418</v>
      </c>
    </row>
    <row r="136" spans="1:7" ht="17.25">
      <c r="A136" s="271" t="s">
        <v>2628</v>
      </c>
      <c r="B136" s="271" t="s">
        <v>2627</v>
      </c>
      <c r="C136" s="271" t="s">
        <v>108</v>
      </c>
      <c r="D136" s="271" t="s">
        <v>3208</v>
      </c>
      <c r="E136" s="272" t="s">
        <v>108</v>
      </c>
      <c r="F136" s="271" t="s">
        <v>2314</v>
      </c>
      <c r="G136" s="271" t="s">
        <v>2418</v>
      </c>
    </row>
    <row r="137" spans="1:7" ht="17.25">
      <c r="A137" s="75" t="s">
        <v>2778</v>
      </c>
      <c r="B137" s="75"/>
      <c r="C137" s="75"/>
      <c r="D137" s="75"/>
      <c r="E137" s="76"/>
      <c r="F137" s="75"/>
      <c r="G137" s="75"/>
    </row>
    <row r="138" spans="1:7" ht="17.25">
      <c r="A138" s="271" t="s">
        <v>2630</v>
      </c>
      <c r="B138" s="271" t="s">
        <v>2479</v>
      </c>
      <c r="C138" s="271" t="s">
        <v>2563</v>
      </c>
      <c r="D138" s="271" t="s">
        <v>3208</v>
      </c>
      <c r="E138" s="272" t="s">
        <v>2563</v>
      </c>
      <c r="F138" s="271" t="s">
        <v>2314</v>
      </c>
      <c r="G138" s="271" t="s">
        <v>2631</v>
      </c>
    </row>
    <row r="139" spans="1:7" ht="17.25">
      <c r="A139" s="271" t="s">
        <v>2632</v>
      </c>
      <c r="B139" s="271" t="s">
        <v>2540</v>
      </c>
      <c r="C139" s="271" t="s">
        <v>108</v>
      </c>
      <c r="D139" s="271" t="s">
        <v>3208</v>
      </c>
      <c r="E139" s="272" t="s">
        <v>108</v>
      </c>
      <c r="F139" s="271" t="s">
        <v>2314</v>
      </c>
      <c r="G139" s="271" t="s">
        <v>2633</v>
      </c>
    </row>
    <row r="140" spans="1:7" ht="17.25">
      <c r="A140" s="271" t="s">
        <v>2634</v>
      </c>
      <c r="B140" s="271" t="s">
        <v>2635</v>
      </c>
      <c r="C140" s="271" t="s">
        <v>108</v>
      </c>
      <c r="D140" s="271" t="s">
        <v>3208</v>
      </c>
      <c r="E140" s="272" t="s">
        <v>108</v>
      </c>
      <c r="F140" s="271" t="s">
        <v>2314</v>
      </c>
      <c r="G140" s="271" t="s">
        <v>2636</v>
      </c>
    </row>
    <row r="141" spans="1:7" ht="17.25">
      <c r="A141" s="75" t="s">
        <v>2779</v>
      </c>
      <c r="B141" s="75"/>
      <c r="C141" s="75"/>
      <c r="D141" s="75"/>
      <c r="E141" s="76"/>
      <c r="F141" s="75"/>
      <c r="G141" s="75"/>
    </row>
    <row r="142" spans="1:7" ht="15">
      <c r="A142" s="56" t="s">
        <v>2638</v>
      </c>
      <c r="B142" s="56" t="s">
        <v>2540</v>
      </c>
      <c r="C142" s="56" t="s">
        <v>108</v>
      </c>
      <c r="D142" s="56" t="s">
        <v>3208</v>
      </c>
      <c r="E142" s="74" t="s">
        <v>108</v>
      </c>
      <c r="F142" s="74" t="s">
        <v>2314</v>
      </c>
      <c r="G142" s="56" t="s">
        <v>2639</v>
      </c>
    </row>
    <row r="143" spans="1:7" ht="17.25">
      <c r="A143" s="271" t="s">
        <v>2640</v>
      </c>
      <c r="B143" s="271" t="s">
        <v>2641</v>
      </c>
      <c r="C143" s="271" t="s">
        <v>108</v>
      </c>
      <c r="D143" s="271" t="s">
        <v>3208</v>
      </c>
      <c r="E143" s="272" t="s">
        <v>108</v>
      </c>
      <c r="F143" s="271" t="s">
        <v>2314</v>
      </c>
      <c r="G143" s="271" t="s">
        <v>2642</v>
      </c>
    </row>
    <row r="144" spans="1:7" ht="17.25">
      <c r="A144" s="271" t="s">
        <v>2643</v>
      </c>
      <c r="B144" s="271" t="s">
        <v>2641</v>
      </c>
      <c r="C144" s="271" t="s">
        <v>108</v>
      </c>
      <c r="D144" s="271" t="s">
        <v>3208</v>
      </c>
      <c r="E144" s="272" t="s">
        <v>108</v>
      </c>
      <c r="F144" s="272" t="s">
        <v>2314</v>
      </c>
      <c r="G144" s="271" t="s">
        <v>2644</v>
      </c>
    </row>
    <row r="145" spans="1:7" ht="17.25">
      <c r="A145" s="271" t="s">
        <v>2645</v>
      </c>
      <c r="B145" s="271" t="s">
        <v>2540</v>
      </c>
      <c r="C145" s="271" t="s">
        <v>108</v>
      </c>
      <c r="D145" s="271" t="s">
        <v>3208</v>
      </c>
      <c r="E145" s="272" t="s">
        <v>108</v>
      </c>
      <c r="F145" s="271" t="s">
        <v>2314</v>
      </c>
      <c r="G145" s="271" t="s">
        <v>2418</v>
      </c>
    </row>
    <row r="146" spans="1:7" ht="17.25">
      <c r="A146" s="271" t="s">
        <v>2646</v>
      </c>
      <c r="B146" s="271" t="s">
        <v>2647</v>
      </c>
      <c r="C146" s="271" t="s">
        <v>2648</v>
      </c>
      <c r="D146" s="271" t="s">
        <v>3208</v>
      </c>
      <c r="E146" s="272" t="s">
        <v>108</v>
      </c>
      <c r="F146" s="272" t="s">
        <v>2314</v>
      </c>
      <c r="G146" s="271" t="s">
        <v>2418</v>
      </c>
    </row>
    <row r="147" spans="1:7" ht="17.25">
      <c r="A147" s="75" t="s">
        <v>2780</v>
      </c>
      <c r="B147" s="75"/>
      <c r="C147" s="75"/>
      <c r="D147" s="75"/>
      <c r="E147" s="76"/>
      <c r="F147" s="75"/>
      <c r="G147" s="75"/>
    </row>
    <row r="148" spans="1:7" ht="15">
      <c r="A148" s="56" t="s">
        <v>2650</v>
      </c>
      <c r="B148" s="56" t="s">
        <v>2651</v>
      </c>
      <c r="C148" s="56" t="s">
        <v>108</v>
      </c>
      <c r="D148" s="56" t="s">
        <v>3208</v>
      </c>
      <c r="E148" s="74" t="s">
        <v>108</v>
      </c>
      <c r="F148" s="74" t="s">
        <v>2314</v>
      </c>
      <c r="G148" s="56" t="s">
        <v>2418</v>
      </c>
    </row>
    <row r="149" spans="1:7" ht="17.25">
      <c r="A149" s="271" t="s">
        <v>2652</v>
      </c>
      <c r="B149" s="271" t="s">
        <v>2651</v>
      </c>
      <c r="C149" s="271" t="s">
        <v>2563</v>
      </c>
      <c r="D149" s="271" t="s">
        <v>3208</v>
      </c>
      <c r="E149" s="272" t="s">
        <v>2563</v>
      </c>
      <c r="F149" s="271" t="s">
        <v>2314</v>
      </c>
      <c r="G149" s="271" t="s">
        <v>2653</v>
      </c>
    </row>
    <row r="150" spans="1:7" ht="15">
      <c r="A150" s="56" t="s">
        <v>2654</v>
      </c>
      <c r="B150" s="56" t="s">
        <v>2655</v>
      </c>
      <c r="C150" s="56" t="s">
        <v>2656</v>
      </c>
      <c r="D150" s="56" t="s">
        <v>3208</v>
      </c>
      <c r="E150" s="74" t="s">
        <v>3210</v>
      </c>
      <c r="F150" s="74" t="s">
        <v>2315</v>
      </c>
      <c r="G150" s="56" t="s">
        <v>2658</v>
      </c>
    </row>
    <row r="151" spans="1:7" ht="17.25">
      <c r="A151" s="271" t="s">
        <v>2659</v>
      </c>
      <c r="B151" s="271" t="s">
        <v>2655</v>
      </c>
      <c r="C151" s="271" t="s">
        <v>2580</v>
      </c>
      <c r="D151" s="271" t="s">
        <v>3208</v>
      </c>
      <c r="E151" s="272" t="s">
        <v>108</v>
      </c>
      <c r="F151" s="271" t="s">
        <v>2314</v>
      </c>
      <c r="G151" s="271" t="s">
        <v>2660</v>
      </c>
    </row>
    <row r="152" spans="1:7" ht="17.25">
      <c r="A152" s="271" t="s">
        <v>2661</v>
      </c>
      <c r="B152" s="271" t="s">
        <v>2651</v>
      </c>
      <c r="C152" s="271" t="s">
        <v>2662</v>
      </c>
      <c r="D152" s="271" t="s">
        <v>3208</v>
      </c>
      <c r="E152" s="272" t="s">
        <v>108</v>
      </c>
      <c r="F152" s="271" t="s">
        <v>2314</v>
      </c>
      <c r="G152" s="271" t="s">
        <v>2418</v>
      </c>
    </row>
    <row r="153" spans="1:7" ht="15">
      <c r="A153" s="56" t="s">
        <v>2663</v>
      </c>
      <c r="B153" s="56" t="s">
        <v>2651</v>
      </c>
      <c r="C153" s="56" t="s">
        <v>2664</v>
      </c>
      <c r="D153" s="56" t="s">
        <v>3208</v>
      </c>
      <c r="E153" s="74" t="s">
        <v>108</v>
      </c>
      <c r="F153" s="74" t="s">
        <v>2314</v>
      </c>
      <c r="G153" s="56" t="s">
        <v>2665</v>
      </c>
    </row>
    <row r="154" spans="1:7" ht="17.25">
      <c r="A154" s="75" t="s">
        <v>2781</v>
      </c>
      <c r="B154" s="75"/>
      <c r="C154" s="75"/>
      <c r="D154" s="75"/>
      <c r="E154" s="76"/>
      <c r="F154" s="75"/>
      <c r="G154" s="75"/>
    </row>
    <row r="155" spans="1:7" ht="17.25">
      <c r="A155" s="271" t="s">
        <v>2667</v>
      </c>
      <c r="B155" s="271" t="s">
        <v>2485</v>
      </c>
      <c r="C155" s="271" t="s">
        <v>2668</v>
      </c>
      <c r="D155" s="271" t="s">
        <v>3208</v>
      </c>
      <c r="E155" s="272" t="s">
        <v>108</v>
      </c>
      <c r="F155" s="272" t="s">
        <v>2314</v>
      </c>
      <c r="G155" s="271" t="s">
        <v>2669</v>
      </c>
    </row>
    <row r="156" spans="1:7" ht="17.25">
      <c r="A156" s="271" t="s">
        <v>2499</v>
      </c>
      <c r="B156" s="271" t="s">
        <v>2500</v>
      </c>
      <c r="C156" s="271" t="s">
        <v>2501</v>
      </c>
      <c r="D156" s="271" t="s">
        <v>3208</v>
      </c>
      <c r="E156" s="272" t="s">
        <v>108</v>
      </c>
      <c r="F156" s="271" t="s">
        <v>2314</v>
      </c>
      <c r="G156" s="271" t="s">
        <v>2502</v>
      </c>
    </row>
    <row r="157" spans="1:7" ht="17.25">
      <c r="A157" s="271" t="s">
        <v>2506</v>
      </c>
      <c r="B157" s="271" t="s">
        <v>2458</v>
      </c>
      <c r="C157" s="271" t="s">
        <v>2459</v>
      </c>
      <c r="D157" s="271" t="s">
        <v>3208</v>
      </c>
      <c r="E157" s="272" t="s">
        <v>2771</v>
      </c>
      <c r="F157" s="272" t="s">
        <v>2314</v>
      </c>
      <c r="G157" s="271" t="s">
        <v>2418</v>
      </c>
    </row>
    <row r="158" spans="1:7" ht="17.25">
      <c r="A158" s="271" t="s">
        <v>2670</v>
      </c>
      <c r="B158" s="271" t="s">
        <v>2458</v>
      </c>
      <c r="C158" s="271" t="s">
        <v>108</v>
      </c>
      <c r="D158" s="271" t="s">
        <v>3208</v>
      </c>
      <c r="E158" s="272" t="s">
        <v>108</v>
      </c>
      <c r="F158" s="271" t="s">
        <v>2314</v>
      </c>
      <c r="G158" s="271" t="s">
        <v>2418</v>
      </c>
    </row>
    <row r="159" spans="1:7" ht="15">
      <c r="A159" s="56" t="s">
        <v>2671</v>
      </c>
      <c r="B159" s="56" t="s">
        <v>2504</v>
      </c>
      <c r="C159" s="56" t="s">
        <v>2672</v>
      </c>
      <c r="D159" s="56" t="s">
        <v>3208</v>
      </c>
      <c r="E159" s="74" t="s">
        <v>2672</v>
      </c>
      <c r="F159" s="74" t="s">
        <v>2314</v>
      </c>
      <c r="G159" s="56" t="s">
        <v>2673</v>
      </c>
    </row>
    <row r="160" spans="1:7" ht="17.25">
      <c r="A160" s="75" t="s">
        <v>2865</v>
      </c>
      <c r="B160" s="75"/>
      <c r="C160" s="75"/>
      <c r="D160" s="75"/>
      <c r="E160" s="76"/>
      <c r="F160" s="75"/>
      <c r="G160" s="75"/>
    </row>
    <row r="161" spans="1:7" ht="15">
      <c r="A161" s="56" t="s">
        <v>2866</v>
      </c>
      <c r="B161" s="56" t="s">
        <v>2446</v>
      </c>
      <c r="C161" s="56" t="s">
        <v>1611</v>
      </c>
      <c r="D161" s="56" t="s">
        <v>3207</v>
      </c>
      <c r="E161" s="74" t="s">
        <v>108</v>
      </c>
      <c r="F161" s="74" t="s">
        <v>2213</v>
      </c>
      <c r="G161" s="56" t="s">
        <v>2867</v>
      </c>
    </row>
    <row r="162" spans="1:7" ht="15">
      <c r="A162" s="56" t="s">
        <v>2868</v>
      </c>
      <c r="B162" s="56" t="s">
        <v>2869</v>
      </c>
      <c r="C162" s="56" t="s">
        <v>2870</v>
      </c>
      <c r="D162" s="56" t="s">
        <v>3207</v>
      </c>
      <c r="E162" s="74" t="s">
        <v>108</v>
      </c>
      <c r="F162" s="74" t="s">
        <v>2213</v>
      </c>
      <c r="G162" s="56" t="s">
        <v>2871</v>
      </c>
    </row>
    <row r="163" spans="1:7" ht="17.25">
      <c r="A163" s="271" t="s">
        <v>2872</v>
      </c>
      <c r="B163" s="271" t="s">
        <v>2869</v>
      </c>
      <c r="C163" s="271" t="s">
        <v>2563</v>
      </c>
      <c r="D163" s="271" t="s">
        <v>3207</v>
      </c>
      <c r="E163" s="272" t="s">
        <v>2563</v>
      </c>
      <c r="F163" s="272" t="s">
        <v>2213</v>
      </c>
      <c r="G163" s="271" t="s">
        <v>2873</v>
      </c>
    </row>
    <row r="164" spans="1:7" ht="17.25">
      <c r="A164" s="271" t="s">
        <v>2874</v>
      </c>
      <c r="B164" s="271" t="s">
        <v>2446</v>
      </c>
      <c r="C164" s="271" t="s">
        <v>108</v>
      </c>
      <c r="D164" s="271" t="s">
        <v>3207</v>
      </c>
      <c r="E164" s="272" t="s">
        <v>108</v>
      </c>
      <c r="F164" s="271" t="s">
        <v>2213</v>
      </c>
      <c r="G164" s="271" t="s">
        <v>2875</v>
      </c>
    </row>
    <row r="165" spans="1:7" ht="17.25">
      <c r="A165" s="271" t="s">
        <v>2876</v>
      </c>
      <c r="B165" s="271" t="s">
        <v>2877</v>
      </c>
      <c r="C165" s="271" t="s">
        <v>2563</v>
      </c>
      <c r="D165" s="271" t="s">
        <v>3207</v>
      </c>
      <c r="E165" s="272" t="s">
        <v>2563</v>
      </c>
      <c r="F165" s="271" t="s">
        <v>2213</v>
      </c>
      <c r="G165" s="271" t="s">
        <v>2873</v>
      </c>
    </row>
    <row r="166" spans="1:7" ht="17.25">
      <c r="A166" s="271" t="s">
        <v>2458</v>
      </c>
      <c r="B166" s="271" t="s">
        <v>2458</v>
      </c>
      <c r="C166" s="271" t="s">
        <v>2459</v>
      </c>
      <c r="D166" s="271" t="s">
        <v>3207</v>
      </c>
      <c r="E166" s="272" t="s">
        <v>2771</v>
      </c>
      <c r="F166" s="272" t="s">
        <v>2213</v>
      </c>
      <c r="G166" s="271" t="s">
        <v>2717</v>
      </c>
    </row>
    <row r="167" spans="1:7" ht="17.25">
      <c r="A167" s="75" t="s">
        <v>2878</v>
      </c>
      <c r="B167" s="75"/>
      <c r="C167" s="75"/>
      <c r="D167" s="75"/>
      <c r="E167" s="76"/>
      <c r="F167" s="75"/>
      <c r="G167" s="75"/>
    </row>
    <row r="168" spans="1:7" ht="15">
      <c r="A168" s="56" t="s">
        <v>2879</v>
      </c>
      <c r="B168" s="56" t="s">
        <v>2869</v>
      </c>
      <c r="C168" s="56" t="s">
        <v>2672</v>
      </c>
      <c r="D168" s="56" t="s">
        <v>3207</v>
      </c>
      <c r="E168" s="74" t="s">
        <v>2672</v>
      </c>
      <c r="F168" s="74" t="s">
        <v>2213</v>
      </c>
      <c r="G168" s="56" t="s">
        <v>2880</v>
      </c>
    </row>
    <row r="169" spans="1:7" ht="17.25">
      <c r="A169" s="271" t="s">
        <v>2881</v>
      </c>
      <c r="B169" s="271" t="s">
        <v>2869</v>
      </c>
      <c r="C169" s="271" t="s">
        <v>2459</v>
      </c>
      <c r="D169" s="271" t="s">
        <v>3207</v>
      </c>
      <c r="E169" s="272" t="s">
        <v>2771</v>
      </c>
      <c r="F169" s="272" t="s">
        <v>2213</v>
      </c>
      <c r="G169" s="271" t="s">
        <v>2882</v>
      </c>
    </row>
    <row r="170" spans="1:7" ht="17.25">
      <c r="A170" s="271" t="s">
        <v>2883</v>
      </c>
      <c r="B170" s="271" t="s">
        <v>2884</v>
      </c>
      <c r="C170" s="271" t="s">
        <v>2459</v>
      </c>
      <c r="D170" s="271" t="s">
        <v>3207</v>
      </c>
      <c r="E170" s="272" t="s">
        <v>2771</v>
      </c>
      <c r="F170" s="272" t="s">
        <v>2213</v>
      </c>
      <c r="G170" s="271" t="s">
        <v>2885</v>
      </c>
    </row>
    <row r="171" spans="1:7" ht="17.25">
      <c r="A171" s="271" t="s">
        <v>2886</v>
      </c>
      <c r="B171" s="271" t="s">
        <v>2446</v>
      </c>
      <c r="C171" s="271" t="s">
        <v>2672</v>
      </c>
      <c r="D171" s="271" t="s">
        <v>3207</v>
      </c>
      <c r="E171" s="272" t="s">
        <v>2672</v>
      </c>
      <c r="F171" s="272" t="s">
        <v>2213</v>
      </c>
      <c r="G171" s="271" t="s">
        <v>2887</v>
      </c>
    </row>
    <row r="172" spans="1:7" ht="17.25">
      <c r="A172" s="271" t="s">
        <v>2888</v>
      </c>
      <c r="B172" s="271" t="s">
        <v>2889</v>
      </c>
      <c r="C172" s="271" t="s">
        <v>2890</v>
      </c>
      <c r="D172" s="271" t="s">
        <v>3207</v>
      </c>
      <c r="E172" s="272" t="s">
        <v>2672</v>
      </c>
      <c r="F172" s="271" t="s">
        <v>2213</v>
      </c>
      <c r="G172" s="271" t="s">
        <v>2891</v>
      </c>
    </row>
    <row r="173" spans="1:7" ht="15">
      <c r="A173" s="56" t="s">
        <v>2892</v>
      </c>
      <c r="B173" s="56" t="s">
        <v>2893</v>
      </c>
      <c r="C173" s="56" t="s">
        <v>2894</v>
      </c>
      <c r="D173" s="56" t="s">
        <v>3207</v>
      </c>
      <c r="E173" s="74" t="s">
        <v>1213</v>
      </c>
      <c r="F173" s="74" t="s">
        <v>2212</v>
      </c>
      <c r="G173" s="56" t="s">
        <v>2895</v>
      </c>
    </row>
    <row r="174" spans="1:7" ht="15">
      <c r="A174" s="56" t="s">
        <v>2896</v>
      </c>
      <c r="B174" s="56" t="s">
        <v>2877</v>
      </c>
      <c r="C174" s="56" t="s">
        <v>2897</v>
      </c>
      <c r="D174" s="56" t="s">
        <v>3207</v>
      </c>
      <c r="E174" s="74" t="s">
        <v>108</v>
      </c>
      <c r="F174" s="74" t="s">
        <v>2213</v>
      </c>
      <c r="G174" s="56" t="s">
        <v>2899</v>
      </c>
    </row>
    <row r="175" spans="1:7" ht="17.25">
      <c r="A175" s="271" t="s">
        <v>2900</v>
      </c>
      <c r="B175" s="271" t="s">
        <v>2901</v>
      </c>
      <c r="C175" s="271" t="s">
        <v>2459</v>
      </c>
      <c r="D175" s="271" t="s">
        <v>3207</v>
      </c>
      <c r="E175" s="272" t="s">
        <v>2771</v>
      </c>
      <c r="F175" s="272" t="s">
        <v>2213</v>
      </c>
      <c r="G175" s="271" t="s">
        <v>2418</v>
      </c>
    </row>
    <row r="176" spans="1:7" ht="15">
      <c r="A176" s="56" t="s">
        <v>2905</v>
      </c>
      <c r="B176" s="56" t="s">
        <v>2446</v>
      </c>
      <c r="C176" s="56" t="s">
        <v>2459</v>
      </c>
      <c r="D176" s="56" t="s">
        <v>3207</v>
      </c>
      <c r="E176" s="74" t="s">
        <v>2771</v>
      </c>
      <c r="F176" s="74" t="s">
        <v>2213</v>
      </c>
      <c r="G176" s="56" t="s">
        <v>2418</v>
      </c>
    </row>
    <row r="177" spans="1:7" ht="17.25">
      <c r="A177" s="271" t="s">
        <v>2906</v>
      </c>
      <c r="B177" s="271" t="s">
        <v>2901</v>
      </c>
      <c r="C177" s="271" t="s">
        <v>108</v>
      </c>
      <c r="D177" s="271" t="s">
        <v>3207</v>
      </c>
      <c r="E177" s="272" t="s">
        <v>108</v>
      </c>
      <c r="F177" s="272" t="s">
        <v>2213</v>
      </c>
      <c r="G177" s="271" t="s">
        <v>2907</v>
      </c>
    </row>
    <row r="178" spans="1:7" ht="15">
      <c r="A178" s="56" t="s">
        <v>2908</v>
      </c>
      <c r="B178" s="56" t="s">
        <v>2909</v>
      </c>
      <c r="C178" s="56" t="s">
        <v>2894</v>
      </c>
      <c r="D178" s="56" t="s">
        <v>3207</v>
      </c>
      <c r="E178" s="74" t="s">
        <v>1213</v>
      </c>
      <c r="F178" s="74" t="s">
        <v>2212</v>
      </c>
      <c r="G178" s="56" t="s">
        <v>2895</v>
      </c>
    </row>
    <row r="179" spans="1:7" ht="15">
      <c r="A179" s="56" t="s">
        <v>2458</v>
      </c>
      <c r="B179" s="56" t="s">
        <v>2458</v>
      </c>
      <c r="C179" s="56" t="s">
        <v>2459</v>
      </c>
      <c r="D179" s="56" t="s">
        <v>3207</v>
      </c>
      <c r="E179" s="74" t="s">
        <v>2771</v>
      </c>
      <c r="F179" s="74" t="s">
        <v>2213</v>
      </c>
      <c r="G179" s="56" t="s">
        <v>2719</v>
      </c>
    </row>
    <row r="180" spans="1:7" ht="17.25">
      <c r="A180" s="271" t="s">
        <v>2910</v>
      </c>
      <c r="B180" s="271" t="s">
        <v>2415</v>
      </c>
      <c r="C180" s="271" t="s">
        <v>2459</v>
      </c>
      <c r="D180" s="271" t="s">
        <v>3207</v>
      </c>
      <c r="E180" s="272" t="s">
        <v>2771</v>
      </c>
      <c r="F180" s="272" t="s">
        <v>2213</v>
      </c>
      <c r="G180" s="271" t="s">
        <v>2911</v>
      </c>
    </row>
    <row r="181" spans="1:7" ht="17.25">
      <c r="A181" s="269" t="s">
        <v>2912</v>
      </c>
      <c r="B181" s="269" t="s">
        <v>2877</v>
      </c>
      <c r="C181" s="269" t="s">
        <v>2913</v>
      </c>
      <c r="D181" s="269" t="s">
        <v>3207</v>
      </c>
      <c r="E181" s="270" t="s">
        <v>2558</v>
      </c>
      <c r="F181" s="270" t="s">
        <v>2471</v>
      </c>
      <c r="G181" s="269" t="s">
        <v>2914</v>
      </c>
    </row>
    <row r="182" spans="1:7" ht="15">
      <c r="A182" s="56" t="s">
        <v>2915</v>
      </c>
      <c r="B182" s="56" t="s">
        <v>2884</v>
      </c>
      <c r="C182" s="56" t="s">
        <v>2672</v>
      </c>
      <c r="D182" s="56" t="s">
        <v>3207</v>
      </c>
      <c r="E182" s="74" t="s">
        <v>2672</v>
      </c>
      <c r="F182" s="74" t="s">
        <v>2213</v>
      </c>
      <c r="G182" s="56" t="s">
        <v>2916</v>
      </c>
    </row>
    <row r="183" spans="1:7" ht="17.25">
      <c r="A183" s="75" t="s">
        <v>2917</v>
      </c>
      <c r="B183" s="75"/>
      <c r="C183" s="75"/>
      <c r="D183" s="75"/>
      <c r="E183" s="76"/>
      <c r="F183" s="75"/>
      <c r="G183" s="75"/>
    </row>
    <row r="184" spans="1:7" ht="15">
      <c r="A184" s="56" t="s">
        <v>2458</v>
      </c>
      <c r="B184" s="56" t="s">
        <v>2458</v>
      </c>
      <c r="C184" s="56" t="s">
        <v>2459</v>
      </c>
      <c r="D184" s="56" t="s">
        <v>3207</v>
      </c>
      <c r="E184" s="74" t="s">
        <v>2771</v>
      </c>
      <c r="F184" s="74" t="s">
        <v>2213</v>
      </c>
      <c r="G184" s="56" t="s">
        <v>2717</v>
      </c>
    </row>
    <row r="185" spans="1:7" ht="17.25">
      <c r="A185" s="271" t="s">
        <v>2918</v>
      </c>
      <c r="B185" s="271" t="s">
        <v>2919</v>
      </c>
      <c r="C185" s="271" t="s">
        <v>2920</v>
      </c>
      <c r="D185" s="271" t="s">
        <v>3207</v>
      </c>
      <c r="E185" s="272" t="s">
        <v>2672</v>
      </c>
      <c r="F185" s="272" t="s">
        <v>2213</v>
      </c>
      <c r="G185" s="271" t="s">
        <v>2922</v>
      </c>
    </row>
    <row r="186" spans="1:7" ht="15">
      <c r="A186" s="56" t="s">
        <v>2923</v>
      </c>
      <c r="B186" s="56" t="s">
        <v>2446</v>
      </c>
      <c r="C186" s="56" t="s">
        <v>2672</v>
      </c>
      <c r="D186" s="56" t="s">
        <v>3207</v>
      </c>
      <c r="E186" s="74" t="s">
        <v>2672</v>
      </c>
      <c r="F186" s="74" t="s">
        <v>2213</v>
      </c>
      <c r="G186" s="56" t="s">
        <v>2924</v>
      </c>
    </row>
    <row r="187" spans="1:7" ht="17.25">
      <c r="A187" s="271" t="s">
        <v>2925</v>
      </c>
      <c r="B187" s="271" t="s">
        <v>2415</v>
      </c>
      <c r="C187" s="271" t="s">
        <v>108</v>
      </c>
      <c r="D187" s="271" t="s">
        <v>3207</v>
      </c>
      <c r="E187" s="272" t="s">
        <v>108</v>
      </c>
      <c r="F187" s="272" t="s">
        <v>2213</v>
      </c>
      <c r="G187" s="271" t="s">
        <v>2418</v>
      </c>
    </row>
    <row r="188" spans="1:7" ht="15">
      <c r="A188" s="56" t="s">
        <v>2926</v>
      </c>
      <c r="B188" s="56" t="s">
        <v>2869</v>
      </c>
      <c r="C188" s="56" t="s">
        <v>108</v>
      </c>
      <c r="D188" s="56" t="s">
        <v>3207</v>
      </c>
      <c r="E188" s="74" t="s">
        <v>108</v>
      </c>
      <c r="F188" s="74" t="s">
        <v>2213</v>
      </c>
      <c r="G188" s="56" t="s">
        <v>2927</v>
      </c>
    </row>
    <row r="189" spans="1:7" ht="17.25">
      <c r="A189" s="271" t="s">
        <v>2928</v>
      </c>
      <c r="B189" s="271" t="s">
        <v>2889</v>
      </c>
      <c r="C189" s="271" t="s">
        <v>2672</v>
      </c>
      <c r="D189" s="271" t="s">
        <v>3207</v>
      </c>
      <c r="E189" s="272" t="s">
        <v>2672</v>
      </c>
      <c r="F189" s="271" t="s">
        <v>2213</v>
      </c>
      <c r="G189" s="271" t="s">
        <v>2929</v>
      </c>
    </row>
    <row r="190" spans="1:7" ht="15">
      <c r="A190" s="56" t="s">
        <v>2930</v>
      </c>
      <c r="B190" s="56" t="s">
        <v>2446</v>
      </c>
      <c r="C190" s="56" t="s">
        <v>2672</v>
      </c>
      <c r="D190" s="56" t="s">
        <v>3207</v>
      </c>
      <c r="E190" s="74" t="s">
        <v>2672</v>
      </c>
      <c r="F190" s="74" t="s">
        <v>2213</v>
      </c>
      <c r="G190" s="56" t="s">
        <v>2931</v>
      </c>
    </row>
    <row r="191" spans="1:7" ht="15">
      <c r="A191" s="56" t="s">
        <v>2932</v>
      </c>
      <c r="B191" s="56" t="s">
        <v>2889</v>
      </c>
      <c r="C191" s="56" t="s">
        <v>2933</v>
      </c>
      <c r="D191" s="56" t="s">
        <v>3207</v>
      </c>
      <c r="E191" s="74" t="s">
        <v>2563</v>
      </c>
      <c r="F191" s="74" t="s">
        <v>2213</v>
      </c>
      <c r="G191" s="56" t="s">
        <v>2934</v>
      </c>
    </row>
    <row r="192" spans="1:7" ht="15">
      <c r="A192" s="56" t="s">
        <v>2935</v>
      </c>
      <c r="B192" s="56" t="s">
        <v>2893</v>
      </c>
      <c r="C192" s="56" t="s">
        <v>2936</v>
      </c>
      <c r="D192" s="56" t="s">
        <v>3207</v>
      </c>
      <c r="E192" s="74" t="s">
        <v>2672</v>
      </c>
      <c r="F192" s="74" t="s">
        <v>2213</v>
      </c>
      <c r="G192" s="56" t="s">
        <v>2937</v>
      </c>
    </row>
    <row r="193" spans="1:7" ht="17.25">
      <c r="A193" s="271" t="s">
        <v>2938</v>
      </c>
      <c r="B193" s="271" t="s">
        <v>2877</v>
      </c>
      <c r="C193" s="271" t="s">
        <v>108</v>
      </c>
      <c r="D193" s="271" t="s">
        <v>3207</v>
      </c>
      <c r="E193" s="272" t="s">
        <v>108</v>
      </c>
      <c r="F193" s="271" t="s">
        <v>2213</v>
      </c>
      <c r="G193" s="271" t="s">
        <v>2418</v>
      </c>
    </row>
    <row r="194" spans="1:7" ht="17.25">
      <c r="A194" s="271" t="s">
        <v>2939</v>
      </c>
      <c r="B194" s="271" t="s">
        <v>2877</v>
      </c>
      <c r="C194" s="271" t="s">
        <v>2672</v>
      </c>
      <c r="D194" s="271" t="s">
        <v>3207</v>
      </c>
      <c r="E194" s="272" t="s">
        <v>2672</v>
      </c>
      <c r="F194" s="272" t="s">
        <v>2213</v>
      </c>
      <c r="G194" s="271" t="s">
        <v>2940</v>
      </c>
    </row>
    <row r="195" spans="1:7" ht="17.25">
      <c r="A195" s="75" t="s">
        <v>2941</v>
      </c>
      <c r="B195" s="75"/>
      <c r="C195" s="75"/>
      <c r="D195" s="75"/>
      <c r="E195" s="76"/>
      <c r="F195" s="75"/>
      <c r="G195" s="75"/>
    </row>
    <row r="196" spans="1:7" ht="17.25">
      <c r="A196" s="271" t="s">
        <v>2458</v>
      </c>
      <c r="B196" s="271" t="s">
        <v>2458</v>
      </c>
      <c r="C196" s="271" t="s">
        <v>2459</v>
      </c>
      <c r="D196" s="271" t="s">
        <v>3207</v>
      </c>
      <c r="E196" s="272" t="s">
        <v>2771</v>
      </c>
      <c r="F196" s="272" t="s">
        <v>2213</v>
      </c>
      <c r="G196" s="271" t="s">
        <v>2722</v>
      </c>
    </row>
    <row r="197" spans="1:7" ht="17.25">
      <c r="A197" s="271" t="s">
        <v>2942</v>
      </c>
      <c r="B197" s="271" t="s">
        <v>2869</v>
      </c>
      <c r="C197" s="271" t="s">
        <v>2943</v>
      </c>
      <c r="D197" s="271" t="s">
        <v>3207</v>
      </c>
      <c r="E197" s="272" t="s">
        <v>2672</v>
      </c>
      <c r="F197" s="271" t="s">
        <v>2213</v>
      </c>
      <c r="G197" s="271" t="s">
        <v>2944</v>
      </c>
    </row>
    <row r="198" spans="1:7" ht="15">
      <c r="A198" s="56" t="s">
        <v>2945</v>
      </c>
      <c r="B198" s="56" t="s">
        <v>2946</v>
      </c>
      <c r="C198" s="56" t="s">
        <v>2459</v>
      </c>
      <c r="D198" s="56" t="s">
        <v>3207</v>
      </c>
      <c r="E198" s="74" t="s">
        <v>2771</v>
      </c>
      <c r="F198" s="74" t="s">
        <v>2213</v>
      </c>
      <c r="G198" s="56" t="s">
        <v>2418</v>
      </c>
    </row>
    <row r="199" spans="1:7" ht="15">
      <c r="A199" s="56" t="s">
        <v>2947</v>
      </c>
      <c r="B199" s="56" t="s">
        <v>2884</v>
      </c>
      <c r="C199" s="56" t="s">
        <v>2672</v>
      </c>
      <c r="D199" s="56" t="s">
        <v>3207</v>
      </c>
      <c r="E199" s="74" t="s">
        <v>2672</v>
      </c>
      <c r="F199" s="74" t="s">
        <v>2213</v>
      </c>
      <c r="G199" s="56" t="s">
        <v>2948</v>
      </c>
    </row>
    <row r="200" spans="1:7" ht="15">
      <c r="A200" s="56" t="s">
        <v>2949</v>
      </c>
      <c r="B200" s="56" t="s">
        <v>2415</v>
      </c>
      <c r="C200" s="56" t="s">
        <v>2459</v>
      </c>
      <c r="D200" s="56" t="s">
        <v>3207</v>
      </c>
      <c r="E200" s="74" t="s">
        <v>2771</v>
      </c>
      <c r="F200" s="74" t="s">
        <v>2213</v>
      </c>
      <c r="G200" s="56" t="s">
        <v>2418</v>
      </c>
    </row>
    <row r="201" spans="1:7" ht="15">
      <c r="A201" s="56" t="s">
        <v>2950</v>
      </c>
      <c r="B201" s="56" t="s">
        <v>2446</v>
      </c>
      <c r="C201" s="56" t="s">
        <v>2672</v>
      </c>
      <c r="D201" s="56" t="s">
        <v>3207</v>
      </c>
      <c r="E201" s="74" t="s">
        <v>2672</v>
      </c>
      <c r="F201" s="74" t="s">
        <v>2213</v>
      </c>
      <c r="G201" s="56" t="s">
        <v>2951</v>
      </c>
    </row>
    <row r="202" spans="1:7" ht="17.25">
      <c r="A202" s="271" t="s">
        <v>2952</v>
      </c>
      <c r="B202" s="271" t="s">
        <v>2446</v>
      </c>
      <c r="C202" s="271" t="s">
        <v>2672</v>
      </c>
      <c r="D202" s="271" t="s">
        <v>3207</v>
      </c>
      <c r="E202" s="272" t="s">
        <v>2672</v>
      </c>
      <c r="F202" s="272" t="s">
        <v>2213</v>
      </c>
      <c r="G202" s="271" t="s">
        <v>2418</v>
      </c>
    </row>
    <row r="203" spans="1:7" ht="15">
      <c r="A203" s="56" t="s">
        <v>2953</v>
      </c>
      <c r="B203" s="56" t="s">
        <v>2909</v>
      </c>
      <c r="C203" s="56" t="s">
        <v>1213</v>
      </c>
      <c r="D203" s="56" t="s">
        <v>3207</v>
      </c>
      <c r="E203" s="74" t="s">
        <v>1213</v>
      </c>
      <c r="F203" s="74" t="s">
        <v>2212</v>
      </c>
      <c r="G203" s="56" t="s">
        <v>2954</v>
      </c>
    </row>
    <row r="204" spans="1:7" ht="17.25">
      <c r="A204" s="269" t="s">
        <v>2955</v>
      </c>
      <c r="B204" s="269" t="s">
        <v>2446</v>
      </c>
      <c r="C204" s="269" t="s">
        <v>2956</v>
      </c>
      <c r="D204" s="269" t="s">
        <v>3207</v>
      </c>
      <c r="E204" s="270" t="s">
        <v>3211</v>
      </c>
      <c r="F204" s="270" t="s">
        <v>2471</v>
      </c>
      <c r="G204" s="269" t="s">
        <v>2957</v>
      </c>
    </row>
    <row r="205" spans="1:7" ht="15">
      <c r="A205" s="56" t="s">
        <v>2958</v>
      </c>
      <c r="B205" s="56" t="s">
        <v>2869</v>
      </c>
      <c r="C205" s="56" t="s">
        <v>2459</v>
      </c>
      <c r="D205" s="56" t="s">
        <v>3207</v>
      </c>
      <c r="E205" s="74" t="s">
        <v>2771</v>
      </c>
      <c r="F205" s="74" t="s">
        <v>2213</v>
      </c>
      <c r="G205" s="56" t="s">
        <v>2959</v>
      </c>
    </row>
    <row r="206" spans="1:7" ht="15">
      <c r="A206" s="56" t="s">
        <v>2960</v>
      </c>
      <c r="B206" s="56" t="s">
        <v>2901</v>
      </c>
      <c r="C206" s="56" t="s">
        <v>2459</v>
      </c>
      <c r="D206" s="56" t="s">
        <v>3207</v>
      </c>
      <c r="E206" s="74" t="s">
        <v>2771</v>
      </c>
      <c r="F206" s="74" t="s">
        <v>2213</v>
      </c>
      <c r="G206" s="56" t="s">
        <v>2959</v>
      </c>
    </row>
    <row r="207" spans="1:7" ht="17.25">
      <c r="A207" s="271" t="s">
        <v>2961</v>
      </c>
      <c r="B207" s="271" t="s">
        <v>2893</v>
      </c>
      <c r="C207" s="271" t="s">
        <v>2672</v>
      </c>
      <c r="D207" s="271" t="s">
        <v>3207</v>
      </c>
      <c r="E207" s="272" t="s">
        <v>2672</v>
      </c>
      <c r="F207" s="271" t="s">
        <v>2213</v>
      </c>
      <c r="G207" s="271" t="s">
        <v>2962</v>
      </c>
    </row>
    <row r="208" spans="1:7" ht="15">
      <c r="A208" s="56" t="s">
        <v>2963</v>
      </c>
      <c r="B208" s="56" t="s">
        <v>2415</v>
      </c>
      <c r="C208" s="56" t="s">
        <v>2459</v>
      </c>
      <c r="D208" s="56" t="s">
        <v>3207</v>
      </c>
      <c r="E208" s="74" t="s">
        <v>2771</v>
      </c>
      <c r="F208" s="74" t="s">
        <v>2213</v>
      </c>
      <c r="G208" s="56" t="s">
        <v>2418</v>
      </c>
    </row>
    <row r="209" spans="1:7" ht="17.25">
      <c r="A209" s="75" t="s">
        <v>2971</v>
      </c>
      <c r="B209" s="75"/>
      <c r="C209" s="75"/>
      <c r="D209" s="75"/>
      <c r="E209" s="76"/>
      <c r="F209" s="75"/>
      <c r="G209" s="75"/>
    </row>
    <row r="210" spans="1:7" ht="15">
      <c r="A210" s="56" t="s">
        <v>2458</v>
      </c>
      <c r="B210" s="56" t="s">
        <v>2458</v>
      </c>
      <c r="C210" s="56" t="s">
        <v>2459</v>
      </c>
      <c r="D210" s="56" t="s">
        <v>3207</v>
      </c>
      <c r="E210" s="74" t="s">
        <v>2771</v>
      </c>
      <c r="F210" s="74" t="s">
        <v>2213</v>
      </c>
      <c r="G210" s="56" t="s">
        <v>2719</v>
      </c>
    </row>
    <row r="211" spans="1:7" ht="15">
      <c r="A211" s="56" t="s">
        <v>2972</v>
      </c>
      <c r="B211" s="56" t="s">
        <v>2909</v>
      </c>
      <c r="C211" s="56" t="s">
        <v>2672</v>
      </c>
      <c r="D211" s="56" t="s">
        <v>3207</v>
      </c>
      <c r="E211" s="74" t="s">
        <v>2672</v>
      </c>
      <c r="F211" s="74" t="s">
        <v>2213</v>
      </c>
      <c r="G211" s="56" t="s">
        <v>2973</v>
      </c>
    </row>
    <row r="212" spans="1:7" ht="17.25">
      <c r="A212" s="271" t="s">
        <v>2974</v>
      </c>
      <c r="B212" s="271" t="s">
        <v>2869</v>
      </c>
      <c r="C212" s="271" t="s">
        <v>2672</v>
      </c>
      <c r="D212" s="271" t="s">
        <v>3207</v>
      </c>
      <c r="E212" s="272" t="s">
        <v>2672</v>
      </c>
      <c r="F212" s="271" t="s">
        <v>2213</v>
      </c>
      <c r="G212" s="271" t="s">
        <v>2975</v>
      </c>
    </row>
    <row r="213" spans="1:7" ht="15">
      <c r="A213" s="56" t="s">
        <v>2976</v>
      </c>
      <c r="B213" s="56" t="s">
        <v>2919</v>
      </c>
      <c r="C213" s="56" t="s">
        <v>2459</v>
      </c>
      <c r="D213" s="56" t="s">
        <v>3207</v>
      </c>
      <c r="E213" s="74" t="s">
        <v>2771</v>
      </c>
      <c r="F213" s="74" t="s">
        <v>2213</v>
      </c>
      <c r="G213" s="56" t="s">
        <v>2418</v>
      </c>
    </row>
    <row r="214" spans="1:7" ht="17.25">
      <c r="A214" s="271" t="s">
        <v>2977</v>
      </c>
      <c r="B214" s="271" t="s">
        <v>2919</v>
      </c>
      <c r="C214" s="271" t="s">
        <v>2672</v>
      </c>
      <c r="D214" s="271" t="s">
        <v>3207</v>
      </c>
      <c r="E214" s="272" t="s">
        <v>2672</v>
      </c>
      <c r="F214" s="271" t="s">
        <v>2213</v>
      </c>
      <c r="G214" s="271" t="s">
        <v>2978</v>
      </c>
    </row>
    <row r="215" spans="1:7" ht="15">
      <c r="A215" s="56" t="s">
        <v>2979</v>
      </c>
      <c r="B215" s="56" t="s">
        <v>2901</v>
      </c>
      <c r="C215" s="56" t="s">
        <v>2980</v>
      </c>
      <c r="D215" s="56" t="s">
        <v>3207</v>
      </c>
      <c r="E215" s="74" t="s">
        <v>2672</v>
      </c>
      <c r="F215" s="74" t="s">
        <v>2213</v>
      </c>
      <c r="G215" s="56" t="s">
        <v>2981</v>
      </c>
    </row>
    <row r="216" spans="1:7" ht="17.25">
      <c r="A216" s="271" t="s">
        <v>2982</v>
      </c>
      <c r="B216" s="271" t="s">
        <v>2446</v>
      </c>
      <c r="C216" s="271" t="s">
        <v>2672</v>
      </c>
      <c r="D216" s="271" t="s">
        <v>3207</v>
      </c>
      <c r="E216" s="272" t="s">
        <v>2672</v>
      </c>
      <c r="F216" s="271" t="s">
        <v>2213</v>
      </c>
      <c r="G216" s="271" t="s">
        <v>2983</v>
      </c>
    </row>
    <row r="217" spans="1:7" ht="15">
      <c r="A217" s="56" t="s">
        <v>2984</v>
      </c>
      <c r="B217" s="56" t="s">
        <v>2901</v>
      </c>
      <c r="C217" s="56" t="s">
        <v>2672</v>
      </c>
      <c r="D217" s="56" t="s">
        <v>3207</v>
      </c>
      <c r="E217" s="74" t="s">
        <v>2672</v>
      </c>
      <c r="F217" s="74" t="s">
        <v>2213</v>
      </c>
      <c r="G217" s="56" t="s">
        <v>2985</v>
      </c>
    </row>
    <row r="218" spans="1:7" ht="15">
      <c r="A218" s="56" t="s">
        <v>2986</v>
      </c>
      <c r="B218" s="56" t="s">
        <v>2446</v>
      </c>
      <c r="C218" s="56" t="s">
        <v>2672</v>
      </c>
      <c r="D218" s="56" t="s">
        <v>3207</v>
      </c>
      <c r="E218" s="74" t="s">
        <v>2672</v>
      </c>
      <c r="F218" s="74" t="s">
        <v>2213</v>
      </c>
      <c r="G218" s="56" t="s">
        <v>2987</v>
      </c>
    </row>
    <row r="219" spans="1:7" ht="15">
      <c r="A219" s="56" t="s">
        <v>2988</v>
      </c>
      <c r="B219" s="56" t="s">
        <v>2889</v>
      </c>
      <c r="C219" s="56" t="s">
        <v>2672</v>
      </c>
      <c r="D219" s="56" t="s">
        <v>3207</v>
      </c>
      <c r="E219" s="74" t="s">
        <v>2672</v>
      </c>
      <c r="F219" s="74" t="s">
        <v>2213</v>
      </c>
      <c r="G219" s="56" t="s">
        <v>2989</v>
      </c>
    </row>
    <row r="220" spans="1:7" ht="15">
      <c r="A220" s="56" t="s">
        <v>2990</v>
      </c>
      <c r="B220" s="56" t="s">
        <v>2889</v>
      </c>
      <c r="C220" s="56" t="s">
        <v>2459</v>
      </c>
      <c r="D220" s="56" t="s">
        <v>3207</v>
      </c>
      <c r="E220" s="74" t="s">
        <v>2771</v>
      </c>
      <c r="F220" s="74" t="s">
        <v>2213</v>
      </c>
      <c r="G220" s="56" t="s">
        <v>2991</v>
      </c>
    </row>
    <row r="221" spans="1:7" ht="15">
      <c r="A221" s="56" t="s">
        <v>2992</v>
      </c>
      <c r="B221" s="56" t="s">
        <v>2889</v>
      </c>
      <c r="C221" s="56" t="s">
        <v>2672</v>
      </c>
      <c r="D221" s="56" t="s">
        <v>3207</v>
      </c>
      <c r="E221" s="74" t="s">
        <v>2672</v>
      </c>
      <c r="F221" s="74" t="s">
        <v>2213</v>
      </c>
      <c r="G221" s="56" t="s">
        <v>2993</v>
      </c>
    </row>
    <row r="222" spans="1:7" ht="15">
      <c r="A222" s="56" t="s">
        <v>2994</v>
      </c>
      <c r="B222" s="56" t="s">
        <v>2893</v>
      </c>
      <c r="C222" s="56" t="s">
        <v>2672</v>
      </c>
      <c r="D222" s="56" t="s">
        <v>3207</v>
      </c>
      <c r="E222" s="74" t="s">
        <v>2672</v>
      </c>
      <c r="F222" s="74" t="s">
        <v>2213</v>
      </c>
      <c r="G222" s="56" t="s">
        <v>2995</v>
      </c>
    </row>
    <row r="223" spans="1:7" ht="17.25">
      <c r="A223" s="271" t="s">
        <v>2996</v>
      </c>
      <c r="B223" s="271" t="s">
        <v>2901</v>
      </c>
      <c r="C223" s="271" t="s">
        <v>2997</v>
      </c>
      <c r="D223" s="271" t="s">
        <v>3207</v>
      </c>
      <c r="E223" s="272" t="s">
        <v>2998</v>
      </c>
      <c r="F223" s="271" t="s">
        <v>2213</v>
      </c>
      <c r="G223" s="271" t="s">
        <v>2999</v>
      </c>
    </row>
    <row r="224" spans="1:7" ht="17.25">
      <c r="A224" s="271" t="s">
        <v>3000</v>
      </c>
      <c r="B224" s="271" t="s">
        <v>2919</v>
      </c>
      <c r="C224" s="271" t="s">
        <v>2672</v>
      </c>
      <c r="D224" s="271" t="s">
        <v>3207</v>
      </c>
      <c r="E224" s="272" t="s">
        <v>2672</v>
      </c>
      <c r="F224" s="271" t="s">
        <v>2213</v>
      </c>
      <c r="G224" s="271" t="s">
        <v>3001</v>
      </c>
    </row>
    <row r="225" spans="1:7" ht="15">
      <c r="A225" s="56" t="s">
        <v>3003</v>
      </c>
      <c r="B225" s="56" t="s">
        <v>2446</v>
      </c>
      <c r="C225" s="56" t="s">
        <v>1213</v>
      </c>
      <c r="D225" s="56" t="s">
        <v>3207</v>
      </c>
      <c r="E225" s="74" t="s">
        <v>1213</v>
      </c>
      <c r="F225" s="74" t="s">
        <v>2212</v>
      </c>
      <c r="G225" s="56" t="s">
        <v>3004</v>
      </c>
    </row>
    <row r="226" spans="1:7" ht="17.25">
      <c r="A226" s="75" t="s">
        <v>3005</v>
      </c>
      <c r="B226" s="75"/>
      <c r="C226" s="75"/>
      <c r="D226" s="75"/>
      <c r="E226" s="76"/>
      <c r="F226" s="75"/>
      <c r="G226" s="75"/>
    </row>
    <row r="227" spans="1:7" ht="15">
      <c r="A227" s="56" t="s">
        <v>2458</v>
      </c>
      <c r="B227" s="56" t="s">
        <v>2458</v>
      </c>
      <c r="C227" s="56" t="s">
        <v>2459</v>
      </c>
      <c r="D227" s="56" t="s">
        <v>3207</v>
      </c>
      <c r="E227" s="74" t="s">
        <v>2771</v>
      </c>
      <c r="F227" s="74" t="s">
        <v>2213</v>
      </c>
      <c r="G227" s="56" t="s">
        <v>2719</v>
      </c>
    </row>
    <row r="228" spans="1:7" ht="15">
      <c r="A228" s="56" t="s">
        <v>3006</v>
      </c>
      <c r="B228" s="56" t="s">
        <v>2446</v>
      </c>
      <c r="C228" s="56" t="s">
        <v>2672</v>
      </c>
      <c r="D228" s="56" t="s">
        <v>3207</v>
      </c>
      <c r="E228" s="74" t="s">
        <v>2672</v>
      </c>
      <c r="F228" s="74" t="s">
        <v>2213</v>
      </c>
      <c r="G228" s="56" t="s">
        <v>3007</v>
      </c>
    </row>
    <row r="229" spans="1:7" ht="17.25">
      <c r="A229" s="271" t="s">
        <v>3008</v>
      </c>
      <c r="B229" s="271" t="s">
        <v>2869</v>
      </c>
      <c r="C229" s="271" t="s">
        <v>2672</v>
      </c>
      <c r="D229" s="271" t="s">
        <v>3207</v>
      </c>
      <c r="E229" s="272" t="s">
        <v>2672</v>
      </c>
      <c r="F229" s="271" t="s">
        <v>2213</v>
      </c>
      <c r="G229" s="271" t="s">
        <v>3009</v>
      </c>
    </row>
    <row r="230" spans="1:7" ht="15">
      <c r="A230" s="56" t="s">
        <v>3010</v>
      </c>
      <c r="B230" s="56" t="s">
        <v>2893</v>
      </c>
      <c r="C230" s="56" t="s">
        <v>108</v>
      </c>
      <c r="D230" s="56" t="s">
        <v>3207</v>
      </c>
      <c r="E230" s="74" t="s">
        <v>108</v>
      </c>
      <c r="F230" s="74" t="s">
        <v>2213</v>
      </c>
      <c r="G230" s="56" t="s">
        <v>3011</v>
      </c>
    </row>
    <row r="231" spans="1:7" ht="15">
      <c r="A231" s="56" t="s">
        <v>3012</v>
      </c>
      <c r="B231" s="56" t="s">
        <v>2869</v>
      </c>
      <c r="C231" s="56" t="s">
        <v>3013</v>
      </c>
      <c r="D231" s="56" t="s">
        <v>3207</v>
      </c>
      <c r="E231" s="74" t="s">
        <v>3212</v>
      </c>
      <c r="F231" s="74" t="s">
        <v>2213</v>
      </c>
      <c r="G231" s="56" t="s">
        <v>3015</v>
      </c>
    </row>
    <row r="232" spans="1:7" ht="15">
      <c r="A232" s="56" t="s">
        <v>3016</v>
      </c>
      <c r="B232" s="56" t="s">
        <v>2884</v>
      </c>
      <c r="C232" s="56" t="s">
        <v>2672</v>
      </c>
      <c r="D232" s="56" t="s">
        <v>3207</v>
      </c>
      <c r="E232" s="74" t="s">
        <v>2672</v>
      </c>
      <c r="F232" s="74" t="s">
        <v>2213</v>
      </c>
      <c r="G232" s="56" t="s">
        <v>3017</v>
      </c>
    </row>
    <row r="233" spans="1:7" ht="15">
      <c r="A233" s="56" t="s">
        <v>3018</v>
      </c>
      <c r="B233" s="56" t="s">
        <v>2884</v>
      </c>
      <c r="C233" s="56" t="s">
        <v>2672</v>
      </c>
      <c r="D233" s="56" t="s">
        <v>3207</v>
      </c>
      <c r="E233" s="74" t="s">
        <v>2672</v>
      </c>
      <c r="F233" s="74" t="s">
        <v>2213</v>
      </c>
      <c r="G233" s="56" t="s">
        <v>3019</v>
      </c>
    </row>
    <row r="234" spans="1:7" ht="17.25">
      <c r="A234" s="271" t="s">
        <v>3020</v>
      </c>
      <c r="B234" s="271" t="s">
        <v>2446</v>
      </c>
      <c r="C234" s="271" t="s">
        <v>2459</v>
      </c>
      <c r="D234" s="271" t="s">
        <v>3207</v>
      </c>
      <c r="E234" s="272" t="s">
        <v>2771</v>
      </c>
      <c r="F234" s="271" t="s">
        <v>2213</v>
      </c>
      <c r="G234" s="271" t="s">
        <v>3021</v>
      </c>
    </row>
    <row r="235" spans="1:7" ht="15">
      <c r="A235" s="56" t="s">
        <v>3022</v>
      </c>
      <c r="B235" s="56" t="s">
        <v>2446</v>
      </c>
      <c r="C235" s="56" t="s">
        <v>2672</v>
      </c>
      <c r="D235" s="56" t="s">
        <v>3207</v>
      </c>
      <c r="E235" s="74" t="s">
        <v>2672</v>
      </c>
      <c r="F235" s="74" t="s">
        <v>2213</v>
      </c>
      <c r="G235" s="56" t="s">
        <v>3023</v>
      </c>
    </row>
    <row r="236" spans="1:7" ht="15">
      <c r="A236" s="56" t="s">
        <v>3024</v>
      </c>
      <c r="B236" s="56" t="s">
        <v>2919</v>
      </c>
      <c r="C236" s="56" t="s">
        <v>2672</v>
      </c>
      <c r="D236" s="56" t="s">
        <v>3207</v>
      </c>
      <c r="E236" s="74" t="s">
        <v>2672</v>
      </c>
      <c r="F236" s="74" t="s">
        <v>2213</v>
      </c>
      <c r="G236" s="56" t="s">
        <v>3025</v>
      </c>
    </row>
    <row r="237" spans="1:7" ht="15">
      <c r="A237" s="56" t="s">
        <v>3026</v>
      </c>
      <c r="B237" s="56" t="s">
        <v>2415</v>
      </c>
      <c r="C237" s="56" t="s">
        <v>2753</v>
      </c>
      <c r="D237" s="56" t="s">
        <v>3207</v>
      </c>
      <c r="E237" s="74" t="s">
        <v>2563</v>
      </c>
      <c r="F237" s="74" t="s">
        <v>2213</v>
      </c>
      <c r="G237" s="56" t="s">
        <v>3027</v>
      </c>
    </row>
    <row r="238" spans="1:7" ht="15">
      <c r="A238" s="56" t="s">
        <v>3028</v>
      </c>
      <c r="B238" s="56" t="s">
        <v>2901</v>
      </c>
      <c r="C238" s="56" t="s">
        <v>2672</v>
      </c>
      <c r="D238" s="56" t="s">
        <v>3207</v>
      </c>
      <c r="E238" s="74" t="s">
        <v>2672</v>
      </c>
      <c r="F238" s="74" t="s">
        <v>2213</v>
      </c>
      <c r="G238" s="56" t="s">
        <v>3029</v>
      </c>
    </row>
    <row r="239" spans="1:7" ht="15">
      <c r="A239" s="56" t="s">
        <v>3030</v>
      </c>
      <c r="B239" s="56" t="s">
        <v>2889</v>
      </c>
      <c r="C239" s="56" t="s">
        <v>2563</v>
      </c>
      <c r="D239" s="56" t="s">
        <v>3207</v>
      </c>
      <c r="E239" s="74" t="s">
        <v>2563</v>
      </c>
      <c r="F239" s="74" t="s">
        <v>2213</v>
      </c>
      <c r="G239" s="56" t="s">
        <v>3031</v>
      </c>
    </row>
    <row r="240" spans="1:7" ht="17.25">
      <c r="A240" s="271" t="s">
        <v>3032</v>
      </c>
      <c r="B240" s="271" t="s">
        <v>2884</v>
      </c>
      <c r="C240" s="271" t="s">
        <v>2563</v>
      </c>
      <c r="D240" s="271" t="s">
        <v>3207</v>
      </c>
      <c r="E240" s="272" t="s">
        <v>2563</v>
      </c>
      <c r="F240" s="271" t="s">
        <v>2213</v>
      </c>
      <c r="G240" s="271" t="s">
        <v>3033</v>
      </c>
    </row>
    <row r="241" spans="1:7" ht="17.25">
      <c r="A241" s="271" t="s">
        <v>3035</v>
      </c>
      <c r="B241" s="271" t="s">
        <v>2919</v>
      </c>
      <c r="C241" s="271" t="s">
        <v>108</v>
      </c>
      <c r="D241" s="271" t="s">
        <v>3207</v>
      </c>
      <c r="E241" s="272" t="s">
        <v>108</v>
      </c>
      <c r="F241" s="271" t="s">
        <v>2213</v>
      </c>
      <c r="G241" s="271" t="s">
        <v>3036</v>
      </c>
    </row>
    <row r="242" spans="1:7" ht="17.25">
      <c r="A242" s="75" t="s">
        <v>3037</v>
      </c>
      <c r="B242" s="75"/>
      <c r="C242" s="75"/>
      <c r="D242" s="75"/>
      <c r="E242" s="76"/>
      <c r="F242" s="75"/>
      <c r="G242" s="75"/>
    </row>
    <row r="243" spans="1:7" ht="15">
      <c r="A243" s="56" t="s">
        <v>2458</v>
      </c>
      <c r="B243" s="56" t="s">
        <v>2458</v>
      </c>
      <c r="C243" s="56" t="s">
        <v>2459</v>
      </c>
      <c r="D243" s="56" t="s">
        <v>3207</v>
      </c>
      <c r="E243" s="74" t="s">
        <v>2771</v>
      </c>
      <c r="F243" s="74" t="s">
        <v>2213</v>
      </c>
      <c r="G243" s="56" t="s">
        <v>2719</v>
      </c>
    </row>
    <row r="244" spans="1:7" ht="15">
      <c r="A244" s="56" t="s">
        <v>3038</v>
      </c>
      <c r="B244" s="56" t="s">
        <v>2415</v>
      </c>
      <c r="C244" s="56" t="s">
        <v>3039</v>
      </c>
      <c r="D244" s="56" t="s">
        <v>3207</v>
      </c>
      <c r="E244" s="74" t="s">
        <v>2998</v>
      </c>
      <c r="F244" s="74" t="s">
        <v>2213</v>
      </c>
      <c r="G244" s="56" t="s">
        <v>2418</v>
      </c>
    </row>
    <row r="245" spans="1:7" ht="15">
      <c r="A245" s="56" t="s">
        <v>3040</v>
      </c>
      <c r="B245" s="56" t="s">
        <v>2909</v>
      </c>
      <c r="C245" s="56" t="s">
        <v>2672</v>
      </c>
      <c r="D245" s="56" t="s">
        <v>3207</v>
      </c>
      <c r="E245" s="74" t="s">
        <v>2672</v>
      </c>
      <c r="F245" s="74" t="s">
        <v>2213</v>
      </c>
      <c r="G245" s="56" t="s">
        <v>3041</v>
      </c>
    </row>
    <row r="246" spans="1:7" ht="15">
      <c r="A246" s="56" t="s">
        <v>3046</v>
      </c>
      <c r="B246" s="56" t="s">
        <v>2919</v>
      </c>
      <c r="C246" s="56" t="s">
        <v>2672</v>
      </c>
      <c r="D246" s="56" t="s">
        <v>3207</v>
      </c>
      <c r="E246" s="74" t="s">
        <v>2672</v>
      </c>
      <c r="F246" s="74" t="s">
        <v>2213</v>
      </c>
      <c r="G246" s="56" t="s">
        <v>3047</v>
      </c>
    </row>
    <row r="247" spans="1:7" ht="15">
      <c r="A247" s="56" t="s">
        <v>3048</v>
      </c>
      <c r="B247" s="56" t="s">
        <v>2901</v>
      </c>
      <c r="C247" s="56" t="s">
        <v>2672</v>
      </c>
      <c r="D247" s="56" t="s">
        <v>3207</v>
      </c>
      <c r="E247" s="74" t="s">
        <v>2672</v>
      </c>
      <c r="F247" s="74" t="s">
        <v>2213</v>
      </c>
      <c r="G247" s="56" t="s">
        <v>3049</v>
      </c>
    </row>
    <row r="248" spans="1:7" ht="15">
      <c r="A248" s="56" t="s">
        <v>3050</v>
      </c>
      <c r="B248" s="56" t="s">
        <v>2889</v>
      </c>
      <c r="C248" s="56" t="s">
        <v>2672</v>
      </c>
      <c r="D248" s="56" t="s">
        <v>3207</v>
      </c>
      <c r="E248" s="74" t="s">
        <v>2672</v>
      </c>
      <c r="F248" s="74" t="s">
        <v>2213</v>
      </c>
      <c r="G248" s="56" t="s">
        <v>3051</v>
      </c>
    </row>
    <row r="249" spans="1:7" ht="15">
      <c r="A249" s="56" t="s">
        <v>3052</v>
      </c>
      <c r="B249" s="56" t="s">
        <v>2889</v>
      </c>
      <c r="C249" s="56" t="s">
        <v>108</v>
      </c>
      <c r="D249" s="56" t="s">
        <v>3207</v>
      </c>
      <c r="E249" s="74" t="s">
        <v>108</v>
      </c>
      <c r="F249" s="74" t="s">
        <v>2213</v>
      </c>
      <c r="G249" s="56" t="s">
        <v>3053</v>
      </c>
    </row>
    <row r="250" spans="1:7" ht="17.25">
      <c r="A250" s="271" t="s">
        <v>3054</v>
      </c>
      <c r="B250" s="271" t="s">
        <v>2919</v>
      </c>
      <c r="C250" s="271" t="s">
        <v>2672</v>
      </c>
      <c r="D250" s="271" t="s">
        <v>3207</v>
      </c>
      <c r="E250" s="272" t="s">
        <v>2672</v>
      </c>
      <c r="F250" s="271" t="s">
        <v>2213</v>
      </c>
      <c r="G250" s="271" t="s">
        <v>3049</v>
      </c>
    </row>
    <row r="251" spans="1:7" ht="15">
      <c r="A251" s="56" t="s">
        <v>3055</v>
      </c>
      <c r="B251" s="56" t="s">
        <v>2415</v>
      </c>
      <c r="C251" s="56" t="s">
        <v>2563</v>
      </c>
      <c r="D251" s="56" t="s">
        <v>3207</v>
      </c>
      <c r="E251" s="74" t="s">
        <v>2563</v>
      </c>
      <c r="F251" s="74" t="s">
        <v>2213</v>
      </c>
      <c r="G251" s="56" t="s">
        <v>2418</v>
      </c>
    </row>
    <row r="252" spans="1:7" ht="15">
      <c r="A252" s="56" t="s">
        <v>3056</v>
      </c>
      <c r="B252" s="56" t="s">
        <v>2919</v>
      </c>
      <c r="C252" s="56" t="s">
        <v>108</v>
      </c>
      <c r="D252" s="56" t="s">
        <v>3207</v>
      </c>
      <c r="E252" s="74" t="s">
        <v>108</v>
      </c>
      <c r="F252" s="74" t="s">
        <v>2213</v>
      </c>
      <c r="G252" s="56" t="s">
        <v>3057</v>
      </c>
    </row>
    <row r="253" spans="1:7" ht="15">
      <c r="A253" s="56" t="s">
        <v>3058</v>
      </c>
      <c r="B253" s="56" t="s">
        <v>2877</v>
      </c>
      <c r="C253" s="56" t="s">
        <v>2672</v>
      </c>
      <c r="D253" s="56" t="s">
        <v>3207</v>
      </c>
      <c r="E253" s="74" t="s">
        <v>2672</v>
      </c>
      <c r="F253" s="74" t="s">
        <v>2213</v>
      </c>
      <c r="G253" s="56" t="s">
        <v>3059</v>
      </c>
    </row>
    <row r="254" spans="1:7" ht="17.25">
      <c r="A254" s="271" t="s">
        <v>3060</v>
      </c>
      <c r="B254" s="271" t="s">
        <v>2877</v>
      </c>
      <c r="C254" s="271" t="s">
        <v>3061</v>
      </c>
      <c r="D254" s="271" t="s">
        <v>3207</v>
      </c>
      <c r="E254" s="272" t="s">
        <v>108</v>
      </c>
      <c r="F254" s="271" t="s">
        <v>2213</v>
      </c>
      <c r="G254" s="271" t="s">
        <v>3062</v>
      </c>
    </row>
    <row r="255" spans="1:7" ht="15">
      <c r="A255" s="56" t="s">
        <v>3063</v>
      </c>
      <c r="B255" s="56" t="s">
        <v>2919</v>
      </c>
      <c r="C255" s="56" t="s">
        <v>2672</v>
      </c>
      <c r="D255" s="56" t="s">
        <v>3207</v>
      </c>
      <c r="E255" s="74" t="s">
        <v>2672</v>
      </c>
      <c r="F255" s="74" t="s">
        <v>2213</v>
      </c>
      <c r="G255" s="56" t="s">
        <v>3064</v>
      </c>
    </row>
    <row r="256" spans="1:7" ht="17.25">
      <c r="A256" s="271" t="s">
        <v>3065</v>
      </c>
      <c r="B256" s="271" t="s">
        <v>2877</v>
      </c>
      <c r="C256" s="271" t="s">
        <v>2563</v>
      </c>
      <c r="D256" s="271" t="s">
        <v>3207</v>
      </c>
      <c r="E256" s="272" t="s">
        <v>2563</v>
      </c>
      <c r="F256" s="271" t="s">
        <v>2213</v>
      </c>
      <c r="G256" s="271" t="s">
        <v>3066</v>
      </c>
    </row>
    <row r="257" spans="1:7" ht="17.25">
      <c r="A257" s="75" t="s">
        <v>3067</v>
      </c>
      <c r="B257" s="75"/>
      <c r="C257" s="75"/>
      <c r="D257" s="75"/>
      <c r="E257" s="76"/>
      <c r="F257" s="75"/>
      <c r="G257" s="75"/>
    </row>
    <row r="258" spans="1:7" ht="15">
      <c r="A258" s="56" t="s">
        <v>2458</v>
      </c>
      <c r="B258" s="56" t="s">
        <v>2458</v>
      </c>
      <c r="C258" s="56" t="s">
        <v>2459</v>
      </c>
      <c r="D258" s="56" t="s">
        <v>3207</v>
      </c>
      <c r="E258" s="74" t="s">
        <v>2771</v>
      </c>
      <c r="F258" s="74" t="s">
        <v>2213</v>
      </c>
      <c r="G258" s="56" t="s">
        <v>2719</v>
      </c>
    </row>
    <row r="259" spans="1:7" ht="15">
      <c r="A259" s="56" t="s">
        <v>3068</v>
      </c>
      <c r="B259" s="56" t="s">
        <v>2909</v>
      </c>
      <c r="C259" s="56" t="s">
        <v>3069</v>
      </c>
      <c r="D259" s="56" t="s">
        <v>3207</v>
      </c>
      <c r="E259" s="74" t="s">
        <v>2672</v>
      </c>
      <c r="F259" s="74" t="s">
        <v>2213</v>
      </c>
      <c r="G259" s="56" t="s">
        <v>3071</v>
      </c>
    </row>
    <row r="260" spans="1:7" ht="17.25">
      <c r="A260" s="271" t="s">
        <v>3072</v>
      </c>
      <c r="B260" s="271" t="s">
        <v>2889</v>
      </c>
      <c r="C260" s="271" t="s">
        <v>3073</v>
      </c>
      <c r="D260" s="271" t="s">
        <v>3207</v>
      </c>
      <c r="E260" s="272" t="s">
        <v>108</v>
      </c>
      <c r="F260" s="271" t="s">
        <v>2213</v>
      </c>
      <c r="G260" s="271" t="s">
        <v>3074</v>
      </c>
    </row>
    <row r="261" spans="1:7" ht="15">
      <c r="A261" s="56" t="s">
        <v>3075</v>
      </c>
      <c r="B261" s="56" t="s">
        <v>2901</v>
      </c>
      <c r="C261" s="56" t="s">
        <v>3076</v>
      </c>
      <c r="D261" s="56" t="s">
        <v>3207</v>
      </c>
      <c r="E261" s="74" t="s">
        <v>2672</v>
      </c>
      <c r="F261" s="74" t="s">
        <v>2213</v>
      </c>
      <c r="G261" s="56" t="s">
        <v>3077</v>
      </c>
    </row>
    <row r="262" spans="1:7" ht="15">
      <c r="A262" s="56" t="s">
        <v>3078</v>
      </c>
      <c r="B262" s="56" t="s">
        <v>2901</v>
      </c>
      <c r="C262" s="56" t="s">
        <v>3076</v>
      </c>
      <c r="D262" s="56" t="s">
        <v>3207</v>
      </c>
      <c r="E262" s="74" t="s">
        <v>2672</v>
      </c>
      <c r="F262" s="74" t="s">
        <v>2213</v>
      </c>
      <c r="G262" s="56" t="s">
        <v>3077</v>
      </c>
    </row>
    <row r="263" spans="1:7" ht="15">
      <c r="A263" s="56" t="s">
        <v>3079</v>
      </c>
      <c r="B263" s="56" t="s">
        <v>2446</v>
      </c>
      <c r="C263" s="56" t="s">
        <v>2672</v>
      </c>
      <c r="D263" s="56" t="s">
        <v>3207</v>
      </c>
      <c r="E263" s="74" t="s">
        <v>2672</v>
      </c>
      <c r="F263" s="74" t="s">
        <v>2213</v>
      </c>
      <c r="G263" s="56" t="s">
        <v>3080</v>
      </c>
    </row>
    <row r="264" spans="1:7" ht="15">
      <c r="A264" s="56" t="s">
        <v>3081</v>
      </c>
      <c r="B264" s="56" t="s">
        <v>2909</v>
      </c>
      <c r="C264" s="56" t="s">
        <v>2672</v>
      </c>
      <c r="D264" s="56" t="s">
        <v>3207</v>
      </c>
      <c r="E264" s="74" t="s">
        <v>2672</v>
      </c>
      <c r="F264" s="74" t="s">
        <v>2213</v>
      </c>
      <c r="G264" s="56" t="s">
        <v>3082</v>
      </c>
    </row>
    <row r="265" spans="1:7" ht="15">
      <c r="A265" s="56" t="s">
        <v>3083</v>
      </c>
      <c r="B265" s="56" t="s">
        <v>2901</v>
      </c>
      <c r="C265" s="56" t="s">
        <v>2672</v>
      </c>
      <c r="D265" s="56" t="s">
        <v>3207</v>
      </c>
      <c r="E265" s="74" t="s">
        <v>2672</v>
      </c>
      <c r="F265" s="74" t="s">
        <v>2213</v>
      </c>
      <c r="G265" s="56" t="s">
        <v>3084</v>
      </c>
    </row>
    <row r="266" spans="1:7" ht="15">
      <c r="A266" s="56" t="s">
        <v>3085</v>
      </c>
      <c r="B266" s="56" t="s">
        <v>2869</v>
      </c>
      <c r="C266" s="56" t="s">
        <v>2672</v>
      </c>
      <c r="D266" s="56" t="s">
        <v>3207</v>
      </c>
      <c r="E266" s="74" t="s">
        <v>2672</v>
      </c>
      <c r="F266" s="74" t="s">
        <v>2213</v>
      </c>
      <c r="G266" s="56" t="s">
        <v>3086</v>
      </c>
    </row>
    <row r="267" spans="1:7" ht="15">
      <c r="A267" s="56" t="s">
        <v>3087</v>
      </c>
      <c r="B267" s="56" t="s">
        <v>2909</v>
      </c>
      <c r="C267" s="56" t="s">
        <v>2672</v>
      </c>
      <c r="D267" s="56" t="s">
        <v>3207</v>
      </c>
      <c r="E267" s="74" t="s">
        <v>2672</v>
      </c>
      <c r="F267" s="74" t="s">
        <v>2213</v>
      </c>
      <c r="G267" s="56" t="s">
        <v>3088</v>
      </c>
    </row>
    <row r="268" spans="1:7" ht="15">
      <c r="A268" s="56" t="s">
        <v>3089</v>
      </c>
      <c r="B268" s="56" t="s">
        <v>2946</v>
      </c>
      <c r="C268" s="56" t="s">
        <v>2672</v>
      </c>
      <c r="D268" s="56" t="s">
        <v>3207</v>
      </c>
      <c r="E268" s="74" t="s">
        <v>2672</v>
      </c>
      <c r="F268" s="74" t="s">
        <v>2213</v>
      </c>
      <c r="G268" s="56" t="s">
        <v>3090</v>
      </c>
    </row>
    <row r="269" spans="1:7" ht="15">
      <c r="A269" s="56" t="s">
        <v>3091</v>
      </c>
      <c r="B269" s="56" t="s">
        <v>2869</v>
      </c>
      <c r="C269" s="56" t="s">
        <v>2672</v>
      </c>
      <c r="D269" s="56" t="s">
        <v>3207</v>
      </c>
      <c r="E269" s="74" t="s">
        <v>2672</v>
      </c>
      <c r="F269" s="74" t="s">
        <v>2213</v>
      </c>
      <c r="G269" s="56" t="s">
        <v>3092</v>
      </c>
    </row>
    <row r="270" spans="1:7" ht="17.25">
      <c r="A270" s="271" t="s">
        <v>3093</v>
      </c>
      <c r="B270" s="271" t="s">
        <v>2415</v>
      </c>
      <c r="C270" s="271" t="s">
        <v>3094</v>
      </c>
      <c r="D270" s="271" t="s">
        <v>3207</v>
      </c>
      <c r="E270" s="272" t="s">
        <v>108</v>
      </c>
      <c r="F270" s="271" t="s">
        <v>2213</v>
      </c>
      <c r="G270" s="271" t="s">
        <v>3095</v>
      </c>
    </row>
    <row r="271" spans="1:7" ht="17.25">
      <c r="A271" s="271" t="s">
        <v>3096</v>
      </c>
      <c r="B271" s="271" t="s">
        <v>2415</v>
      </c>
      <c r="C271" s="271" t="s">
        <v>1213</v>
      </c>
      <c r="D271" s="271" t="s">
        <v>3207</v>
      </c>
      <c r="E271" s="272" t="s">
        <v>1213</v>
      </c>
      <c r="F271" s="271" t="s">
        <v>2212</v>
      </c>
      <c r="G271" s="271" t="s">
        <v>2418</v>
      </c>
    </row>
    <row r="272" spans="1:7" ht="17.25">
      <c r="A272" s="271" t="s">
        <v>3097</v>
      </c>
      <c r="B272" s="271" t="s">
        <v>2893</v>
      </c>
      <c r="C272" s="271" t="s">
        <v>2672</v>
      </c>
      <c r="D272" s="271" t="s">
        <v>3207</v>
      </c>
      <c r="E272" s="272" t="s">
        <v>2672</v>
      </c>
      <c r="F272" s="271" t="s">
        <v>2213</v>
      </c>
      <c r="G272" s="271" t="s">
        <v>3041</v>
      </c>
    </row>
    <row r="273" spans="1:7" ht="17.25">
      <c r="A273" s="75" t="s">
        <v>3098</v>
      </c>
      <c r="B273" s="75"/>
      <c r="C273" s="75"/>
      <c r="D273" s="75"/>
      <c r="E273" s="76"/>
      <c r="F273" s="75"/>
      <c r="G273" s="75"/>
    </row>
    <row r="274" spans="1:7" ht="15">
      <c r="A274" s="56" t="s">
        <v>2556</v>
      </c>
      <c r="B274" s="56" t="s">
        <v>2458</v>
      </c>
      <c r="C274" s="56" t="s">
        <v>1213</v>
      </c>
      <c r="D274" s="56" t="s">
        <v>3207</v>
      </c>
      <c r="E274" s="74" t="s">
        <v>1213</v>
      </c>
      <c r="F274" s="74" t="s">
        <v>2212</v>
      </c>
      <c r="G274" s="56" t="s">
        <v>2418</v>
      </c>
    </row>
    <row r="275" spans="1:7" ht="17.25">
      <c r="A275" s="269" t="s">
        <v>2557</v>
      </c>
      <c r="B275" s="269"/>
      <c r="C275" s="269" t="s">
        <v>2558</v>
      </c>
      <c r="D275" s="269" t="s">
        <v>3207</v>
      </c>
      <c r="E275" s="270" t="s">
        <v>2558</v>
      </c>
      <c r="F275" s="270" t="s">
        <v>2471</v>
      </c>
      <c r="G275" s="269" t="s">
        <v>2418</v>
      </c>
    </row>
    <row r="276" spans="1:7" ht="17.25">
      <c r="A276" s="271" t="s">
        <v>2560</v>
      </c>
      <c r="B276" s="271" t="s">
        <v>2451</v>
      </c>
      <c r="C276" s="271" t="s">
        <v>108</v>
      </c>
      <c r="D276" s="271" t="s">
        <v>3207</v>
      </c>
      <c r="E276" s="272" t="s">
        <v>108</v>
      </c>
      <c r="F276" s="271" t="s">
        <v>2213</v>
      </c>
      <c r="G276" s="271" t="s">
        <v>2418</v>
      </c>
    </row>
    <row r="277" spans="1:7" ht="15">
      <c r="A277" s="56" t="s">
        <v>2561</v>
      </c>
      <c r="B277" s="56" t="s">
        <v>2562</v>
      </c>
      <c r="C277" s="56" t="s">
        <v>2563</v>
      </c>
      <c r="D277" s="56" t="s">
        <v>3207</v>
      </c>
      <c r="E277" s="74" t="s">
        <v>2563</v>
      </c>
      <c r="F277" s="74" t="s">
        <v>2213</v>
      </c>
      <c r="G277" s="56" t="s">
        <v>2564</v>
      </c>
    </row>
    <row r="278" spans="1:7" ht="17.25">
      <c r="A278" s="271" t="s">
        <v>2565</v>
      </c>
      <c r="B278" s="271"/>
      <c r="C278" s="271" t="s">
        <v>108</v>
      </c>
      <c r="D278" s="271" t="s">
        <v>3207</v>
      </c>
      <c r="E278" s="272" t="s">
        <v>108</v>
      </c>
      <c r="F278" s="271" t="s">
        <v>2213</v>
      </c>
      <c r="G278" s="271" t="s">
        <v>2418</v>
      </c>
    </row>
    <row r="279" spans="1:7" ht="17.25">
      <c r="A279" s="75" t="s">
        <v>3099</v>
      </c>
      <c r="B279" s="75"/>
      <c r="C279" s="75"/>
      <c r="D279" s="75"/>
      <c r="E279" s="76"/>
      <c r="F279" s="75"/>
      <c r="G279" s="75"/>
    </row>
    <row r="280" spans="1:7" ht="15">
      <c r="A280" s="56" t="s">
        <v>2567</v>
      </c>
      <c r="B280" s="56" t="s">
        <v>2463</v>
      </c>
      <c r="C280" s="56" t="s">
        <v>108</v>
      </c>
      <c r="D280" s="56" t="s">
        <v>3207</v>
      </c>
      <c r="E280" s="74" t="s">
        <v>108</v>
      </c>
      <c r="F280" s="74" t="s">
        <v>2213</v>
      </c>
      <c r="G280" s="56" t="s">
        <v>2418</v>
      </c>
    </row>
    <row r="281" spans="1:7" ht="17.25">
      <c r="A281" s="271" t="s">
        <v>2568</v>
      </c>
      <c r="B281" s="271" t="s">
        <v>2569</v>
      </c>
      <c r="C281" s="271" t="s">
        <v>108</v>
      </c>
      <c r="D281" s="271" t="s">
        <v>3207</v>
      </c>
      <c r="E281" s="272" t="s">
        <v>108</v>
      </c>
      <c r="F281" s="271" t="s">
        <v>2213</v>
      </c>
      <c r="G281" s="271" t="s">
        <v>2570</v>
      </c>
    </row>
    <row r="282" spans="1:7" ht="17.25">
      <c r="A282" s="271" t="s">
        <v>2571</v>
      </c>
      <c r="B282" s="271" t="s">
        <v>2569</v>
      </c>
      <c r="C282" s="271" t="s">
        <v>108</v>
      </c>
      <c r="D282" s="271" t="s">
        <v>3207</v>
      </c>
      <c r="E282" s="272" t="s">
        <v>108</v>
      </c>
      <c r="F282" s="271" t="s">
        <v>2213</v>
      </c>
      <c r="G282" s="271" t="s">
        <v>2418</v>
      </c>
    </row>
    <row r="283" spans="1:7" ht="15">
      <c r="A283" s="56" t="s">
        <v>2457</v>
      </c>
      <c r="B283" s="56" t="s">
        <v>2458</v>
      </c>
      <c r="C283" s="56" t="s">
        <v>2459</v>
      </c>
      <c r="D283" s="56" t="s">
        <v>3207</v>
      </c>
      <c r="E283" s="74" t="s">
        <v>2771</v>
      </c>
      <c r="F283" s="74" t="s">
        <v>2213</v>
      </c>
      <c r="G283" s="56" t="s">
        <v>2418</v>
      </c>
    </row>
    <row r="284" spans="1:7" ht="17.25">
      <c r="A284" s="271" t="s">
        <v>2573</v>
      </c>
      <c r="B284" s="271" t="s">
        <v>2574</v>
      </c>
      <c r="C284" s="271" t="s">
        <v>108</v>
      </c>
      <c r="D284" s="271" t="s">
        <v>3207</v>
      </c>
      <c r="E284" s="272" t="s">
        <v>108</v>
      </c>
      <c r="F284" s="271" t="s">
        <v>2213</v>
      </c>
      <c r="G284" s="271" t="s">
        <v>2575</v>
      </c>
    </row>
    <row r="285" spans="1:7" ht="17.25">
      <c r="A285" s="75" t="s">
        <v>3100</v>
      </c>
      <c r="B285" s="75"/>
      <c r="C285" s="75"/>
      <c r="D285" s="75"/>
      <c r="E285" s="76"/>
      <c r="F285" s="75"/>
      <c r="G285" s="75"/>
    </row>
    <row r="286" spans="1:7" ht="15">
      <c r="A286" s="56" t="s">
        <v>2577</v>
      </c>
      <c r="B286" s="56" t="s">
        <v>2521</v>
      </c>
      <c r="C286" s="56" t="s">
        <v>108</v>
      </c>
      <c r="D286" s="56" t="s">
        <v>3207</v>
      </c>
      <c r="E286" s="74" t="s">
        <v>108</v>
      </c>
      <c r="F286" s="74" t="s">
        <v>2213</v>
      </c>
      <c r="G286" s="56" t="s">
        <v>2418</v>
      </c>
    </row>
    <row r="287" spans="1:7" ht="17.25">
      <c r="A287" s="271" t="s">
        <v>2520</v>
      </c>
      <c r="B287" s="271" t="s">
        <v>2521</v>
      </c>
      <c r="C287" s="271" t="s">
        <v>2522</v>
      </c>
      <c r="D287" s="271" t="s">
        <v>3207</v>
      </c>
      <c r="E287" s="272" t="s">
        <v>108</v>
      </c>
      <c r="F287" s="271" t="s">
        <v>2213</v>
      </c>
      <c r="G287" s="271" t="s">
        <v>2418</v>
      </c>
    </row>
    <row r="288" spans="1:7" ht="15">
      <c r="A288" s="56" t="s">
        <v>2579</v>
      </c>
      <c r="B288" s="56" t="s">
        <v>2521</v>
      </c>
      <c r="C288" s="56" t="s">
        <v>2580</v>
      </c>
      <c r="D288" s="56" t="s">
        <v>3207</v>
      </c>
      <c r="E288" s="74" t="s">
        <v>108</v>
      </c>
      <c r="F288" s="74" t="s">
        <v>2213</v>
      </c>
      <c r="G288" s="56" t="s">
        <v>2581</v>
      </c>
    </row>
    <row r="289" spans="1:7" ht="17.25">
      <c r="A289" s="271" t="s">
        <v>2582</v>
      </c>
      <c r="B289" s="271" t="s">
        <v>2521</v>
      </c>
      <c r="C289" s="271" t="s">
        <v>108</v>
      </c>
      <c r="D289" s="271" t="s">
        <v>3207</v>
      </c>
      <c r="E289" s="272" t="s">
        <v>108</v>
      </c>
      <c r="F289" s="271" t="s">
        <v>2213</v>
      </c>
      <c r="G289" s="271" t="s">
        <v>2418</v>
      </c>
    </row>
    <row r="290" spans="1:7" ht="17.25">
      <c r="A290" s="75" t="s">
        <v>3101</v>
      </c>
      <c r="B290" s="75"/>
      <c r="C290" s="75"/>
      <c r="D290" s="75"/>
      <c r="E290" s="76"/>
      <c r="F290" s="75"/>
      <c r="G290" s="75"/>
    </row>
    <row r="291" spans="1:7" ht="17.25">
      <c r="A291" s="271" t="s">
        <v>2584</v>
      </c>
      <c r="B291" s="271" t="s">
        <v>2585</v>
      </c>
      <c r="C291" s="271" t="s">
        <v>2586</v>
      </c>
      <c r="D291" s="271" t="s">
        <v>3207</v>
      </c>
      <c r="E291" s="272" t="s">
        <v>108</v>
      </c>
      <c r="F291" s="271" t="s">
        <v>2213</v>
      </c>
      <c r="G291" s="271" t="s">
        <v>2418</v>
      </c>
    </row>
    <row r="292" spans="1:7" ht="17.25">
      <c r="A292" s="271" t="s">
        <v>2587</v>
      </c>
      <c r="B292" s="271" t="s">
        <v>2526</v>
      </c>
      <c r="C292" s="271" t="s">
        <v>2588</v>
      </c>
      <c r="D292" s="271" t="s">
        <v>3207</v>
      </c>
      <c r="E292" s="272" t="s">
        <v>108</v>
      </c>
      <c r="F292" s="271" t="s">
        <v>2213</v>
      </c>
      <c r="G292" s="271" t="s">
        <v>2418</v>
      </c>
    </row>
    <row r="293" spans="1:7" ht="15">
      <c r="A293" s="56" t="s">
        <v>2589</v>
      </c>
      <c r="B293" s="56" t="s">
        <v>2590</v>
      </c>
      <c r="C293" s="56" t="s">
        <v>108</v>
      </c>
      <c r="D293" s="56" t="s">
        <v>3207</v>
      </c>
      <c r="E293" s="74" t="s">
        <v>108</v>
      </c>
      <c r="F293" s="74" t="s">
        <v>2213</v>
      </c>
      <c r="G293" s="56" t="s">
        <v>2591</v>
      </c>
    </row>
    <row r="294" spans="1:7" ht="17.25">
      <c r="A294" s="271" t="s">
        <v>2592</v>
      </c>
      <c r="B294" s="271" t="s">
        <v>2590</v>
      </c>
      <c r="C294" s="271" t="s">
        <v>108</v>
      </c>
      <c r="D294" s="271" t="s">
        <v>3207</v>
      </c>
      <c r="E294" s="272" t="s">
        <v>108</v>
      </c>
      <c r="F294" s="271" t="s">
        <v>2213</v>
      </c>
      <c r="G294" s="271" t="s">
        <v>2418</v>
      </c>
    </row>
    <row r="295" spans="1:7" ht="17.25">
      <c r="A295" s="75" t="s">
        <v>3102</v>
      </c>
      <c r="B295" s="75"/>
      <c r="C295" s="75"/>
      <c r="D295" s="75"/>
      <c r="E295" s="76"/>
      <c r="F295" s="75"/>
      <c r="G295" s="75"/>
    </row>
    <row r="296" spans="1:7" ht="15">
      <c r="A296" s="56" t="s">
        <v>2594</v>
      </c>
      <c r="B296" s="56" t="s">
        <v>2463</v>
      </c>
      <c r="C296" s="56" t="s">
        <v>108</v>
      </c>
      <c r="D296" s="56" t="s">
        <v>3207</v>
      </c>
      <c r="E296" s="74" t="s">
        <v>108</v>
      </c>
      <c r="F296" s="74" t="s">
        <v>2213</v>
      </c>
      <c r="G296" s="56" t="s">
        <v>2418</v>
      </c>
    </row>
    <row r="297" spans="1:7" ht="15">
      <c r="A297" s="56" t="s">
        <v>2462</v>
      </c>
      <c r="B297" s="56" t="s">
        <v>2463</v>
      </c>
      <c r="C297" s="56" t="s">
        <v>2459</v>
      </c>
      <c r="D297" s="56" t="s">
        <v>3207</v>
      </c>
      <c r="E297" s="74" t="s">
        <v>2771</v>
      </c>
      <c r="F297" s="74" t="s">
        <v>2213</v>
      </c>
      <c r="G297" s="56" t="s">
        <v>2418</v>
      </c>
    </row>
    <row r="298" spans="1:7" ht="15">
      <c r="A298" s="56" t="s">
        <v>2464</v>
      </c>
      <c r="B298" s="56" t="s">
        <v>2463</v>
      </c>
      <c r="C298" s="56" t="s">
        <v>2459</v>
      </c>
      <c r="D298" s="56" t="s">
        <v>3207</v>
      </c>
      <c r="E298" s="74" t="s">
        <v>2771</v>
      </c>
      <c r="F298" s="74" t="s">
        <v>2213</v>
      </c>
      <c r="G298" s="56" t="s">
        <v>2418</v>
      </c>
    </row>
    <row r="299" spans="1:7" ht="15">
      <c r="A299" s="56" t="s">
        <v>2465</v>
      </c>
      <c r="B299" s="56" t="s">
        <v>2463</v>
      </c>
      <c r="C299" s="56" t="s">
        <v>2459</v>
      </c>
      <c r="D299" s="56" t="s">
        <v>3207</v>
      </c>
      <c r="E299" s="74" t="s">
        <v>2771</v>
      </c>
      <c r="F299" s="74" t="s">
        <v>2213</v>
      </c>
      <c r="G299" s="56" t="s">
        <v>2418</v>
      </c>
    </row>
    <row r="300" spans="1:7" ht="17.25">
      <c r="A300" s="271" t="s">
        <v>2466</v>
      </c>
      <c r="B300" s="271" t="s">
        <v>2463</v>
      </c>
      <c r="C300" s="271" t="s">
        <v>2459</v>
      </c>
      <c r="D300" s="271" t="s">
        <v>3207</v>
      </c>
      <c r="E300" s="272" t="s">
        <v>2771</v>
      </c>
      <c r="F300" s="271" t="s">
        <v>2213</v>
      </c>
      <c r="G300" s="271" t="s">
        <v>2418</v>
      </c>
    </row>
    <row r="301" spans="1:7" ht="15">
      <c r="A301" s="56" t="s">
        <v>2595</v>
      </c>
      <c r="B301" s="56" t="s">
        <v>2596</v>
      </c>
      <c r="C301" s="56" t="s">
        <v>108</v>
      </c>
      <c r="D301" s="56" t="s">
        <v>3207</v>
      </c>
      <c r="E301" s="74" t="s">
        <v>108</v>
      </c>
      <c r="F301" s="74" t="s">
        <v>2213</v>
      </c>
      <c r="G301" s="56" t="s">
        <v>2597</v>
      </c>
    </row>
    <row r="302" spans="1:7" ht="17.25">
      <c r="A302" s="271" t="s">
        <v>2598</v>
      </c>
      <c r="B302" s="271" t="s">
        <v>2596</v>
      </c>
      <c r="C302" s="271" t="s">
        <v>108</v>
      </c>
      <c r="D302" s="271" t="s">
        <v>3207</v>
      </c>
      <c r="E302" s="272" t="s">
        <v>108</v>
      </c>
      <c r="F302" s="271" t="s">
        <v>2213</v>
      </c>
      <c r="G302" s="271" t="s">
        <v>2418</v>
      </c>
    </row>
    <row r="303" spans="1:7" ht="17.25">
      <c r="A303" s="75" t="s">
        <v>3103</v>
      </c>
      <c r="B303" s="75"/>
      <c r="C303" s="75"/>
      <c r="D303" s="75"/>
      <c r="E303" s="76"/>
      <c r="F303" s="75"/>
      <c r="G303" s="75"/>
    </row>
    <row r="304" spans="1:7" ht="15">
      <c r="A304" s="56" t="s">
        <v>2600</v>
      </c>
      <c r="B304" s="56" t="s">
        <v>2601</v>
      </c>
      <c r="C304" s="56" t="s">
        <v>108</v>
      </c>
      <c r="D304" s="56" t="s">
        <v>3207</v>
      </c>
      <c r="E304" s="74" t="s">
        <v>108</v>
      </c>
      <c r="F304" s="74" t="s">
        <v>2213</v>
      </c>
      <c r="G304" s="56" t="s">
        <v>2418</v>
      </c>
    </row>
    <row r="305" spans="1:7" ht="15">
      <c r="A305" s="56" t="s">
        <v>2602</v>
      </c>
      <c r="B305" s="56" t="s">
        <v>2603</v>
      </c>
      <c r="C305" s="56" t="s">
        <v>2586</v>
      </c>
      <c r="D305" s="56" t="s">
        <v>3207</v>
      </c>
      <c r="E305" s="74" t="s">
        <v>108</v>
      </c>
      <c r="F305" s="74" t="s">
        <v>2213</v>
      </c>
      <c r="G305" s="56" t="s">
        <v>2418</v>
      </c>
    </row>
    <row r="306" spans="1:7" ht="15">
      <c r="A306" s="56" t="s">
        <v>2604</v>
      </c>
      <c r="B306" s="56" t="s">
        <v>2601</v>
      </c>
      <c r="C306" s="56" t="s">
        <v>2605</v>
      </c>
      <c r="D306" s="56" t="s">
        <v>3207</v>
      </c>
      <c r="E306" s="74" t="s">
        <v>108</v>
      </c>
      <c r="F306" s="74" t="s">
        <v>2213</v>
      </c>
      <c r="G306" s="56" t="s">
        <v>2606</v>
      </c>
    </row>
    <row r="307" spans="1:7" ht="15">
      <c r="A307" s="56" t="s">
        <v>2468</v>
      </c>
      <c r="B307" s="56" t="s">
        <v>2458</v>
      </c>
      <c r="C307" s="56" t="s">
        <v>2469</v>
      </c>
      <c r="D307" s="56" t="s">
        <v>3207</v>
      </c>
      <c r="E307" s="74" t="s">
        <v>108</v>
      </c>
      <c r="F307" s="74" t="s">
        <v>2213</v>
      </c>
      <c r="G307" s="56" t="s">
        <v>2418</v>
      </c>
    </row>
    <row r="308" spans="1:7" ht="17.25">
      <c r="A308" s="271" t="s">
        <v>2472</v>
      </c>
      <c r="B308" s="271" t="s">
        <v>2458</v>
      </c>
      <c r="C308" s="271" t="s">
        <v>2459</v>
      </c>
      <c r="D308" s="271" t="s">
        <v>3207</v>
      </c>
      <c r="E308" s="272" t="s">
        <v>2771</v>
      </c>
      <c r="F308" s="271" t="s">
        <v>2213</v>
      </c>
      <c r="G308" s="271" t="s">
        <v>2418</v>
      </c>
    </row>
    <row r="309" spans="1:7" ht="17.25">
      <c r="A309" s="271" t="s">
        <v>2473</v>
      </c>
      <c r="B309" s="271" t="s">
        <v>2458</v>
      </c>
      <c r="C309" s="271" t="s">
        <v>2459</v>
      </c>
      <c r="D309" s="271" t="s">
        <v>3207</v>
      </c>
      <c r="E309" s="272" t="s">
        <v>2771</v>
      </c>
      <c r="F309" s="271" t="s">
        <v>2213</v>
      </c>
      <c r="G309" s="271" t="s">
        <v>2418</v>
      </c>
    </row>
    <row r="310" spans="1:7" ht="15">
      <c r="A310" s="56" t="s">
        <v>2474</v>
      </c>
      <c r="B310" s="56" t="s">
        <v>2458</v>
      </c>
      <c r="C310" s="56" t="s">
        <v>2459</v>
      </c>
      <c r="D310" s="56" t="s">
        <v>3207</v>
      </c>
      <c r="E310" s="74" t="s">
        <v>2771</v>
      </c>
      <c r="F310" s="74" t="s">
        <v>2213</v>
      </c>
      <c r="G310" s="56" t="s">
        <v>2418</v>
      </c>
    </row>
    <row r="311" spans="1:7" ht="15">
      <c r="A311" s="56" t="s">
        <v>2607</v>
      </c>
      <c r="B311" s="56" t="s">
        <v>2601</v>
      </c>
      <c r="C311" s="56" t="s">
        <v>2563</v>
      </c>
      <c r="D311" s="56" t="s">
        <v>3207</v>
      </c>
      <c r="E311" s="74" t="s">
        <v>2563</v>
      </c>
      <c r="F311" s="74" t="s">
        <v>2213</v>
      </c>
      <c r="G311" s="56" t="s">
        <v>2418</v>
      </c>
    </row>
    <row r="312" spans="1:7" ht="17.25">
      <c r="A312" s="271" t="s">
        <v>2608</v>
      </c>
      <c r="B312" s="271" t="s">
        <v>2609</v>
      </c>
      <c r="C312" s="271" t="s">
        <v>108</v>
      </c>
      <c r="D312" s="271" t="s">
        <v>3207</v>
      </c>
      <c r="E312" s="272" t="s">
        <v>108</v>
      </c>
      <c r="F312" s="271" t="s">
        <v>2213</v>
      </c>
      <c r="G312" s="271" t="s">
        <v>2418</v>
      </c>
    </row>
    <row r="313" spans="1:7" ht="17.25">
      <c r="A313" s="75" t="s">
        <v>3104</v>
      </c>
      <c r="B313" s="75"/>
      <c r="C313" s="75"/>
      <c r="D313" s="75"/>
      <c r="E313" s="76"/>
      <c r="F313" s="75"/>
      <c r="G313" s="75"/>
    </row>
    <row r="314" spans="1:7" ht="15">
      <c r="A314" s="56" t="s">
        <v>2614</v>
      </c>
      <c r="B314" s="56"/>
      <c r="C314" s="56" t="s">
        <v>2563</v>
      </c>
      <c r="D314" s="56" t="s">
        <v>3207</v>
      </c>
      <c r="E314" s="74" t="s">
        <v>2563</v>
      </c>
      <c r="F314" s="74" t="s">
        <v>2213</v>
      </c>
      <c r="G314" s="56" t="s">
        <v>2418</v>
      </c>
    </row>
    <row r="315" spans="1:7" ht="15">
      <c r="A315" s="56" t="s">
        <v>2533</v>
      </c>
      <c r="B315" s="56"/>
      <c r="C315" s="56" t="s">
        <v>2534</v>
      </c>
      <c r="D315" s="56" t="s">
        <v>3207</v>
      </c>
      <c r="E315" s="74" t="s">
        <v>2563</v>
      </c>
      <c r="F315" s="56" t="s">
        <v>2213</v>
      </c>
      <c r="G315" s="56" t="s">
        <v>2418</v>
      </c>
    </row>
    <row r="316" spans="1:7" ht="15">
      <c r="A316" s="56" t="s">
        <v>2615</v>
      </c>
      <c r="B316" s="56" t="s">
        <v>2601</v>
      </c>
      <c r="C316" s="56" t="s">
        <v>108</v>
      </c>
      <c r="D316" s="56" t="s">
        <v>3207</v>
      </c>
      <c r="E316" s="74" t="s">
        <v>108</v>
      </c>
      <c r="F316" s="56" t="s">
        <v>2213</v>
      </c>
      <c r="G316" s="56" t="s">
        <v>2418</v>
      </c>
    </row>
    <row r="317" spans="1:7" ht="15">
      <c r="A317" s="56" t="s">
        <v>2616</v>
      </c>
      <c r="B317" s="56" t="s">
        <v>2601</v>
      </c>
      <c r="C317" s="56" t="s">
        <v>108</v>
      </c>
      <c r="D317" s="56" t="s">
        <v>3207</v>
      </c>
      <c r="E317" s="74" t="s">
        <v>108</v>
      </c>
      <c r="F317" s="56" t="s">
        <v>2213</v>
      </c>
      <c r="G317" s="56" t="s">
        <v>2418</v>
      </c>
    </row>
    <row r="318" spans="1:7" ht="15">
      <c r="A318" s="56" t="s">
        <v>2617</v>
      </c>
      <c r="B318" s="56" t="s">
        <v>2596</v>
      </c>
      <c r="C318" s="56" t="s">
        <v>108</v>
      </c>
      <c r="D318" s="56" t="s">
        <v>3207</v>
      </c>
      <c r="E318" s="74" t="s">
        <v>108</v>
      </c>
      <c r="F318" s="56" t="s">
        <v>2213</v>
      </c>
      <c r="G318" s="56" t="s">
        <v>2418</v>
      </c>
    </row>
    <row r="319" spans="1:7" ht="17.25">
      <c r="A319" s="271" t="s">
        <v>2618</v>
      </c>
      <c r="B319" s="271" t="s">
        <v>2619</v>
      </c>
      <c r="C319" s="271" t="s">
        <v>2563</v>
      </c>
      <c r="D319" s="271" t="s">
        <v>3207</v>
      </c>
      <c r="E319" s="272" t="s">
        <v>2563</v>
      </c>
      <c r="F319" s="271" t="s">
        <v>2213</v>
      </c>
      <c r="G319" s="271" t="s">
        <v>2418</v>
      </c>
    </row>
    <row r="320" spans="1:7" ht="15">
      <c r="A320" s="56" t="s">
        <v>2620</v>
      </c>
      <c r="B320" s="56" t="s">
        <v>2619</v>
      </c>
      <c r="C320" s="56" t="s">
        <v>2563</v>
      </c>
      <c r="D320" s="56" t="s">
        <v>3207</v>
      </c>
      <c r="E320" s="74" t="s">
        <v>2563</v>
      </c>
      <c r="F320" s="56" t="s">
        <v>2213</v>
      </c>
      <c r="G320" s="56" t="s">
        <v>2418</v>
      </c>
    </row>
    <row r="321" spans="1:7" ht="15">
      <c r="A321" s="56" t="s">
        <v>2476</v>
      </c>
      <c r="B321" s="56" t="s">
        <v>2458</v>
      </c>
      <c r="C321" s="56" t="s">
        <v>2459</v>
      </c>
      <c r="D321" s="56" t="s">
        <v>3207</v>
      </c>
      <c r="E321" s="74" t="s">
        <v>2771</v>
      </c>
      <c r="F321" s="56" t="s">
        <v>2213</v>
      </c>
      <c r="G321" s="56" t="s">
        <v>2418</v>
      </c>
    </row>
    <row r="322" spans="1:7" ht="17.25">
      <c r="A322" s="271" t="s">
        <v>2621</v>
      </c>
      <c r="B322" s="271" t="s">
        <v>2619</v>
      </c>
      <c r="C322" s="271" t="s">
        <v>108</v>
      </c>
      <c r="D322" s="271" t="s">
        <v>3207</v>
      </c>
      <c r="E322" s="272" t="s">
        <v>108</v>
      </c>
      <c r="F322" s="271" t="s">
        <v>2213</v>
      </c>
      <c r="G322" s="271" t="s">
        <v>2622</v>
      </c>
    </row>
    <row r="323" spans="1:7" ht="17.25">
      <c r="A323" s="75" t="s">
        <v>3105</v>
      </c>
      <c r="B323" s="75"/>
      <c r="C323" s="75"/>
      <c r="D323" s="75"/>
      <c r="E323" s="76"/>
      <c r="F323" s="75"/>
      <c r="G323" s="75"/>
    </row>
    <row r="324" spans="1:7" ht="15">
      <c r="A324" s="56" t="s">
        <v>2624</v>
      </c>
      <c r="B324" s="56" t="s">
        <v>2625</v>
      </c>
      <c r="C324" s="56" t="s">
        <v>108</v>
      </c>
      <c r="D324" s="56" t="s">
        <v>3207</v>
      </c>
      <c r="E324" s="74" t="s">
        <v>108</v>
      </c>
      <c r="F324" s="56" t="s">
        <v>2213</v>
      </c>
      <c r="G324" s="56" t="s">
        <v>2418</v>
      </c>
    </row>
    <row r="325" spans="1:7" ht="15">
      <c r="A325" s="56" t="s">
        <v>2626</v>
      </c>
      <c r="B325" s="56" t="s">
        <v>2627</v>
      </c>
      <c r="C325" s="56" t="s">
        <v>108</v>
      </c>
      <c r="D325" s="56" t="s">
        <v>3207</v>
      </c>
      <c r="E325" s="74" t="s">
        <v>108</v>
      </c>
      <c r="F325" s="56" t="s">
        <v>2213</v>
      </c>
      <c r="G325" s="56" t="s">
        <v>2418</v>
      </c>
    </row>
    <row r="326" spans="1:7" ht="17.25">
      <c r="A326" s="271" t="s">
        <v>2628</v>
      </c>
      <c r="B326" s="271" t="s">
        <v>2627</v>
      </c>
      <c r="C326" s="271" t="s">
        <v>108</v>
      </c>
      <c r="D326" s="271" t="s">
        <v>3207</v>
      </c>
      <c r="E326" s="272" t="s">
        <v>108</v>
      </c>
      <c r="F326" s="271" t="s">
        <v>2213</v>
      </c>
      <c r="G326" s="271" t="s">
        <v>2418</v>
      </c>
    </row>
    <row r="327" spans="1:7" ht="17.25">
      <c r="A327" s="75" t="s">
        <v>3106</v>
      </c>
      <c r="B327" s="75"/>
      <c r="C327" s="75"/>
      <c r="D327" s="75"/>
      <c r="E327" s="76"/>
      <c r="F327" s="75"/>
      <c r="G327" s="75"/>
    </row>
    <row r="328" spans="1:7" ht="15">
      <c r="A328" s="56" t="s">
        <v>2630</v>
      </c>
      <c r="B328" s="56" t="s">
        <v>2479</v>
      </c>
      <c r="C328" s="56" t="s">
        <v>2563</v>
      </c>
      <c r="D328" s="56" t="s">
        <v>3207</v>
      </c>
      <c r="E328" s="74" t="s">
        <v>2563</v>
      </c>
      <c r="F328" s="56" t="s">
        <v>2213</v>
      </c>
      <c r="G328" s="56" t="s">
        <v>2631</v>
      </c>
    </row>
    <row r="329" spans="1:7" ht="15">
      <c r="A329" s="56" t="s">
        <v>2632</v>
      </c>
      <c r="B329" s="56" t="s">
        <v>2540</v>
      </c>
      <c r="C329" s="56" t="s">
        <v>108</v>
      </c>
      <c r="D329" s="56" t="s">
        <v>3207</v>
      </c>
      <c r="E329" s="74" t="s">
        <v>108</v>
      </c>
      <c r="F329" s="56" t="s">
        <v>2213</v>
      </c>
      <c r="G329" s="56" t="s">
        <v>2633</v>
      </c>
    </row>
    <row r="330" spans="1:7" ht="17.25">
      <c r="A330" s="271" t="s">
        <v>2634</v>
      </c>
      <c r="B330" s="271" t="s">
        <v>2635</v>
      </c>
      <c r="C330" s="271" t="s">
        <v>108</v>
      </c>
      <c r="D330" s="271" t="s">
        <v>3207</v>
      </c>
      <c r="E330" s="272" t="s">
        <v>108</v>
      </c>
      <c r="F330" s="271" t="s">
        <v>2213</v>
      </c>
      <c r="G330" s="271" t="s">
        <v>2636</v>
      </c>
    </row>
    <row r="331" spans="1:7" ht="17.25">
      <c r="A331" s="75" t="s">
        <v>3107</v>
      </c>
      <c r="B331" s="75"/>
      <c r="C331" s="75"/>
      <c r="D331" s="75"/>
      <c r="E331" s="76"/>
      <c r="F331" s="75"/>
      <c r="G331" s="75"/>
    </row>
    <row r="332" spans="1:7" ht="15">
      <c r="A332" s="56" t="s">
        <v>2638</v>
      </c>
      <c r="B332" s="56" t="s">
        <v>2540</v>
      </c>
      <c r="C332" s="56" t="s">
        <v>108</v>
      </c>
      <c r="D332" s="56" t="s">
        <v>3207</v>
      </c>
      <c r="E332" s="74" t="s">
        <v>108</v>
      </c>
      <c r="F332" s="56" t="s">
        <v>2213</v>
      </c>
      <c r="G332" s="56" t="s">
        <v>2639</v>
      </c>
    </row>
    <row r="333" spans="1:7" ht="17.25">
      <c r="A333" s="271" t="s">
        <v>2640</v>
      </c>
      <c r="B333" s="271" t="s">
        <v>2641</v>
      </c>
      <c r="C333" s="271" t="s">
        <v>108</v>
      </c>
      <c r="D333" s="271" t="s">
        <v>3207</v>
      </c>
      <c r="E333" s="272" t="s">
        <v>108</v>
      </c>
      <c r="F333" s="271" t="s">
        <v>2213</v>
      </c>
      <c r="G333" s="271" t="s">
        <v>2642</v>
      </c>
    </row>
    <row r="334" spans="1:7" ht="15">
      <c r="A334" s="56" t="s">
        <v>2643</v>
      </c>
      <c r="B334" s="56" t="s">
        <v>2641</v>
      </c>
      <c r="C334" s="56" t="s">
        <v>108</v>
      </c>
      <c r="D334" s="56" t="s">
        <v>3207</v>
      </c>
      <c r="E334" s="74" t="s">
        <v>108</v>
      </c>
      <c r="F334" s="56" t="s">
        <v>2213</v>
      </c>
      <c r="G334" s="56" t="s">
        <v>2644</v>
      </c>
    </row>
    <row r="335" spans="1:7" ht="15">
      <c r="A335" s="56" t="s">
        <v>2645</v>
      </c>
      <c r="B335" s="56" t="s">
        <v>2540</v>
      </c>
      <c r="C335" s="56" t="s">
        <v>108</v>
      </c>
      <c r="D335" s="56" t="s">
        <v>3207</v>
      </c>
      <c r="E335" s="74" t="s">
        <v>108</v>
      </c>
      <c r="F335" s="56" t="s">
        <v>2213</v>
      </c>
      <c r="G335" s="56" t="s">
        <v>2418</v>
      </c>
    </row>
    <row r="336" spans="1:7" ht="17.25">
      <c r="A336" s="271" t="s">
        <v>2646</v>
      </c>
      <c r="B336" s="271" t="s">
        <v>2647</v>
      </c>
      <c r="C336" s="271" t="s">
        <v>2648</v>
      </c>
      <c r="D336" s="271" t="s">
        <v>3207</v>
      </c>
      <c r="E336" s="272" t="s">
        <v>108</v>
      </c>
      <c r="F336" s="271" t="s">
        <v>2213</v>
      </c>
      <c r="G336" s="271" t="s">
        <v>2418</v>
      </c>
    </row>
    <row r="337" spans="1:7" ht="17.25">
      <c r="A337" s="75" t="s">
        <v>3108</v>
      </c>
      <c r="B337" s="75"/>
      <c r="C337" s="75"/>
      <c r="D337" s="75"/>
      <c r="E337" s="76"/>
      <c r="F337" s="75"/>
      <c r="G337" s="75"/>
    </row>
    <row r="338" spans="1:7" ht="15">
      <c r="A338" s="56" t="s">
        <v>2650</v>
      </c>
      <c r="B338" s="56" t="s">
        <v>2651</v>
      </c>
      <c r="C338" s="56" t="s">
        <v>108</v>
      </c>
      <c r="D338" s="56" t="s">
        <v>3207</v>
      </c>
      <c r="E338" s="74" t="s">
        <v>108</v>
      </c>
      <c r="F338" s="56" t="s">
        <v>2213</v>
      </c>
      <c r="G338" s="56" t="s">
        <v>2418</v>
      </c>
    </row>
    <row r="339" spans="1:7" ht="15">
      <c r="A339" s="56" t="s">
        <v>2652</v>
      </c>
      <c r="B339" s="56" t="s">
        <v>2651</v>
      </c>
      <c r="C339" s="56" t="s">
        <v>2563</v>
      </c>
      <c r="D339" s="56" t="s">
        <v>3207</v>
      </c>
      <c r="E339" s="74" t="s">
        <v>2563</v>
      </c>
      <c r="F339" s="56" t="s">
        <v>2213</v>
      </c>
      <c r="G339" s="56" t="s">
        <v>2653</v>
      </c>
    </row>
    <row r="340" spans="1:7" ht="17.25">
      <c r="A340" s="271" t="s">
        <v>2654</v>
      </c>
      <c r="B340" s="271" t="s">
        <v>2655</v>
      </c>
      <c r="C340" s="271" t="s">
        <v>2656</v>
      </c>
      <c r="D340" s="271" t="s">
        <v>3207</v>
      </c>
      <c r="E340" s="272" t="s">
        <v>2692</v>
      </c>
      <c r="F340" s="271" t="s">
        <v>2212</v>
      </c>
      <c r="G340" s="271" t="s">
        <v>2658</v>
      </c>
    </row>
    <row r="341" spans="1:7" ht="15">
      <c r="A341" s="56" t="s">
        <v>2659</v>
      </c>
      <c r="B341" s="56" t="s">
        <v>2655</v>
      </c>
      <c r="C341" s="56" t="s">
        <v>2580</v>
      </c>
      <c r="D341" s="56" t="s">
        <v>3207</v>
      </c>
      <c r="E341" s="74" t="s">
        <v>108</v>
      </c>
      <c r="F341" s="56" t="s">
        <v>2213</v>
      </c>
      <c r="G341" s="56" t="s">
        <v>2660</v>
      </c>
    </row>
    <row r="342" spans="1:7" ht="15">
      <c r="A342" s="56" t="s">
        <v>2661</v>
      </c>
      <c r="B342" s="56" t="s">
        <v>2651</v>
      </c>
      <c r="C342" s="56" t="s">
        <v>2662</v>
      </c>
      <c r="D342" s="56" t="s">
        <v>3207</v>
      </c>
      <c r="E342" s="74" t="s">
        <v>108</v>
      </c>
      <c r="F342" s="56" t="s">
        <v>2213</v>
      </c>
      <c r="G342" s="56" t="s">
        <v>2418</v>
      </c>
    </row>
    <row r="343" spans="1:7" ht="17.25">
      <c r="A343" s="271" t="s">
        <v>2663</v>
      </c>
      <c r="B343" s="271" t="s">
        <v>2651</v>
      </c>
      <c r="C343" s="271" t="s">
        <v>2664</v>
      </c>
      <c r="D343" s="271" t="s">
        <v>3207</v>
      </c>
      <c r="E343" s="272" t="s">
        <v>108</v>
      </c>
      <c r="F343" s="271" t="s">
        <v>2213</v>
      </c>
      <c r="G343" s="271" t="s">
        <v>2665</v>
      </c>
    </row>
    <row r="344" spans="1:7" ht="17.25">
      <c r="A344" s="75" t="s">
        <v>3109</v>
      </c>
      <c r="B344" s="75"/>
      <c r="C344" s="75"/>
      <c r="D344" s="75"/>
      <c r="E344" s="76"/>
      <c r="F344" s="75"/>
      <c r="G344" s="75"/>
    </row>
    <row r="345" spans="1:7" ht="15">
      <c r="A345" s="56" t="s">
        <v>2667</v>
      </c>
      <c r="B345" s="56" t="s">
        <v>2485</v>
      </c>
      <c r="C345" s="56" t="s">
        <v>2668</v>
      </c>
      <c r="D345" s="56" t="s">
        <v>3207</v>
      </c>
      <c r="E345" s="74" t="s">
        <v>108</v>
      </c>
      <c r="F345" s="56" t="s">
        <v>2213</v>
      </c>
      <c r="G345" s="56" t="s">
        <v>2669</v>
      </c>
    </row>
    <row r="346" spans="1:7" ht="15">
      <c r="A346" s="56" t="s">
        <v>2499</v>
      </c>
      <c r="B346" s="56" t="s">
        <v>2500</v>
      </c>
      <c r="C346" s="56" t="s">
        <v>2501</v>
      </c>
      <c r="D346" s="56" t="s">
        <v>3207</v>
      </c>
      <c r="E346" s="74" t="s">
        <v>108</v>
      </c>
      <c r="F346" s="56" t="s">
        <v>2213</v>
      </c>
      <c r="G346" s="56" t="s">
        <v>2502</v>
      </c>
    </row>
    <row r="347" spans="1:7" ht="15">
      <c r="A347" s="56" t="s">
        <v>2506</v>
      </c>
      <c r="B347" s="56" t="s">
        <v>2458</v>
      </c>
      <c r="C347" s="56" t="s">
        <v>2459</v>
      </c>
      <c r="D347" s="56" t="s">
        <v>3207</v>
      </c>
      <c r="E347" s="74" t="s">
        <v>2771</v>
      </c>
      <c r="F347" s="56" t="s">
        <v>2213</v>
      </c>
      <c r="G347" s="56" t="s">
        <v>2418</v>
      </c>
    </row>
    <row r="348" spans="1:7" ht="15">
      <c r="A348" s="56" t="s">
        <v>2670</v>
      </c>
      <c r="B348" s="56" t="s">
        <v>2458</v>
      </c>
      <c r="C348" s="56" t="s">
        <v>108</v>
      </c>
      <c r="D348" s="56" t="s">
        <v>3207</v>
      </c>
      <c r="E348" s="74" t="s">
        <v>108</v>
      </c>
      <c r="F348" s="56" t="s">
        <v>2213</v>
      </c>
      <c r="G348" s="56" t="s">
        <v>2418</v>
      </c>
    </row>
    <row r="349" spans="1:7" ht="15">
      <c r="A349" s="56" t="s">
        <v>2671</v>
      </c>
      <c r="B349" s="56" t="s">
        <v>2504</v>
      </c>
      <c r="C349" s="56" t="s">
        <v>2672</v>
      </c>
      <c r="D349" s="56" t="s">
        <v>3207</v>
      </c>
      <c r="E349" s="74" t="s">
        <v>2672</v>
      </c>
      <c r="F349" s="56" t="s">
        <v>2213</v>
      </c>
      <c r="G349" s="56" t="s">
        <v>2673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14" t="s">
        <v>3213</v>
      </c>
      <c r="B1" s="414"/>
      <c r="C1" s="414"/>
      <c r="D1" s="414"/>
      <c r="E1" s="414"/>
      <c r="F1" s="414"/>
      <c r="G1" s="414"/>
      <c r="H1" s="414"/>
      <c r="I1" s="414"/>
    </row>
    <row r="2" spans="1:9" ht="47.25" customHeight="1">
      <c r="A2" s="415" t="s">
        <v>3214</v>
      </c>
      <c r="B2" s="415"/>
      <c r="C2" s="415"/>
      <c r="D2" s="415"/>
      <c r="E2" s="415"/>
      <c r="F2" s="415"/>
      <c r="G2" s="415"/>
      <c r="H2" s="415"/>
      <c r="I2" s="415"/>
    </row>
    <row r="3" spans="1:9" ht="15" customHeight="1">
      <c r="A3" s="61" t="s">
        <v>2407</v>
      </c>
      <c r="B3" s="59" t="s">
        <v>2408</v>
      </c>
      <c r="C3" s="59" t="s">
        <v>2409</v>
      </c>
      <c r="D3" s="59" t="s">
        <v>2410</v>
      </c>
      <c r="E3" s="59" t="s">
        <v>2411</v>
      </c>
      <c r="F3" s="59" t="s">
        <v>2412</v>
      </c>
      <c r="G3" s="59" t="s">
        <v>1503</v>
      </c>
      <c r="H3" s="59"/>
      <c r="I3" s="59"/>
    </row>
    <row r="4" spans="1:9" ht="15" customHeight="1">
      <c r="A4" s="75" t="s">
        <v>2449</v>
      </c>
      <c r="B4" s="75"/>
      <c r="C4" s="75"/>
      <c r="D4" s="75"/>
      <c r="E4" s="76"/>
      <c r="F4" s="75"/>
      <c r="G4" s="75"/>
    </row>
    <row r="5" spans="1:9" ht="15" customHeight="1">
      <c r="A5" s="56" t="s">
        <v>2556</v>
      </c>
      <c r="B5" s="56" t="s">
        <v>2458</v>
      </c>
      <c r="C5" s="56" t="s">
        <v>1213</v>
      </c>
      <c r="D5" s="56" t="s">
        <v>3215</v>
      </c>
      <c r="E5" s="74" t="s">
        <v>1213</v>
      </c>
      <c r="F5" s="74" t="s">
        <v>2166</v>
      </c>
      <c r="G5" s="56" t="s">
        <v>2418</v>
      </c>
    </row>
    <row r="6" spans="1:9" ht="15" customHeight="1">
      <c r="A6" s="57" t="s">
        <v>2557</v>
      </c>
      <c r="B6" s="57"/>
      <c r="C6" s="57" t="s">
        <v>2558</v>
      </c>
      <c r="D6" s="57" t="s">
        <v>3215</v>
      </c>
      <c r="E6" s="58" t="s">
        <v>2558</v>
      </c>
      <c r="F6" s="58" t="s">
        <v>3216</v>
      </c>
      <c r="G6" s="57" t="s">
        <v>2418</v>
      </c>
    </row>
    <row r="7" spans="1:9" ht="15" customHeight="1">
      <c r="A7" s="269" t="s">
        <v>2560</v>
      </c>
      <c r="B7" s="269" t="s">
        <v>2451</v>
      </c>
      <c r="C7" s="269" t="s">
        <v>108</v>
      </c>
      <c r="D7" s="269" t="s">
        <v>3215</v>
      </c>
      <c r="E7" s="270" t="s">
        <v>108</v>
      </c>
      <c r="F7" s="270" t="s">
        <v>3216</v>
      </c>
      <c r="G7" s="269" t="s">
        <v>2418</v>
      </c>
    </row>
    <row r="8" spans="1:9" ht="15" customHeight="1">
      <c r="A8" s="57" t="s">
        <v>2561</v>
      </c>
      <c r="B8" s="57" t="s">
        <v>2562</v>
      </c>
      <c r="C8" s="57" t="s">
        <v>2563</v>
      </c>
      <c r="D8" s="57" t="s">
        <v>3215</v>
      </c>
      <c r="E8" s="58" t="s">
        <v>2563</v>
      </c>
      <c r="F8" s="58" t="s">
        <v>3216</v>
      </c>
      <c r="G8" s="57" t="s">
        <v>2564</v>
      </c>
    </row>
    <row r="9" spans="1:9" ht="15" customHeight="1">
      <c r="A9" s="269" t="s">
        <v>2565</v>
      </c>
      <c r="B9" s="269"/>
      <c r="C9" s="269" t="s">
        <v>108</v>
      </c>
      <c r="D9" s="269" t="s">
        <v>3215</v>
      </c>
      <c r="E9" s="270" t="s">
        <v>108</v>
      </c>
      <c r="F9" s="270" t="s">
        <v>3216</v>
      </c>
      <c r="G9" s="269" t="s">
        <v>2418</v>
      </c>
    </row>
    <row r="10" spans="1:9" ht="15" customHeight="1">
      <c r="A10" s="75" t="s">
        <v>2456</v>
      </c>
      <c r="B10" s="75"/>
      <c r="C10" s="75"/>
      <c r="D10" s="75"/>
      <c r="E10" s="76"/>
      <c r="F10" s="75"/>
      <c r="G10" s="75"/>
    </row>
    <row r="11" spans="1:9" ht="15" customHeight="1">
      <c r="A11" s="269" t="s">
        <v>2567</v>
      </c>
      <c r="B11" s="269" t="s">
        <v>2463</v>
      </c>
      <c r="C11" s="269" t="s">
        <v>108</v>
      </c>
      <c r="D11" s="269" t="s">
        <v>3215</v>
      </c>
      <c r="E11" s="270" t="s">
        <v>108</v>
      </c>
      <c r="F11" s="270" t="s">
        <v>3216</v>
      </c>
      <c r="G11" s="269" t="s">
        <v>2418</v>
      </c>
    </row>
    <row r="12" spans="1:9" ht="15" customHeight="1">
      <c r="A12" s="269" t="s">
        <v>2568</v>
      </c>
      <c r="B12" s="269" t="s">
        <v>2569</v>
      </c>
      <c r="C12" s="269" t="s">
        <v>108</v>
      </c>
      <c r="D12" s="269" t="s">
        <v>3215</v>
      </c>
      <c r="E12" s="270" t="s">
        <v>108</v>
      </c>
      <c r="F12" s="270" t="s">
        <v>3216</v>
      </c>
      <c r="G12" s="269" t="s">
        <v>2570</v>
      </c>
    </row>
    <row r="13" spans="1:9" ht="15" customHeight="1">
      <c r="A13" s="57" t="s">
        <v>2571</v>
      </c>
      <c r="B13" s="57" t="s">
        <v>2569</v>
      </c>
      <c r="C13" s="57" t="s">
        <v>108</v>
      </c>
      <c r="D13" s="57" t="s">
        <v>3215</v>
      </c>
      <c r="E13" s="58" t="s">
        <v>108</v>
      </c>
      <c r="F13" s="58" t="s">
        <v>3216</v>
      </c>
      <c r="G13" s="57" t="s">
        <v>2418</v>
      </c>
    </row>
    <row r="14" spans="1:9" ht="15" customHeight="1">
      <c r="A14" s="269" t="s">
        <v>2457</v>
      </c>
      <c r="B14" s="269" t="s">
        <v>2458</v>
      </c>
      <c r="C14" s="269" t="s">
        <v>2459</v>
      </c>
      <c r="D14" s="269" t="s">
        <v>3215</v>
      </c>
      <c r="E14" s="270" t="s">
        <v>2771</v>
      </c>
      <c r="F14" s="270" t="s">
        <v>3216</v>
      </c>
      <c r="G14" s="269" t="s">
        <v>2418</v>
      </c>
    </row>
    <row r="15" spans="1:9" ht="15" customHeight="1">
      <c r="A15" s="269" t="s">
        <v>2573</v>
      </c>
      <c r="B15" s="269" t="s">
        <v>2574</v>
      </c>
      <c r="C15" s="269" t="s">
        <v>108</v>
      </c>
      <c r="D15" s="269" t="s">
        <v>3215</v>
      </c>
      <c r="E15" s="270" t="s">
        <v>108</v>
      </c>
      <c r="F15" s="270" t="s">
        <v>3216</v>
      </c>
      <c r="G15" s="269" t="s">
        <v>2575</v>
      </c>
    </row>
    <row r="16" spans="1:9" ht="15" customHeight="1">
      <c r="A16" s="75" t="s">
        <v>3217</v>
      </c>
      <c r="B16" s="75"/>
      <c r="C16" s="75"/>
      <c r="D16" s="75"/>
      <c r="E16" s="76"/>
      <c r="F16" s="75"/>
      <c r="G16" s="75"/>
    </row>
    <row r="17" spans="1:7" ht="15" customHeight="1">
      <c r="A17" s="269" t="s">
        <v>2577</v>
      </c>
      <c r="B17" s="269" t="s">
        <v>2521</v>
      </c>
      <c r="C17" s="269" t="s">
        <v>108</v>
      </c>
      <c r="D17" s="269" t="s">
        <v>3215</v>
      </c>
      <c r="E17" s="270" t="s">
        <v>108</v>
      </c>
      <c r="F17" s="270" t="s">
        <v>3216</v>
      </c>
      <c r="G17" s="269" t="s">
        <v>2418</v>
      </c>
    </row>
    <row r="18" spans="1:7" ht="15" customHeight="1">
      <c r="A18" s="57" t="s">
        <v>2520</v>
      </c>
      <c r="B18" s="57" t="s">
        <v>2521</v>
      </c>
      <c r="C18" s="57" t="s">
        <v>2522</v>
      </c>
      <c r="D18" s="57" t="s">
        <v>3215</v>
      </c>
      <c r="E18" s="58" t="s">
        <v>3209</v>
      </c>
      <c r="F18" s="58" t="s">
        <v>3216</v>
      </c>
      <c r="G18" s="57" t="s">
        <v>2418</v>
      </c>
    </row>
    <row r="19" spans="1:7" ht="15" customHeight="1">
      <c r="A19" s="57" t="s">
        <v>2579</v>
      </c>
      <c r="B19" s="57" t="s">
        <v>2521</v>
      </c>
      <c r="C19" s="57" t="s">
        <v>2580</v>
      </c>
      <c r="D19" s="57" t="s">
        <v>3215</v>
      </c>
      <c r="E19" s="58" t="s">
        <v>108</v>
      </c>
      <c r="F19" s="58" t="s">
        <v>3216</v>
      </c>
      <c r="G19" s="57" t="s">
        <v>2581</v>
      </c>
    </row>
    <row r="20" spans="1:7" ht="15" customHeight="1">
      <c r="A20" s="269" t="s">
        <v>2582</v>
      </c>
      <c r="B20" s="269" t="s">
        <v>2521</v>
      </c>
      <c r="C20" s="269" t="s">
        <v>108</v>
      </c>
      <c r="D20" s="269" t="s">
        <v>3215</v>
      </c>
      <c r="E20" s="270" t="s">
        <v>108</v>
      </c>
      <c r="F20" s="270" t="s">
        <v>3216</v>
      </c>
      <c r="G20" s="269" t="s">
        <v>2418</v>
      </c>
    </row>
    <row r="21" spans="1:7" ht="15" customHeight="1">
      <c r="A21" s="75" t="s">
        <v>3218</v>
      </c>
      <c r="B21" s="75"/>
      <c r="C21" s="75"/>
      <c r="D21" s="75"/>
      <c r="E21" s="76"/>
      <c r="F21" s="75"/>
      <c r="G21" s="75"/>
    </row>
    <row r="22" spans="1:7" ht="15" customHeight="1">
      <c r="A22" s="269" t="s">
        <v>2584</v>
      </c>
      <c r="B22" s="269" t="s">
        <v>2585</v>
      </c>
      <c r="C22" s="269" t="s">
        <v>2586</v>
      </c>
      <c r="D22" s="269" t="s">
        <v>3215</v>
      </c>
      <c r="E22" s="270" t="s">
        <v>108</v>
      </c>
      <c r="F22" s="270" t="s">
        <v>3216</v>
      </c>
      <c r="G22" s="269" t="s">
        <v>2418</v>
      </c>
    </row>
    <row r="23" spans="1:7" ht="15" customHeight="1">
      <c r="A23" s="57" t="s">
        <v>2587</v>
      </c>
      <c r="B23" s="57" t="s">
        <v>2526</v>
      </c>
      <c r="C23" s="57" t="s">
        <v>2588</v>
      </c>
      <c r="D23" s="57" t="s">
        <v>3215</v>
      </c>
      <c r="E23" s="58" t="s">
        <v>108</v>
      </c>
      <c r="F23" s="58" t="s">
        <v>3216</v>
      </c>
      <c r="G23" s="57" t="s">
        <v>2418</v>
      </c>
    </row>
    <row r="24" spans="1:7" ht="15" customHeight="1">
      <c r="A24" s="57" t="s">
        <v>2589</v>
      </c>
      <c r="B24" s="57" t="s">
        <v>2590</v>
      </c>
      <c r="C24" s="57" t="s">
        <v>108</v>
      </c>
      <c r="D24" s="57" t="s">
        <v>3215</v>
      </c>
      <c r="E24" s="58" t="s">
        <v>108</v>
      </c>
      <c r="F24" s="58" t="s">
        <v>3216</v>
      </c>
      <c r="G24" s="57" t="s">
        <v>2591</v>
      </c>
    </row>
    <row r="25" spans="1:7" ht="15" customHeight="1">
      <c r="A25" s="269" t="s">
        <v>2592</v>
      </c>
      <c r="B25" s="269" t="s">
        <v>2590</v>
      </c>
      <c r="C25" s="269" t="s">
        <v>108</v>
      </c>
      <c r="D25" s="269" t="s">
        <v>3215</v>
      </c>
      <c r="E25" s="270" t="s">
        <v>108</v>
      </c>
      <c r="F25" s="270" t="s">
        <v>3216</v>
      </c>
      <c r="G25" s="269" t="s">
        <v>2418</v>
      </c>
    </row>
    <row r="26" spans="1:7" ht="15" customHeight="1">
      <c r="A26" s="75" t="s">
        <v>2461</v>
      </c>
      <c r="B26" s="75"/>
      <c r="C26" s="75"/>
      <c r="D26" s="75"/>
      <c r="E26" s="76"/>
      <c r="F26" s="75"/>
      <c r="G26" s="75"/>
    </row>
    <row r="27" spans="1:7" ht="15" customHeight="1">
      <c r="A27" s="269" t="s">
        <v>2594</v>
      </c>
      <c r="B27" s="269" t="s">
        <v>2463</v>
      </c>
      <c r="C27" s="269" t="s">
        <v>108</v>
      </c>
      <c r="D27" s="269" t="s">
        <v>3215</v>
      </c>
      <c r="E27" s="270" t="s">
        <v>108</v>
      </c>
      <c r="F27" s="270" t="s">
        <v>3216</v>
      </c>
      <c r="G27" s="269" t="s">
        <v>2418</v>
      </c>
    </row>
    <row r="28" spans="1:7" ht="15" customHeight="1">
      <c r="A28" s="57" t="s">
        <v>2462</v>
      </c>
      <c r="B28" s="57" t="s">
        <v>2463</v>
      </c>
      <c r="C28" s="57" t="s">
        <v>2459</v>
      </c>
      <c r="D28" s="57" t="s">
        <v>3215</v>
      </c>
      <c r="E28" s="58" t="s">
        <v>2771</v>
      </c>
      <c r="F28" s="58" t="s">
        <v>3216</v>
      </c>
      <c r="G28" s="57" t="s">
        <v>2418</v>
      </c>
    </row>
    <row r="29" spans="1:7" ht="15" customHeight="1">
      <c r="A29" s="57" t="s">
        <v>2464</v>
      </c>
      <c r="B29" s="57" t="s">
        <v>2463</v>
      </c>
      <c r="C29" s="57" t="s">
        <v>2459</v>
      </c>
      <c r="D29" s="57" t="s">
        <v>3215</v>
      </c>
      <c r="E29" s="58" t="s">
        <v>2771</v>
      </c>
      <c r="F29" s="58" t="s">
        <v>3216</v>
      </c>
      <c r="G29" s="57" t="s">
        <v>2418</v>
      </c>
    </row>
    <row r="30" spans="1:7" ht="15" customHeight="1">
      <c r="A30" s="57" t="s">
        <v>2465</v>
      </c>
      <c r="B30" s="57" t="s">
        <v>2463</v>
      </c>
      <c r="C30" s="57" t="s">
        <v>2459</v>
      </c>
      <c r="D30" s="57" t="s">
        <v>3215</v>
      </c>
      <c r="E30" s="58" t="s">
        <v>2771</v>
      </c>
      <c r="F30" s="58" t="s">
        <v>3216</v>
      </c>
      <c r="G30" s="57" t="s">
        <v>2418</v>
      </c>
    </row>
    <row r="31" spans="1:7" ht="15" customHeight="1">
      <c r="A31" s="57" t="s">
        <v>2466</v>
      </c>
      <c r="B31" s="57" t="s">
        <v>2463</v>
      </c>
      <c r="C31" s="57" t="s">
        <v>2459</v>
      </c>
      <c r="D31" s="57" t="s">
        <v>3215</v>
      </c>
      <c r="E31" s="58" t="s">
        <v>2771</v>
      </c>
      <c r="F31" s="58" t="s">
        <v>3216</v>
      </c>
      <c r="G31" s="57" t="s">
        <v>2418</v>
      </c>
    </row>
    <row r="32" spans="1:7" ht="15" customHeight="1">
      <c r="A32" s="269" t="s">
        <v>2595</v>
      </c>
      <c r="B32" s="269" t="s">
        <v>2596</v>
      </c>
      <c r="C32" s="269" t="s">
        <v>108</v>
      </c>
      <c r="D32" s="269" t="s">
        <v>3215</v>
      </c>
      <c r="E32" s="270" t="s">
        <v>108</v>
      </c>
      <c r="F32" s="270" t="s">
        <v>3216</v>
      </c>
      <c r="G32" s="269" t="s">
        <v>2597</v>
      </c>
    </row>
    <row r="33" spans="1:7" ht="15" customHeight="1">
      <c r="A33" s="57" t="s">
        <v>2598</v>
      </c>
      <c r="B33" s="57" t="s">
        <v>2596</v>
      </c>
      <c r="C33" s="57" t="s">
        <v>108</v>
      </c>
      <c r="D33" s="57" t="s">
        <v>3215</v>
      </c>
      <c r="E33" s="58" t="s">
        <v>108</v>
      </c>
      <c r="F33" s="58" t="s">
        <v>3216</v>
      </c>
      <c r="G33" s="57" t="s">
        <v>2418</v>
      </c>
    </row>
    <row r="34" spans="1:7" ht="15" customHeight="1">
      <c r="A34" s="75" t="s">
        <v>2467</v>
      </c>
      <c r="B34" s="75"/>
      <c r="C34" s="75"/>
      <c r="D34" s="75"/>
      <c r="E34" s="76"/>
      <c r="F34" s="75"/>
      <c r="G34" s="75"/>
    </row>
    <row r="35" spans="1:7" ht="15" customHeight="1">
      <c r="A35" s="269" t="s">
        <v>2600</v>
      </c>
      <c r="B35" s="269" t="s">
        <v>2601</v>
      </c>
      <c r="C35" s="269" t="s">
        <v>108</v>
      </c>
      <c r="D35" s="269" t="s">
        <v>3215</v>
      </c>
      <c r="E35" s="270" t="s">
        <v>108</v>
      </c>
      <c r="F35" s="270" t="s">
        <v>3216</v>
      </c>
      <c r="G35" s="269" t="s">
        <v>2418</v>
      </c>
    </row>
    <row r="36" spans="1:7" ht="15" customHeight="1">
      <c r="A36" s="269" t="s">
        <v>2602</v>
      </c>
      <c r="B36" s="269" t="s">
        <v>2603</v>
      </c>
      <c r="C36" s="269" t="s">
        <v>2586</v>
      </c>
      <c r="D36" s="269" t="s">
        <v>3215</v>
      </c>
      <c r="E36" s="270" t="s">
        <v>108</v>
      </c>
      <c r="F36" s="270" t="s">
        <v>3216</v>
      </c>
      <c r="G36" s="269" t="s">
        <v>2418</v>
      </c>
    </row>
    <row r="37" spans="1:7" ht="15" customHeight="1">
      <c r="A37" s="57" t="s">
        <v>2604</v>
      </c>
      <c r="B37" s="57" t="s">
        <v>2601</v>
      </c>
      <c r="C37" s="57" t="s">
        <v>2605</v>
      </c>
      <c r="D37" s="57" t="s">
        <v>3215</v>
      </c>
      <c r="E37" s="58" t="s">
        <v>108</v>
      </c>
      <c r="F37" s="58" t="s">
        <v>3216</v>
      </c>
      <c r="G37" s="57" t="s">
        <v>2606</v>
      </c>
    </row>
    <row r="38" spans="1:7" ht="15" customHeight="1">
      <c r="A38" s="57" t="s">
        <v>2468</v>
      </c>
      <c r="B38" s="57" t="s">
        <v>2458</v>
      </c>
      <c r="C38" s="57" t="s">
        <v>2469</v>
      </c>
      <c r="D38" s="57" t="s">
        <v>3215</v>
      </c>
      <c r="E38" s="58" t="s">
        <v>108</v>
      </c>
      <c r="F38" s="58" t="s">
        <v>3216</v>
      </c>
      <c r="G38" s="57" t="s">
        <v>2418</v>
      </c>
    </row>
    <row r="39" spans="1:7" ht="15" customHeight="1">
      <c r="A39" s="269" t="s">
        <v>2472</v>
      </c>
      <c r="B39" s="269" t="s">
        <v>2458</v>
      </c>
      <c r="C39" s="269" t="s">
        <v>2459</v>
      </c>
      <c r="D39" s="269" t="s">
        <v>3215</v>
      </c>
      <c r="E39" s="270" t="s">
        <v>2771</v>
      </c>
      <c r="F39" s="270" t="s">
        <v>3216</v>
      </c>
      <c r="G39" s="269" t="s">
        <v>2418</v>
      </c>
    </row>
    <row r="40" spans="1:7" ht="15" customHeight="1">
      <c r="A40" s="269" t="s">
        <v>2473</v>
      </c>
      <c r="B40" s="269" t="s">
        <v>2458</v>
      </c>
      <c r="C40" s="269" t="s">
        <v>2459</v>
      </c>
      <c r="D40" s="269" t="s">
        <v>3215</v>
      </c>
      <c r="E40" s="270" t="s">
        <v>2771</v>
      </c>
      <c r="F40" s="270" t="s">
        <v>3216</v>
      </c>
      <c r="G40" s="269" t="s">
        <v>2418</v>
      </c>
    </row>
    <row r="41" spans="1:7" ht="15" customHeight="1">
      <c r="A41" s="57" t="s">
        <v>2474</v>
      </c>
      <c r="B41" s="57" t="s">
        <v>2458</v>
      </c>
      <c r="C41" s="57" t="s">
        <v>2459</v>
      </c>
      <c r="D41" s="57" t="s">
        <v>3215</v>
      </c>
      <c r="E41" s="58" t="s">
        <v>2771</v>
      </c>
      <c r="F41" s="58" t="s">
        <v>3216</v>
      </c>
      <c r="G41" s="57" t="s">
        <v>2418</v>
      </c>
    </row>
    <row r="42" spans="1:7" ht="15" customHeight="1">
      <c r="A42" s="269" t="s">
        <v>2607</v>
      </c>
      <c r="B42" s="269" t="s">
        <v>2601</v>
      </c>
      <c r="C42" s="269" t="s">
        <v>2563</v>
      </c>
      <c r="D42" s="269" t="s">
        <v>3215</v>
      </c>
      <c r="E42" s="270" t="s">
        <v>2563</v>
      </c>
      <c r="F42" s="270" t="s">
        <v>3216</v>
      </c>
      <c r="G42" s="269" t="s">
        <v>2418</v>
      </c>
    </row>
    <row r="43" spans="1:7" ht="15" customHeight="1">
      <c r="A43" s="269" t="s">
        <v>2608</v>
      </c>
      <c r="B43" s="269" t="s">
        <v>2609</v>
      </c>
      <c r="C43" s="269" t="s">
        <v>108</v>
      </c>
      <c r="D43" s="269" t="s">
        <v>3215</v>
      </c>
      <c r="E43" s="270" t="s">
        <v>108</v>
      </c>
      <c r="F43" s="270" t="s">
        <v>3216</v>
      </c>
      <c r="G43" s="269" t="s">
        <v>2418</v>
      </c>
    </row>
    <row r="44" spans="1:7" ht="15" customHeight="1">
      <c r="A44" s="75" t="s">
        <v>2475</v>
      </c>
      <c r="B44" s="75"/>
      <c r="C44" s="75"/>
      <c r="D44" s="75"/>
      <c r="E44" s="76"/>
      <c r="F44" s="75"/>
      <c r="G44" s="75"/>
    </row>
    <row r="45" spans="1:7" ht="15" customHeight="1">
      <c r="A45" s="269" t="s">
        <v>2614</v>
      </c>
      <c r="B45" s="269"/>
      <c r="C45" s="269" t="s">
        <v>2563</v>
      </c>
      <c r="D45" s="269" t="s">
        <v>3215</v>
      </c>
      <c r="E45" s="270" t="s">
        <v>2563</v>
      </c>
      <c r="F45" s="270" t="s">
        <v>3216</v>
      </c>
      <c r="G45" s="269" t="s">
        <v>2418</v>
      </c>
    </row>
    <row r="46" spans="1:7" ht="15" customHeight="1">
      <c r="A46" s="57" t="s">
        <v>2533</v>
      </c>
      <c r="B46" s="57"/>
      <c r="C46" s="57" t="s">
        <v>2534</v>
      </c>
      <c r="D46" s="57" t="s">
        <v>3215</v>
      </c>
      <c r="E46" s="58" t="s">
        <v>2563</v>
      </c>
      <c r="F46" s="58" t="s">
        <v>3216</v>
      </c>
      <c r="G46" s="57" t="s">
        <v>2418</v>
      </c>
    </row>
    <row r="47" spans="1:7" ht="15" customHeight="1">
      <c r="A47" s="57" t="s">
        <v>2615</v>
      </c>
      <c r="B47" s="57" t="s">
        <v>2601</v>
      </c>
      <c r="C47" s="57" t="s">
        <v>108</v>
      </c>
      <c r="D47" s="57" t="s">
        <v>3215</v>
      </c>
      <c r="E47" s="58" t="s">
        <v>108</v>
      </c>
      <c r="F47" s="58" t="s">
        <v>3216</v>
      </c>
      <c r="G47" s="57" t="s">
        <v>2418</v>
      </c>
    </row>
    <row r="48" spans="1:7" ht="15" customHeight="1">
      <c r="A48" s="269" t="s">
        <v>2616</v>
      </c>
      <c r="B48" s="269" t="s">
        <v>2601</v>
      </c>
      <c r="C48" s="269" t="s">
        <v>108</v>
      </c>
      <c r="D48" s="269" t="s">
        <v>3215</v>
      </c>
      <c r="E48" s="270" t="s">
        <v>108</v>
      </c>
      <c r="F48" s="270" t="s">
        <v>3216</v>
      </c>
      <c r="G48" s="269" t="s">
        <v>2418</v>
      </c>
    </row>
    <row r="49" spans="1:7" ht="15" customHeight="1">
      <c r="A49" s="269" t="s">
        <v>2617</v>
      </c>
      <c r="B49" s="269" t="s">
        <v>2596</v>
      </c>
      <c r="C49" s="269" t="s">
        <v>108</v>
      </c>
      <c r="D49" s="269" t="s">
        <v>3215</v>
      </c>
      <c r="E49" s="270" t="s">
        <v>108</v>
      </c>
      <c r="F49" s="270" t="s">
        <v>3216</v>
      </c>
      <c r="G49" s="269" t="s">
        <v>2418</v>
      </c>
    </row>
    <row r="50" spans="1:7" ht="15" customHeight="1">
      <c r="A50" s="57" t="s">
        <v>2618</v>
      </c>
      <c r="B50" s="57" t="s">
        <v>2619</v>
      </c>
      <c r="C50" s="57" t="s">
        <v>2563</v>
      </c>
      <c r="D50" s="57" t="s">
        <v>3215</v>
      </c>
      <c r="E50" s="58" t="s">
        <v>2563</v>
      </c>
      <c r="F50" s="58" t="s">
        <v>3216</v>
      </c>
      <c r="G50" s="57" t="s">
        <v>2418</v>
      </c>
    </row>
    <row r="51" spans="1:7" ht="15" customHeight="1">
      <c r="A51" s="57" t="s">
        <v>2620</v>
      </c>
      <c r="B51" s="57" t="s">
        <v>2619</v>
      </c>
      <c r="C51" s="57" t="s">
        <v>2563</v>
      </c>
      <c r="D51" s="57" t="s">
        <v>3215</v>
      </c>
      <c r="E51" s="58" t="s">
        <v>2563</v>
      </c>
      <c r="F51" s="58" t="s">
        <v>3216</v>
      </c>
      <c r="G51" s="57" t="s">
        <v>2418</v>
      </c>
    </row>
    <row r="52" spans="1:7" ht="15" customHeight="1">
      <c r="A52" s="269" t="s">
        <v>2476</v>
      </c>
      <c r="B52" s="269" t="s">
        <v>2458</v>
      </c>
      <c r="C52" s="269" t="s">
        <v>2459</v>
      </c>
      <c r="D52" s="269" t="s">
        <v>3215</v>
      </c>
      <c r="E52" s="270" t="s">
        <v>2771</v>
      </c>
      <c r="F52" s="270" t="s">
        <v>3216</v>
      </c>
      <c r="G52" s="269" t="s">
        <v>2418</v>
      </c>
    </row>
    <row r="53" spans="1:7" ht="15" customHeight="1">
      <c r="A53" s="269" t="s">
        <v>2621</v>
      </c>
      <c r="B53" s="269" t="s">
        <v>2619</v>
      </c>
      <c r="C53" s="269" t="s">
        <v>108</v>
      </c>
      <c r="D53" s="269" t="s">
        <v>3215</v>
      </c>
      <c r="E53" s="270" t="s">
        <v>108</v>
      </c>
      <c r="F53" s="270" t="s">
        <v>3216</v>
      </c>
      <c r="G53" s="269" t="s">
        <v>2622</v>
      </c>
    </row>
    <row r="54" spans="1:7" ht="15" customHeight="1">
      <c r="A54" s="75" t="s">
        <v>3219</v>
      </c>
      <c r="B54" s="75"/>
      <c r="C54" s="75"/>
      <c r="D54" s="75"/>
      <c r="E54" s="76"/>
      <c r="F54" s="75"/>
      <c r="G54" s="75"/>
    </row>
    <row r="55" spans="1:7" ht="15" customHeight="1">
      <c r="A55" s="269" t="s">
        <v>2624</v>
      </c>
      <c r="B55" s="269" t="s">
        <v>2625</v>
      </c>
      <c r="C55" s="269" t="s">
        <v>108</v>
      </c>
      <c r="D55" s="269" t="s">
        <v>3215</v>
      </c>
      <c r="E55" s="270" t="s">
        <v>108</v>
      </c>
      <c r="F55" s="270" t="s">
        <v>3216</v>
      </c>
      <c r="G55" s="269" t="s">
        <v>2418</v>
      </c>
    </row>
    <row r="56" spans="1:7" ht="15" customHeight="1">
      <c r="A56" s="269" t="s">
        <v>2626</v>
      </c>
      <c r="B56" s="269" t="s">
        <v>2627</v>
      </c>
      <c r="C56" s="269" t="s">
        <v>108</v>
      </c>
      <c r="D56" s="269" t="s">
        <v>3215</v>
      </c>
      <c r="E56" s="270" t="s">
        <v>108</v>
      </c>
      <c r="F56" s="270" t="s">
        <v>3216</v>
      </c>
      <c r="G56" s="269" t="s">
        <v>2418</v>
      </c>
    </row>
    <row r="57" spans="1:7" ht="15" customHeight="1">
      <c r="A57" s="269" t="s">
        <v>2628</v>
      </c>
      <c r="B57" s="269" t="s">
        <v>2627</v>
      </c>
      <c r="C57" s="269" t="s">
        <v>108</v>
      </c>
      <c r="D57" s="269" t="s">
        <v>3215</v>
      </c>
      <c r="E57" s="270" t="s">
        <v>108</v>
      </c>
      <c r="F57" s="270" t="s">
        <v>3216</v>
      </c>
      <c r="G57" s="269" t="s">
        <v>2418</v>
      </c>
    </row>
    <row r="58" spans="1:7" ht="15" customHeight="1">
      <c r="A58" s="75" t="s">
        <v>2477</v>
      </c>
      <c r="B58" s="75"/>
      <c r="C58" s="75"/>
      <c r="D58" s="75"/>
      <c r="E58" s="76"/>
      <c r="F58" s="75"/>
      <c r="G58" s="75"/>
    </row>
    <row r="59" spans="1:7" ht="15" customHeight="1">
      <c r="A59" s="269" t="s">
        <v>2630</v>
      </c>
      <c r="B59" s="269" t="s">
        <v>2479</v>
      </c>
      <c r="C59" s="269" t="s">
        <v>2563</v>
      </c>
      <c r="D59" s="269" t="s">
        <v>3215</v>
      </c>
      <c r="E59" s="270" t="s">
        <v>2563</v>
      </c>
      <c r="F59" s="270" t="s">
        <v>3216</v>
      </c>
      <c r="G59" s="269" t="s">
        <v>2631</v>
      </c>
    </row>
    <row r="60" spans="1:7" ht="15" customHeight="1">
      <c r="A60" s="57" t="s">
        <v>2632</v>
      </c>
      <c r="B60" s="57" t="s">
        <v>2540</v>
      </c>
      <c r="C60" s="57" t="s">
        <v>108</v>
      </c>
      <c r="D60" s="57" t="s">
        <v>3215</v>
      </c>
      <c r="E60" s="58" t="s">
        <v>108</v>
      </c>
      <c r="F60" s="58" t="s">
        <v>3216</v>
      </c>
      <c r="G60" s="57" t="s">
        <v>2633</v>
      </c>
    </row>
    <row r="61" spans="1:7" ht="15" customHeight="1">
      <c r="A61" s="269" t="s">
        <v>2634</v>
      </c>
      <c r="B61" s="269" t="s">
        <v>2635</v>
      </c>
      <c r="C61" s="269" t="s">
        <v>108</v>
      </c>
      <c r="D61" s="269" t="s">
        <v>3215</v>
      </c>
      <c r="E61" s="270" t="s">
        <v>108</v>
      </c>
      <c r="F61" s="270" t="s">
        <v>3216</v>
      </c>
      <c r="G61" s="269" t="s">
        <v>2636</v>
      </c>
    </row>
    <row r="62" spans="1:7" ht="15" customHeight="1">
      <c r="A62" s="75" t="s">
        <v>2492</v>
      </c>
      <c r="B62" s="75"/>
      <c r="C62" s="75"/>
      <c r="D62" s="75"/>
      <c r="E62" s="76"/>
      <c r="F62" s="75"/>
      <c r="G62" s="75"/>
    </row>
    <row r="63" spans="1:7" ht="15" customHeight="1">
      <c r="A63" s="269" t="s">
        <v>2638</v>
      </c>
      <c r="B63" s="269" t="s">
        <v>2540</v>
      </c>
      <c r="C63" s="269" t="s">
        <v>108</v>
      </c>
      <c r="D63" s="269" t="s">
        <v>3215</v>
      </c>
      <c r="E63" s="270" t="s">
        <v>108</v>
      </c>
      <c r="F63" s="270" t="s">
        <v>3216</v>
      </c>
      <c r="G63" s="269" t="s">
        <v>2639</v>
      </c>
    </row>
    <row r="64" spans="1:7" ht="15" customHeight="1">
      <c r="A64" s="269" t="s">
        <v>2640</v>
      </c>
      <c r="B64" s="269" t="s">
        <v>2641</v>
      </c>
      <c r="C64" s="269" t="s">
        <v>108</v>
      </c>
      <c r="D64" s="269" t="s">
        <v>3215</v>
      </c>
      <c r="E64" s="270" t="s">
        <v>108</v>
      </c>
      <c r="F64" s="270" t="s">
        <v>3216</v>
      </c>
      <c r="G64" s="269" t="s">
        <v>2642</v>
      </c>
    </row>
    <row r="65" spans="1:7" ht="15" customHeight="1">
      <c r="A65" s="57" t="s">
        <v>2643</v>
      </c>
      <c r="B65" s="57" t="s">
        <v>2641</v>
      </c>
      <c r="C65" s="57" t="s">
        <v>108</v>
      </c>
      <c r="D65" s="57" t="s">
        <v>3215</v>
      </c>
      <c r="E65" s="58" t="s">
        <v>108</v>
      </c>
      <c r="F65" s="58" t="s">
        <v>3216</v>
      </c>
      <c r="G65" s="57" t="s">
        <v>2644</v>
      </c>
    </row>
    <row r="66" spans="1:7" ht="15" customHeight="1">
      <c r="A66" s="269" t="s">
        <v>2645</v>
      </c>
      <c r="B66" s="269" t="s">
        <v>2540</v>
      </c>
      <c r="C66" s="269" t="s">
        <v>108</v>
      </c>
      <c r="D66" s="269" t="s">
        <v>3215</v>
      </c>
      <c r="E66" s="270" t="s">
        <v>108</v>
      </c>
      <c r="F66" s="270" t="s">
        <v>3216</v>
      </c>
      <c r="G66" s="269" t="s">
        <v>2418</v>
      </c>
    </row>
    <row r="67" spans="1:7" ht="15" customHeight="1">
      <c r="A67" s="269" t="s">
        <v>2646</v>
      </c>
      <c r="B67" s="269" t="s">
        <v>2647</v>
      </c>
      <c r="C67" s="269" t="s">
        <v>2648</v>
      </c>
      <c r="D67" s="269" t="s">
        <v>3215</v>
      </c>
      <c r="E67" s="270" t="s">
        <v>108</v>
      </c>
      <c r="F67" s="270" t="s">
        <v>3216</v>
      </c>
      <c r="G67" s="269" t="s">
        <v>2418</v>
      </c>
    </row>
    <row r="68" spans="1:7" ht="15" customHeight="1">
      <c r="A68" s="75" t="s">
        <v>3220</v>
      </c>
      <c r="B68" s="75"/>
      <c r="C68" s="75"/>
      <c r="D68" s="75"/>
      <c r="E68" s="76"/>
      <c r="F68" s="75"/>
      <c r="G68" s="75"/>
    </row>
    <row r="69" spans="1:7" ht="15" customHeight="1">
      <c r="A69" s="269" t="s">
        <v>2650</v>
      </c>
      <c r="B69" s="269" t="s">
        <v>2651</v>
      </c>
      <c r="C69" s="269" t="s">
        <v>108</v>
      </c>
      <c r="D69" s="269" t="s">
        <v>3215</v>
      </c>
      <c r="E69" s="270" t="s">
        <v>108</v>
      </c>
      <c r="F69" s="270" t="s">
        <v>3216</v>
      </c>
      <c r="G69" s="269" t="s">
        <v>2418</v>
      </c>
    </row>
    <row r="70" spans="1:7" ht="15" customHeight="1">
      <c r="A70" s="269" t="s">
        <v>2652</v>
      </c>
      <c r="B70" s="269" t="s">
        <v>2651</v>
      </c>
      <c r="C70" s="269" t="s">
        <v>2563</v>
      </c>
      <c r="D70" s="269" t="s">
        <v>3215</v>
      </c>
      <c r="E70" s="270" t="s">
        <v>2563</v>
      </c>
      <c r="F70" s="270" t="s">
        <v>3216</v>
      </c>
      <c r="G70" s="269" t="s">
        <v>2653</v>
      </c>
    </row>
    <row r="71" spans="1:7" ht="15" customHeight="1">
      <c r="A71" s="271" t="s">
        <v>2654</v>
      </c>
      <c r="B71" s="271" t="s">
        <v>2655</v>
      </c>
      <c r="C71" s="271" t="s">
        <v>2656</v>
      </c>
      <c r="D71" s="271" t="s">
        <v>3215</v>
      </c>
      <c r="E71" s="272" t="s">
        <v>3210</v>
      </c>
      <c r="F71" s="272" t="s">
        <v>2166</v>
      </c>
      <c r="G71" s="271" t="s">
        <v>2658</v>
      </c>
    </row>
    <row r="72" spans="1:7" ht="15" customHeight="1">
      <c r="A72" s="57" t="s">
        <v>2659</v>
      </c>
      <c r="B72" s="57" t="s">
        <v>2655</v>
      </c>
      <c r="C72" s="57" t="s">
        <v>2580</v>
      </c>
      <c r="D72" s="57" t="s">
        <v>3215</v>
      </c>
      <c r="E72" s="58" t="s">
        <v>108</v>
      </c>
      <c r="F72" s="58" t="s">
        <v>3216</v>
      </c>
      <c r="G72" s="57" t="s">
        <v>2660</v>
      </c>
    </row>
    <row r="73" spans="1:7" ht="15" customHeight="1">
      <c r="A73" s="57" t="s">
        <v>2661</v>
      </c>
      <c r="B73" s="57" t="s">
        <v>2651</v>
      </c>
      <c r="C73" s="57" t="s">
        <v>2662</v>
      </c>
      <c r="D73" s="57" t="s">
        <v>3215</v>
      </c>
      <c r="E73" s="58" t="s">
        <v>108</v>
      </c>
      <c r="F73" s="58" t="s">
        <v>3216</v>
      </c>
      <c r="G73" s="57" t="s">
        <v>2418</v>
      </c>
    </row>
    <row r="74" spans="1:7" ht="15" customHeight="1">
      <c r="A74" s="269" t="s">
        <v>2663</v>
      </c>
      <c r="B74" s="269" t="s">
        <v>2651</v>
      </c>
      <c r="C74" s="269" t="s">
        <v>2664</v>
      </c>
      <c r="D74" s="269" t="s">
        <v>3215</v>
      </c>
      <c r="E74" s="270" t="s">
        <v>108</v>
      </c>
      <c r="F74" s="270" t="s">
        <v>3216</v>
      </c>
      <c r="G74" s="269" t="s">
        <v>2665</v>
      </c>
    </row>
    <row r="75" spans="1:7" ht="15" customHeight="1">
      <c r="A75" s="75" t="s">
        <v>2496</v>
      </c>
      <c r="B75" s="75"/>
      <c r="C75" s="75"/>
      <c r="D75" s="75"/>
      <c r="E75" s="76"/>
      <c r="F75" s="75"/>
      <c r="G75" s="75"/>
    </row>
    <row r="76" spans="1:7" ht="15" customHeight="1">
      <c r="A76" s="269" t="s">
        <v>2667</v>
      </c>
      <c r="B76" s="269" t="s">
        <v>2485</v>
      </c>
      <c r="C76" s="269" t="s">
        <v>2668</v>
      </c>
      <c r="D76" s="269" t="s">
        <v>3215</v>
      </c>
      <c r="E76" s="270" t="s">
        <v>108</v>
      </c>
      <c r="F76" s="270" t="s">
        <v>3216</v>
      </c>
      <c r="G76" s="269" t="s">
        <v>2669</v>
      </c>
    </row>
    <row r="77" spans="1:7" ht="15" customHeight="1">
      <c r="A77" s="269" t="s">
        <v>2499</v>
      </c>
      <c r="B77" s="269" t="s">
        <v>2500</v>
      </c>
      <c r="C77" s="269" t="s">
        <v>2501</v>
      </c>
      <c r="D77" s="269" t="s">
        <v>3215</v>
      </c>
      <c r="E77" s="270" t="s">
        <v>108</v>
      </c>
      <c r="F77" s="270" t="s">
        <v>3216</v>
      </c>
      <c r="G77" s="269" t="s">
        <v>2502</v>
      </c>
    </row>
    <row r="78" spans="1:7" ht="15" customHeight="1">
      <c r="A78" s="269" t="s">
        <v>2506</v>
      </c>
      <c r="B78" s="269" t="s">
        <v>2458</v>
      </c>
      <c r="C78" s="269" t="s">
        <v>2459</v>
      </c>
      <c r="D78" s="269" t="s">
        <v>3215</v>
      </c>
      <c r="E78" s="270" t="s">
        <v>2771</v>
      </c>
      <c r="F78" s="270" t="s">
        <v>3216</v>
      </c>
      <c r="G78" s="269" t="s">
        <v>2418</v>
      </c>
    </row>
    <row r="79" spans="1:7" ht="15" customHeight="1">
      <c r="A79" s="269" t="s">
        <v>2670</v>
      </c>
      <c r="B79" s="269" t="s">
        <v>2458</v>
      </c>
      <c r="C79" s="269" t="s">
        <v>108</v>
      </c>
      <c r="D79" s="269" t="s">
        <v>3215</v>
      </c>
      <c r="E79" s="270" t="s">
        <v>108</v>
      </c>
      <c r="F79" s="270" t="s">
        <v>3216</v>
      </c>
      <c r="G79" s="269" t="s">
        <v>2418</v>
      </c>
    </row>
    <row r="80" spans="1:7" ht="15" customHeight="1">
      <c r="A80" s="269" t="s">
        <v>2671</v>
      </c>
      <c r="B80" s="269" t="s">
        <v>2504</v>
      </c>
      <c r="C80" s="269" t="s">
        <v>2672</v>
      </c>
      <c r="D80" s="269" t="s">
        <v>3215</v>
      </c>
      <c r="E80" s="270" t="s">
        <v>2672</v>
      </c>
      <c r="F80" s="270" t="s">
        <v>3216</v>
      </c>
      <c r="G80" s="269" t="s">
        <v>2673</v>
      </c>
    </row>
    <row r="81" spans="1:7" ht="15" customHeight="1">
      <c r="A81" s="75" t="s">
        <v>2512</v>
      </c>
      <c r="B81" s="75"/>
      <c r="C81" s="75"/>
      <c r="D81" s="75"/>
      <c r="E81" s="76"/>
      <c r="F81" s="75"/>
      <c r="G81" s="75"/>
    </row>
    <row r="82" spans="1:7" ht="15" customHeight="1">
      <c r="A82" s="269" t="s">
        <v>2450</v>
      </c>
      <c r="B82" s="269" t="s">
        <v>2451</v>
      </c>
      <c r="C82" s="269" t="s">
        <v>2452</v>
      </c>
      <c r="D82" s="269" t="s">
        <v>3221</v>
      </c>
      <c r="E82" s="270" t="s">
        <v>2454</v>
      </c>
      <c r="F82" s="270" t="s">
        <v>3216</v>
      </c>
      <c r="G82" s="269" t="s">
        <v>2455</v>
      </c>
    </row>
    <row r="83" spans="1:7" ht="15" customHeight="1">
      <c r="A83" s="271" t="s">
        <v>2556</v>
      </c>
      <c r="B83" s="271" t="s">
        <v>2458</v>
      </c>
      <c r="C83" s="271" t="s">
        <v>1213</v>
      </c>
      <c r="D83" s="271" t="s">
        <v>3221</v>
      </c>
      <c r="E83" s="272" t="s">
        <v>1213</v>
      </c>
      <c r="F83" s="272" t="s">
        <v>2191</v>
      </c>
      <c r="G83" s="271" t="s">
        <v>2418</v>
      </c>
    </row>
    <row r="84" spans="1:7" ht="15" customHeight="1">
      <c r="A84" s="271" t="s">
        <v>2557</v>
      </c>
      <c r="B84" s="271"/>
      <c r="C84" s="271" t="s">
        <v>2558</v>
      </c>
      <c r="D84" s="271" t="s">
        <v>3221</v>
      </c>
      <c r="E84" s="272" t="s">
        <v>1213</v>
      </c>
      <c r="F84" s="271" t="s">
        <v>2191</v>
      </c>
      <c r="G84" s="271" t="s">
        <v>2418</v>
      </c>
    </row>
    <row r="85" spans="1:7" ht="15" customHeight="1">
      <c r="A85" s="75" t="s">
        <v>2517</v>
      </c>
      <c r="B85" s="75"/>
      <c r="C85" s="75"/>
      <c r="D85" s="75"/>
      <c r="E85" s="76"/>
      <c r="F85" s="75"/>
      <c r="G85" s="75"/>
    </row>
    <row r="86" spans="1:7" ht="15" customHeight="1">
      <c r="A86" s="269" t="s">
        <v>2457</v>
      </c>
      <c r="B86" s="269" t="s">
        <v>2458</v>
      </c>
      <c r="C86" s="269" t="s">
        <v>2459</v>
      </c>
      <c r="D86" s="269" t="s">
        <v>3221</v>
      </c>
      <c r="E86" s="270" t="s">
        <v>2460</v>
      </c>
      <c r="F86" s="270" t="s">
        <v>3216</v>
      </c>
      <c r="G86" s="269" t="s">
        <v>2418</v>
      </c>
    </row>
    <row r="87" spans="1:7" ht="15" customHeight="1">
      <c r="A87" s="75" t="s">
        <v>2519</v>
      </c>
      <c r="B87" s="75"/>
      <c r="C87" s="75"/>
      <c r="D87" s="75"/>
      <c r="E87" s="76"/>
      <c r="F87" s="75"/>
      <c r="G87" s="75"/>
    </row>
    <row r="88" spans="1:7" ht="15" customHeight="1">
      <c r="A88" s="269" t="s">
        <v>2520</v>
      </c>
      <c r="B88" s="269" t="s">
        <v>2521</v>
      </c>
      <c r="C88" s="269" t="s">
        <v>2522</v>
      </c>
      <c r="D88" s="269" t="s">
        <v>3221</v>
      </c>
      <c r="E88" s="270" t="s">
        <v>3222</v>
      </c>
      <c r="F88" s="270" t="s">
        <v>3216</v>
      </c>
      <c r="G88" s="269" t="s">
        <v>2418</v>
      </c>
    </row>
    <row r="89" spans="1:7" ht="15" customHeight="1">
      <c r="A89" s="75" t="s">
        <v>2524</v>
      </c>
      <c r="B89" s="75"/>
      <c r="C89" s="75"/>
      <c r="D89" s="75"/>
      <c r="E89" s="76"/>
      <c r="F89" s="75"/>
      <c r="G89" s="75"/>
    </row>
    <row r="90" spans="1:7" ht="15" customHeight="1">
      <c r="A90" s="269" t="s">
        <v>2525</v>
      </c>
      <c r="B90" s="269" t="s">
        <v>2526</v>
      </c>
      <c r="C90" s="269" t="s">
        <v>2527</v>
      </c>
      <c r="D90" s="269" t="s">
        <v>3221</v>
      </c>
      <c r="E90" s="270" t="s">
        <v>2523</v>
      </c>
      <c r="F90" s="270" t="s">
        <v>3216</v>
      </c>
      <c r="G90" s="269" t="s">
        <v>2418</v>
      </c>
    </row>
    <row r="91" spans="1:7" ht="15" customHeight="1">
      <c r="A91" s="75" t="s">
        <v>2530</v>
      </c>
      <c r="B91" s="75"/>
      <c r="C91" s="75"/>
      <c r="D91" s="75"/>
      <c r="E91" s="76"/>
      <c r="F91" s="75"/>
      <c r="G91" s="75"/>
    </row>
    <row r="92" spans="1:7" ht="15" customHeight="1">
      <c r="A92" s="269" t="s">
        <v>2462</v>
      </c>
      <c r="B92" s="269" t="s">
        <v>2463</v>
      </c>
      <c r="C92" s="269" t="s">
        <v>2459</v>
      </c>
      <c r="D92" s="269" t="s">
        <v>3221</v>
      </c>
      <c r="E92" s="270" t="s">
        <v>2460</v>
      </c>
      <c r="F92" s="270" t="s">
        <v>3216</v>
      </c>
      <c r="G92" s="269" t="s">
        <v>2418</v>
      </c>
    </row>
    <row r="93" spans="1:7" ht="15" customHeight="1">
      <c r="A93" s="269" t="s">
        <v>2464</v>
      </c>
      <c r="B93" s="269" t="s">
        <v>2463</v>
      </c>
      <c r="C93" s="269" t="s">
        <v>2459</v>
      </c>
      <c r="D93" s="269" t="s">
        <v>3221</v>
      </c>
      <c r="E93" s="270" t="s">
        <v>2460</v>
      </c>
      <c r="F93" s="270" t="s">
        <v>3216</v>
      </c>
      <c r="G93" s="269" t="s">
        <v>2418</v>
      </c>
    </row>
    <row r="94" spans="1:7" ht="15" customHeight="1">
      <c r="A94" s="269" t="s">
        <v>2465</v>
      </c>
      <c r="B94" s="269" t="s">
        <v>2463</v>
      </c>
      <c r="C94" s="269" t="s">
        <v>2459</v>
      </c>
      <c r="D94" s="269" t="s">
        <v>3221</v>
      </c>
      <c r="E94" s="270" t="s">
        <v>2460</v>
      </c>
      <c r="F94" s="270" t="s">
        <v>3216</v>
      </c>
      <c r="G94" s="269" t="s">
        <v>2418</v>
      </c>
    </row>
    <row r="95" spans="1:7" ht="15" customHeight="1">
      <c r="A95" s="269" t="s">
        <v>2466</v>
      </c>
      <c r="B95" s="269" t="s">
        <v>2463</v>
      </c>
      <c r="C95" s="269" t="s">
        <v>2459</v>
      </c>
      <c r="D95" s="269" t="s">
        <v>3221</v>
      </c>
      <c r="E95" s="270" t="s">
        <v>2460</v>
      </c>
      <c r="F95" s="270" t="s">
        <v>3216</v>
      </c>
      <c r="G95" s="269" t="s">
        <v>2418</v>
      </c>
    </row>
    <row r="96" spans="1:7" ht="15" customHeight="1">
      <c r="A96" s="75" t="s">
        <v>2531</v>
      </c>
      <c r="B96" s="75"/>
      <c r="C96" s="75"/>
      <c r="D96" s="75"/>
      <c r="E96" s="76"/>
      <c r="F96" s="75"/>
      <c r="G96" s="75"/>
    </row>
    <row r="97" spans="1:7" ht="15" customHeight="1">
      <c r="A97" s="269" t="s">
        <v>2472</v>
      </c>
      <c r="B97" s="269" t="s">
        <v>2458</v>
      </c>
      <c r="C97" s="269" t="s">
        <v>2459</v>
      </c>
      <c r="D97" s="269" t="s">
        <v>3221</v>
      </c>
      <c r="E97" s="270" t="s">
        <v>2460</v>
      </c>
      <c r="F97" s="270" t="s">
        <v>3216</v>
      </c>
      <c r="G97" s="269" t="s">
        <v>2418</v>
      </c>
    </row>
    <row r="98" spans="1:7" ht="15" customHeight="1">
      <c r="A98" s="269" t="s">
        <v>2473</v>
      </c>
      <c r="B98" s="269" t="s">
        <v>2458</v>
      </c>
      <c r="C98" s="269" t="s">
        <v>2459</v>
      </c>
      <c r="D98" s="269" t="s">
        <v>3221</v>
      </c>
      <c r="E98" s="270" t="s">
        <v>2460</v>
      </c>
      <c r="F98" s="270" t="s">
        <v>3216</v>
      </c>
      <c r="G98" s="269" t="s">
        <v>2418</v>
      </c>
    </row>
    <row r="99" spans="1:7" ht="15" customHeight="1">
      <c r="A99" s="269" t="s">
        <v>2474</v>
      </c>
      <c r="B99" s="269" t="s">
        <v>2458</v>
      </c>
      <c r="C99" s="269" t="s">
        <v>2459</v>
      </c>
      <c r="D99" s="269" t="s">
        <v>3221</v>
      </c>
      <c r="E99" s="270" t="s">
        <v>2460</v>
      </c>
      <c r="F99" s="270" t="s">
        <v>3216</v>
      </c>
      <c r="G99" s="269" t="s">
        <v>2418</v>
      </c>
    </row>
    <row r="100" spans="1:7" ht="15" customHeight="1">
      <c r="A100" s="75" t="s">
        <v>2532</v>
      </c>
      <c r="B100" s="75"/>
      <c r="C100" s="75"/>
      <c r="D100" s="75"/>
      <c r="E100" s="76"/>
      <c r="F100" s="75"/>
      <c r="G100" s="75"/>
    </row>
    <row r="101" spans="1:7" ht="15" customHeight="1">
      <c r="A101" s="269" t="s">
        <v>2476</v>
      </c>
      <c r="B101" s="269" t="s">
        <v>2458</v>
      </c>
      <c r="C101" s="269" t="s">
        <v>2459</v>
      </c>
      <c r="D101" s="269" t="s">
        <v>3221</v>
      </c>
      <c r="E101" s="270" t="s">
        <v>2460</v>
      </c>
      <c r="F101" s="270" t="s">
        <v>3216</v>
      </c>
      <c r="G101" s="269" t="s">
        <v>2418</v>
      </c>
    </row>
    <row r="102" spans="1:7" ht="15" customHeight="1">
      <c r="A102" s="75" t="s">
        <v>2535</v>
      </c>
      <c r="B102" s="75"/>
      <c r="C102" s="75"/>
      <c r="D102" s="75"/>
      <c r="E102" s="76"/>
      <c r="F102" s="75"/>
      <c r="G102" s="75"/>
    </row>
    <row r="103" spans="1:7" ht="15" customHeight="1">
      <c r="A103" s="269" t="s">
        <v>2478</v>
      </c>
      <c r="B103" s="269" t="s">
        <v>2479</v>
      </c>
      <c r="C103" s="269" t="s">
        <v>2452</v>
      </c>
      <c r="D103" s="269" t="s">
        <v>3221</v>
      </c>
      <c r="E103" s="270" t="s">
        <v>2454</v>
      </c>
      <c r="F103" s="270" t="s">
        <v>3216</v>
      </c>
      <c r="G103" s="269" t="s">
        <v>2480</v>
      </c>
    </row>
    <row r="104" spans="1:7" ht="15" customHeight="1">
      <c r="A104" s="269" t="s">
        <v>2481</v>
      </c>
      <c r="B104" s="269" t="s">
        <v>2482</v>
      </c>
      <c r="C104" s="269" t="s">
        <v>2452</v>
      </c>
      <c r="D104" s="269" t="s">
        <v>3221</v>
      </c>
      <c r="E104" s="270" t="s">
        <v>2454</v>
      </c>
      <c r="F104" s="270" t="s">
        <v>3216</v>
      </c>
      <c r="G104" s="269" t="s">
        <v>2483</v>
      </c>
    </row>
    <row r="105" spans="1:7" ht="15" customHeight="1">
      <c r="A105" s="75" t="s">
        <v>2543</v>
      </c>
      <c r="B105" s="75"/>
      <c r="C105" s="75"/>
      <c r="D105" s="75"/>
      <c r="E105" s="76"/>
      <c r="F105" s="75"/>
      <c r="G105" s="75"/>
    </row>
    <row r="106" spans="1:7" ht="15" customHeight="1">
      <c r="A106" s="269" t="s">
        <v>2493</v>
      </c>
      <c r="B106" s="269" t="s">
        <v>2458</v>
      </c>
      <c r="C106" s="269" t="s">
        <v>2452</v>
      </c>
      <c r="D106" s="269" t="s">
        <v>3221</v>
      </c>
      <c r="E106" s="270" t="s">
        <v>2454</v>
      </c>
      <c r="F106" s="270" t="s">
        <v>3216</v>
      </c>
      <c r="G106" s="269" t="s">
        <v>2418</v>
      </c>
    </row>
    <row r="107" spans="1:7" ht="15" customHeight="1">
      <c r="A107" s="75" t="s">
        <v>2546</v>
      </c>
      <c r="B107" s="75"/>
      <c r="C107" s="75"/>
      <c r="D107" s="75"/>
      <c r="E107" s="76"/>
      <c r="F107" s="75"/>
      <c r="G107" s="75"/>
    </row>
    <row r="108" spans="1:7" ht="15" customHeight="1">
      <c r="A108" s="271" t="s">
        <v>2654</v>
      </c>
      <c r="B108" s="271" t="s">
        <v>2655</v>
      </c>
      <c r="C108" s="271" t="s">
        <v>2656</v>
      </c>
      <c r="D108" s="271" t="s">
        <v>3221</v>
      </c>
      <c r="E108" s="272" t="s">
        <v>3210</v>
      </c>
      <c r="F108" s="271" t="s">
        <v>2191</v>
      </c>
      <c r="G108" s="271" t="s">
        <v>2658</v>
      </c>
    </row>
    <row r="109" spans="1:7" ht="15" customHeight="1">
      <c r="A109" s="75" t="s">
        <v>2548</v>
      </c>
      <c r="B109" s="75"/>
      <c r="C109" s="75"/>
      <c r="D109" s="75"/>
      <c r="E109" s="76"/>
      <c r="F109" s="75"/>
      <c r="G109" s="75"/>
    </row>
    <row r="110" spans="1:7" ht="15" customHeight="1">
      <c r="A110" s="269" t="s">
        <v>2497</v>
      </c>
      <c r="B110" s="269" t="s">
        <v>2458</v>
      </c>
      <c r="C110" s="269" t="s">
        <v>2452</v>
      </c>
      <c r="D110" s="269" t="s">
        <v>3221</v>
      </c>
      <c r="E110" s="270" t="s">
        <v>2454</v>
      </c>
      <c r="F110" s="270" t="s">
        <v>3216</v>
      </c>
      <c r="G110" s="269" t="s">
        <v>2498</v>
      </c>
    </row>
    <row r="111" spans="1:7" ht="15" customHeight="1">
      <c r="A111" s="269" t="s">
        <v>2503</v>
      </c>
      <c r="B111" s="269" t="s">
        <v>2504</v>
      </c>
      <c r="C111" s="269" t="s">
        <v>2452</v>
      </c>
      <c r="D111" s="269" t="s">
        <v>3221</v>
      </c>
      <c r="E111" s="270" t="s">
        <v>2454</v>
      </c>
      <c r="F111" s="270" t="s">
        <v>3216</v>
      </c>
      <c r="G111" s="269" t="s">
        <v>2505</v>
      </c>
    </row>
    <row r="112" spans="1:7" ht="15" customHeight="1">
      <c r="A112" s="269" t="s">
        <v>2506</v>
      </c>
      <c r="B112" s="269" t="s">
        <v>2458</v>
      </c>
      <c r="C112" s="269" t="s">
        <v>2459</v>
      </c>
      <c r="D112" s="269" t="s">
        <v>3221</v>
      </c>
      <c r="E112" s="270" t="s">
        <v>2460</v>
      </c>
      <c r="F112" s="270" t="s">
        <v>3216</v>
      </c>
      <c r="G112" s="269" t="s">
        <v>2418</v>
      </c>
    </row>
    <row r="113" spans="1:7" ht="15" customHeight="1">
      <c r="A113" s="75" t="s">
        <v>2554</v>
      </c>
      <c r="B113" s="75"/>
      <c r="C113" s="75"/>
      <c r="D113" s="75"/>
      <c r="E113" s="76"/>
      <c r="F113" s="75"/>
      <c r="G113" s="75"/>
    </row>
    <row r="114" spans="1:7" ht="15" customHeight="1">
      <c r="A114" s="269" t="s">
        <v>2450</v>
      </c>
      <c r="B114" s="269" t="s">
        <v>2451</v>
      </c>
      <c r="C114" s="269" t="s">
        <v>2452</v>
      </c>
      <c r="D114" s="269" t="s">
        <v>3223</v>
      </c>
      <c r="E114" s="270" t="s">
        <v>2454</v>
      </c>
      <c r="F114" s="270" t="s">
        <v>3216</v>
      </c>
      <c r="G114" s="269" t="s">
        <v>2455</v>
      </c>
    </row>
    <row r="115" spans="1:7" ht="15" customHeight="1">
      <c r="A115" s="271" t="s">
        <v>2556</v>
      </c>
      <c r="B115" s="271" t="s">
        <v>2458</v>
      </c>
      <c r="C115" s="271" t="s">
        <v>1213</v>
      </c>
      <c r="D115" s="271" t="s">
        <v>3223</v>
      </c>
      <c r="E115" s="272" t="s">
        <v>1213</v>
      </c>
      <c r="F115" s="271" t="s">
        <v>2217</v>
      </c>
      <c r="G115" s="271" t="s">
        <v>2418</v>
      </c>
    </row>
    <row r="116" spans="1:7" ht="15" customHeight="1">
      <c r="A116" s="271" t="s">
        <v>2557</v>
      </c>
      <c r="B116" s="271"/>
      <c r="C116" s="271" t="s">
        <v>2558</v>
      </c>
      <c r="D116" s="271" t="s">
        <v>3223</v>
      </c>
      <c r="E116" s="272" t="s">
        <v>1213</v>
      </c>
      <c r="F116" s="271" t="s">
        <v>2217</v>
      </c>
      <c r="G116" s="271" t="s">
        <v>2418</v>
      </c>
    </row>
    <row r="117" spans="1:7" ht="15" customHeight="1">
      <c r="A117" s="75" t="s">
        <v>2566</v>
      </c>
      <c r="B117" s="75"/>
      <c r="C117" s="75"/>
      <c r="D117" s="75"/>
      <c r="E117" s="76"/>
      <c r="F117" s="75"/>
      <c r="G117" s="75"/>
    </row>
    <row r="118" spans="1:7" ht="15" customHeight="1">
      <c r="A118" s="269" t="s">
        <v>2457</v>
      </c>
      <c r="B118" s="269" t="s">
        <v>2458</v>
      </c>
      <c r="C118" s="269" t="s">
        <v>2459</v>
      </c>
      <c r="D118" s="269" t="s">
        <v>3223</v>
      </c>
      <c r="E118" s="270" t="s">
        <v>2460</v>
      </c>
      <c r="F118" s="270" t="s">
        <v>3216</v>
      </c>
      <c r="G118" s="269" t="s">
        <v>2418</v>
      </c>
    </row>
    <row r="119" spans="1:7" ht="15" customHeight="1">
      <c r="A119" s="75" t="s">
        <v>2593</v>
      </c>
      <c r="B119" s="75"/>
      <c r="C119" s="75"/>
      <c r="D119" s="75"/>
      <c r="E119" s="76"/>
      <c r="F119" s="75"/>
      <c r="G119" s="75"/>
    </row>
    <row r="120" spans="1:7" ht="15" customHeight="1">
      <c r="A120" s="269" t="s">
        <v>2462</v>
      </c>
      <c r="B120" s="269" t="s">
        <v>2463</v>
      </c>
      <c r="C120" s="269" t="s">
        <v>2459</v>
      </c>
      <c r="D120" s="269" t="s">
        <v>3223</v>
      </c>
      <c r="E120" s="270" t="s">
        <v>2460</v>
      </c>
      <c r="F120" s="270" t="s">
        <v>3216</v>
      </c>
      <c r="G120" s="269" t="s">
        <v>2418</v>
      </c>
    </row>
    <row r="121" spans="1:7" ht="15" customHeight="1">
      <c r="A121" s="269" t="s">
        <v>2464</v>
      </c>
      <c r="B121" s="269" t="s">
        <v>2463</v>
      </c>
      <c r="C121" s="269" t="s">
        <v>2459</v>
      </c>
      <c r="D121" s="269" t="s">
        <v>3223</v>
      </c>
      <c r="E121" s="270" t="s">
        <v>2460</v>
      </c>
      <c r="F121" s="270" t="s">
        <v>3216</v>
      </c>
      <c r="G121" s="269" t="s">
        <v>2418</v>
      </c>
    </row>
    <row r="122" spans="1:7" ht="15" customHeight="1">
      <c r="A122" s="269" t="s">
        <v>2465</v>
      </c>
      <c r="B122" s="269" t="s">
        <v>2463</v>
      </c>
      <c r="C122" s="269" t="s">
        <v>2459</v>
      </c>
      <c r="D122" s="269" t="s">
        <v>3223</v>
      </c>
      <c r="E122" s="270" t="s">
        <v>2460</v>
      </c>
      <c r="F122" s="270" t="s">
        <v>3216</v>
      </c>
      <c r="G122" s="269" t="s">
        <v>2418</v>
      </c>
    </row>
    <row r="123" spans="1:7" ht="15" customHeight="1">
      <c r="A123" s="269" t="s">
        <v>2466</v>
      </c>
      <c r="B123" s="269" t="s">
        <v>2463</v>
      </c>
      <c r="C123" s="269" t="s">
        <v>2459</v>
      </c>
      <c r="D123" s="269" t="s">
        <v>3223</v>
      </c>
      <c r="E123" s="270" t="s">
        <v>2460</v>
      </c>
      <c r="F123" s="270" t="s">
        <v>3216</v>
      </c>
      <c r="G123" s="269" t="s">
        <v>2418</v>
      </c>
    </row>
    <row r="124" spans="1:7" ht="15" customHeight="1">
      <c r="A124" s="75" t="s">
        <v>2599</v>
      </c>
      <c r="B124" s="75"/>
      <c r="C124" s="75"/>
      <c r="D124" s="75"/>
      <c r="E124" s="76"/>
      <c r="F124" s="75"/>
      <c r="G124" s="75"/>
    </row>
    <row r="125" spans="1:7" ht="15" customHeight="1">
      <c r="A125" s="269" t="s">
        <v>2472</v>
      </c>
      <c r="B125" s="269" t="s">
        <v>2458</v>
      </c>
      <c r="C125" s="269" t="s">
        <v>2459</v>
      </c>
      <c r="D125" s="269" t="s">
        <v>3223</v>
      </c>
      <c r="E125" s="270" t="s">
        <v>2460</v>
      </c>
      <c r="F125" s="270" t="s">
        <v>3216</v>
      </c>
      <c r="G125" s="269" t="s">
        <v>2418</v>
      </c>
    </row>
    <row r="126" spans="1:7" ht="15" customHeight="1">
      <c r="A126" s="269" t="s">
        <v>2473</v>
      </c>
      <c r="B126" s="269" t="s">
        <v>2458</v>
      </c>
      <c r="C126" s="269" t="s">
        <v>2459</v>
      </c>
      <c r="D126" s="269" t="s">
        <v>3223</v>
      </c>
      <c r="E126" s="270" t="s">
        <v>2460</v>
      </c>
      <c r="F126" s="270" t="s">
        <v>3216</v>
      </c>
      <c r="G126" s="269" t="s">
        <v>2418</v>
      </c>
    </row>
    <row r="127" spans="1:7" ht="15" customHeight="1">
      <c r="A127" s="269" t="s">
        <v>2474</v>
      </c>
      <c r="B127" s="269" t="s">
        <v>2458</v>
      </c>
      <c r="C127" s="269" t="s">
        <v>2459</v>
      </c>
      <c r="D127" s="269" t="s">
        <v>3223</v>
      </c>
      <c r="E127" s="270" t="s">
        <v>2460</v>
      </c>
      <c r="F127" s="270" t="s">
        <v>3216</v>
      </c>
      <c r="G127" s="269" t="s">
        <v>2418</v>
      </c>
    </row>
    <row r="128" spans="1:7" ht="15" customHeight="1">
      <c r="A128" s="75" t="s">
        <v>2610</v>
      </c>
      <c r="B128" s="75"/>
      <c r="C128" s="75"/>
      <c r="D128" s="75"/>
      <c r="E128" s="76"/>
      <c r="F128" s="75"/>
      <c r="G128" s="75"/>
    </row>
    <row r="129" spans="1:7" ht="15" customHeight="1">
      <c r="A129" s="269" t="s">
        <v>2476</v>
      </c>
      <c r="B129" s="269" t="s">
        <v>2458</v>
      </c>
      <c r="C129" s="269" t="s">
        <v>2459</v>
      </c>
      <c r="D129" s="269" t="s">
        <v>3223</v>
      </c>
      <c r="E129" s="270" t="s">
        <v>2460</v>
      </c>
      <c r="F129" s="270" t="s">
        <v>3216</v>
      </c>
      <c r="G129" s="269" t="s">
        <v>2418</v>
      </c>
    </row>
    <row r="130" spans="1:7" ht="15" customHeight="1">
      <c r="A130" s="75" t="s">
        <v>2629</v>
      </c>
      <c r="B130" s="75"/>
      <c r="C130" s="75"/>
      <c r="D130" s="75"/>
      <c r="E130" s="76"/>
      <c r="F130" s="75"/>
      <c r="G130" s="75"/>
    </row>
    <row r="131" spans="1:7" ht="15" customHeight="1">
      <c r="A131" s="57" t="s">
        <v>2478</v>
      </c>
      <c r="B131" s="57" t="s">
        <v>2479</v>
      </c>
      <c r="C131" s="57" t="s">
        <v>2452</v>
      </c>
      <c r="D131" s="57" t="s">
        <v>3223</v>
      </c>
      <c r="E131" s="58" t="s">
        <v>2454</v>
      </c>
      <c r="F131" s="58" t="s">
        <v>3216</v>
      </c>
      <c r="G131" s="57" t="s">
        <v>2480</v>
      </c>
    </row>
    <row r="132" spans="1:7" ht="15" customHeight="1">
      <c r="A132" s="269" t="s">
        <v>2481</v>
      </c>
      <c r="B132" s="269" t="s">
        <v>2482</v>
      </c>
      <c r="C132" s="269" t="s">
        <v>2452</v>
      </c>
      <c r="D132" s="269" t="s">
        <v>3223</v>
      </c>
      <c r="E132" s="270" t="s">
        <v>2454</v>
      </c>
      <c r="F132" s="270" t="s">
        <v>3216</v>
      </c>
      <c r="G132" s="269" t="s">
        <v>2483</v>
      </c>
    </row>
    <row r="133" spans="1:7" ht="15" customHeight="1">
      <c r="A133" s="75" t="s">
        <v>2637</v>
      </c>
      <c r="B133" s="75"/>
      <c r="C133" s="75"/>
      <c r="D133" s="75"/>
      <c r="E133" s="76"/>
      <c r="F133" s="75"/>
      <c r="G133" s="75"/>
    </row>
    <row r="134" spans="1:7" ht="15" customHeight="1">
      <c r="A134" s="269" t="s">
        <v>2493</v>
      </c>
      <c r="B134" s="269" t="s">
        <v>2458</v>
      </c>
      <c r="C134" s="269" t="s">
        <v>2452</v>
      </c>
      <c r="D134" s="269" t="s">
        <v>3223</v>
      </c>
      <c r="E134" s="270" t="s">
        <v>2454</v>
      </c>
      <c r="F134" s="270" t="s">
        <v>3216</v>
      </c>
      <c r="G134" s="269" t="s">
        <v>2418</v>
      </c>
    </row>
    <row r="135" spans="1:7" ht="15" customHeight="1">
      <c r="A135" s="75" t="s">
        <v>2649</v>
      </c>
      <c r="B135" s="75"/>
      <c r="C135" s="75"/>
      <c r="D135" s="75"/>
      <c r="E135" s="76"/>
      <c r="F135" s="75"/>
      <c r="G135" s="75"/>
    </row>
    <row r="136" spans="1:7" ht="15" customHeight="1">
      <c r="A136" s="271" t="s">
        <v>2654</v>
      </c>
      <c r="B136" s="271" t="s">
        <v>2655</v>
      </c>
      <c r="C136" s="271" t="s">
        <v>2656</v>
      </c>
      <c r="D136" s="271" t="s">
        <v>3223</v>
      </c>
      <c r="E136" s="272" t="s">
        <v>3224</v>
      </c>
      <c r="F136" s="271" t="s">
        <v>2217</v>
      </c>
      <c r="G136" s="271" t="s">
        <v>2658</v>
      </c>
    </row>
    <row r="137" spans="1:7" ht="15" customHeight="1">
      <c r="A137" s="75" t="s">
        <v>2666</v>
      </c>
      <c r="B137" s="75"/>
      <c r="C137" s="75"/>
      <c r="D137" s="75"/>
      <c r="E137" s="76"/>
      <c r="F137" s="75"/>
      <c r="G137" s="75"/>
    </row>
    <row r="138" spans="1:7" ht="15" customHeight="1">
      <c r="A138" s="269" t="s">
        <v>2497</v>
      </c>
      <c r="B138" s="269" t="s">
        <v>2458</v>
      </c>
      <c r="C138" s="269" t="s">
        <v>2452</v>
      </c>
      <c r="D138" s="269" t="s">
        <v>3223</v>
      </c>
      <c r="E138" s="270" t="s">
        <v>2454</v>
      </c>
      <c r="F138" s="270" t="s">
        <v>3216</v>
      </c>
      <c r="G138" s="269" t="s">
        <v>2498</v>
      </c>
    </row>
    <row r="139" spans="1:7" ht="15" customHeight="1">
      <c r="A139" s="269" t="s">
        <v>2503</v>
      </c>
      <c r="B139" s="269" t="s">
        <v>2504</v>
      </c>
      <c r="C139" s="269" t="s">
        <v>2452</v>
      </c>
      <c r="D139" s="269" t="s">
        <v>3223</v>
      </c>
      <c r="E139" s="270" t="s">
        <v>2454</v>
      </c>
      <c r="F139" s="270" t="s">
        <v>3216</v>
      </c>
      <c r="G139" s="269" t="s">
        <v>2505</v>
      </c>
    </row>
    <row r="140" spans="1:7" ht="15" customHeight="1">
      <c r="A140" s="269" t="s">
        <v>2506</v>
      </c>
      <c r="B140" s="269" t="s">
        <v>2458</v>
      </c>
      <c r="C140" s="269" t="s">
        <v>2459</v>
      </c>
      <c r="D140" s="269" t="s">
        <v>3223</v>
      </c>
      <c r="E140" s="270" t="s">
        <v>2460</v>
      </c>
      <c r="F140" s="270" t="s">
        <v>3216</v>
      </c>
      <c r="G140" s="269" t="s">
        <v>2418</v>
      </c>
    </row>
    <row r="141" spans="1:7" ht="15" customHeight="1">
      <c r="A141" s="75" t="s">
        <v>2679</v>
      </c>
      <c r="B141" s="75"/>
      <c r="C141" s="75"/>
      <c r="D141" s="75"/>
      <c r="E141" s="76"/>
      <c r="F141" s="75"/>
      <c r="G141" s="75"/>
    </row>
    <row r="142" spans="1:7" ht="15" customHeight="1">
      <c r="A142" s="269" t="s">
        <v>2450</v>
      </c>
      <c r="B142" s="269" t="s">
        <v>2451</v>
      </c>
      <c r="C142" s="269" t="s">
        <v>2452</v>
      </c>
      <c r="D142" s="269" t="s">
        <v>3225</v>
      </c>
      <c r="E142" s="270" t="s">
        <v>2454</v>
      </c>
      <c r="F142" s="270" t="s">
        <v>3216</v>
      </c>
      <c r="G142" s="269" t="s">
        <v>2455</v>
      </c>
    </row>
    <row r="143" spans="1:7" ht="15" customHeight="1">
      <c r="A143" s="271" t="s">
        <v>2556</v>
      </c>
      <c r="B143" s="271" t="s">
        <v>2458</v>
      </c>
      <c r="C143" s="271" t="s">
        <v>1213</v>
      </c>
      <c r="D143" s="271" t="s">
        <v>3225</v>
      </c>
      <c r="E143" s="272" t="s">
        <v>1213</v>
      </c>
      <c r="F143" s="272" t="s">
        <v>2235</v>
      </c>
      <c r="G143" s="271" t="s">
        <v>2418</v>
      </c>
    </row>
    <row r="144" spans="1:7" ht="15" customHeight="1">
      <c r="A144" s="271" t="s">
        <v>2557</v>
      </c>
      <c r="B144" s="271"/>
      <c r="C144" s="271" t="s">
        <v>2558</v>
      </c>
      <c r="D144" s="271" t="s">
        <v>3225</v>
      </c>
      <c r="E144" s="272" t="s">
        <v>1213</v>
      </c>
      <c r="F144" s="271" t="s">
        <v>2235</v>
      </c>
      <c r="G144" s="271" t="s">
        <v>2418</v>
      </c>
    </row>
    <row r="145" spans="1:7" ht="15" customHeight="1">
      <c r="A145" s="75" t="s">
        <v>2681</v>
      </c>
      <c r="B145" s="75"/>
      <c r="C145" s="75"/>
      <c r="D145" s="75"/>
      <c r="E145" s="76"/>
      <c r="F145" s="75"/>
      <c r="G145" s="75"/>
    </row>
    <row r="146" spans="1:7" ht="15" customHeight="1">
      <c r="A146" s="269" t="s">
        <v>2457</v>
      </c>
      <c r="B146" s="269" t="s">
        <v>2458</v>
      </c>
      <c r="C146" s="269" t="s">
        <v>2459</v>
      </c>
      <c r="D146" s="269" t="s">
        <v>3225</v>
      </c>
      <c r="E146" s="270" t="s">
        <v>2460</v>
      </c>
      <c r="F146" s="270" t="s">
        <v>3216</v>
      </c>
      <c r="G146" s="269" t="s">
        <v>2418</v>
      </c>
    </row>
    <row r="147" spans="1:7" ht="15" customHeight="1">
      <c r="A147" s="75" t="s">
        <v>2683</v>
      </c>
      <c r="B147" s="75"/>
      <c r="C147" s="75"/>
      <c r="D147" s="75"/>
      <c r="E147" s="76"/>
      <c r="F147" s="75"/>
      <c r="G147" s="75"/>
    </row>
    <row r="148" spans="1:7" ht="15" customHeight="1">
      <c r="A148" s="269" t="s">
        <v>2520</v>
      </c>
      <c r="B148" s="269" t="s">
        <v>2521</v>
      </c>
      <c r="C148" s="269" t="s">
        <v>2522</v>
      </c>
      <c r="D148" s="269" t="s">
        <v>3225</v>
      </c>
      <c r="E148" s="270" t="s">
        <v>3222</v>
      </c>
      <c r="F148" s="270" t="s">
        <v>3216</v>
      </c>
      <c r="G148" s="269" t="s">
        <v>2418</v>
      </c>
    </row>
    <row r="149" spans="1:7" ht="15" customHeight="1">
      <c r="A149" s="75" t="s">
        <v>2684</v>
      </c>
      <c r="B149" s="75"/>
      <c r="C149" s="75"/>
      <c r="D149" s="75"/>
      <c r="E149" s="76"/>
      <c r="F149" s="75"/>
      <c r="G149" s="75"/>
    </row>
    <row r="150" spans="1:7" ht="15" customHeight="1">
      <c r="A150" s="269" t="s">
        <v>2525</v>
      </c>
      <c r="B150" s="269" t="s">
        <v>2526</v>
      </c>
      <c r="C150" s="269" t="s">
        <v>2527</v>
      </c>
      <c r="D150" s="269" t="s">
        <v>3225</v>
      </c>
      <c r="E150" s="270" t="s">
        <v>2523</v>
      </c>
      <c r="F150" s="270" t="s">
        <v>3216</v>
      </c>
      <c r="G150" s="269" t="s">
        <v>2418</v>
      </c>
    </row>
    <row r="151" spans="1:7" ht="15" customHeight="1">
      <c r="A151" s="75" t="s">
        <v>2685</v>
      </c>
      <c r="B151" s="75"/>
      <c r="C151" s="75"/>
      <c r="D151" s="75"/>
      <c r="E151" s="76"/>
      <c r="F151" s="75"/>
      <c r="G151" s="75"/>
    </row>
    <row r="152" spans="1:7" ht="15" customHeight="1">
      <c r="A152" s="269" t="s">
        <v>2462</v>
      </c>
      <c r="B152" s="269" t="s">
        <v>2463</v>
      </c>
      <c r="C152" s="269" t="s">
        <v>2459</v>
      </c>
      <c r="D152" s="269" t="s">
        <v>3225</v>
      </c>
      <c r="E152" s="270" t="s">
        <v>2460</v>
      </c>
      <c r="F152" s="270" t="s">
        <v>3216</v>
      </c>
      <c r="G152" s="269" t="s">
        <v>2418</v>
      </c>
    </row>
    <row r="153" spans="1:7" ht="15" customHeight="1">
      <c r="A153" s="57" t="s">
        <v>2464</v>
      </c>
      <c r="B153" s="57" t="s">
        <v>2463</v>
      </c>
      <c r="C153" s="57" t="s">
        <v>2459</v>
      </c>
      <c r="D153" s="57" t="s">
        <v>3225</v>
      </c>
      <c r="E153" s="58" t="s">
        <v>2460</v>
      </c>
      <c r="F153" s="58" t="s">
        <v>3216</v>
      </c>
      <c r="G153" s="57" t="s">
        <v>2418</v>
      </c>
    </row>
    <row r="154" spans="1:7" ht="15" customHeight="1">
      <c r="A154" s="269" t="s">
        <v>2465</v>
      </c>
      <c r="B154" s="269" t="s">
        <v>2463</v>
      </c>
      <c r="C154" s="269" t="s">
        <v>2459</v>
      </c>
      <c r="D154" s="269" t="s">
        <v>3225</v>
      </c>
      <c r="E154" s="270" t="s">
        <v>2460</v>
      </c>
      <c r="F154" s="270" t="s">
        <v>3216</v>
      </c>
      <c r="G154" s="269" t="s">
        <v>2418</v>
      </c>
    </row>
    <row r="155" spans="1:7" ht="15" customHeight="1">
      <c r="A155" s="269" t="s">
        <v>2466</v>
      </c>
      <c r="B155" s="269" t="s">
        <v>2463</v>
      </c>
      <c r="C155" s="269" t="s">
        <v>2459</v>
      </c>
      <c r="D155" s="269" t="s">
        <v>3225</v>
      </c>
      <c r="E155" s="270" t="s">
        <v>2460</v>
      </c>
      <c r="F155" s="270" t="s">
        <v>3216</v>
      </c>
      <c r="G155" s="269" t="s">
        <v>2418</v>
      </c>
    </row>
    <row r="156" spans="1:7" ht="15" customHeight="1">
      <c r="A156" s="75" t="s">
        <v>2686</v>
      </c>
      <c r="B156" s="75"/>
      <c r="C156" s="75"/>
      <c r="D156" s="75"/>
      <c r="E156" s="76"/>
      <c r="F156" s="75"/>
      <c r="G156" s="75"/>
    </row>
    <row r="157" spans="1:7" ht="15" customHeight="1">
      <c r="A157" s="269" t="s">
        <v>2472</v>
      </c>
      <c r="B157" s="269" t="s">
        <v>2458</v>
      </c>
      <c r="C157" s="269" t="s">
        <v>2459</v>
      </c>
      <c r="D157" s="269" t="s">
        <v>3225</v>
      </c>
      <c r="E157" s="270" t="s">
        <v>2460</v>
      </c>
      <c r="F157" s="270" t="s">
        <v>3216</v>
      </c>
      <c r="G157" s="269" t="s">
        <v>2418</v>
      </c>
    </row>
    <row r="158" spans="1:7" ht="15" customHeight="1">
      <c r="A158" s="269" t="s">
        <v>2473</v>
      </c>
      <c r="B158" s="269" t="s">
        <v>2458</v>
      </c>
      <c r="C158" s="269" t="s">
        <v>2459</v>
      </c>
      <c r="D158" s="269" t="s">
        <v>3225</v>
      </c>
      <c r="E158" s="270" t="s">
        <v>2460</v>
      </c>
      <c r="F158" s="270" t="s">
        <v>3216</v>
      </c>
      <c r="G158" s="269" t="s">
        <v>2418</v>
      </c>
    </row>
    <row r="159" spans="1:7" ht="15" customHeight="1">
      <c r="A159" s="269" t="s">
        <v>2474</v>
      </c>
      <c r="B159" s="269" t="s">
        <v>2458</v>
      </c>
      <c r="C159" s="269" t="s">
        <v>2459</v>
      </c>
      <c r="D159" s="269" t="s">
        <v>3225</v>
      </c>
      <c r="E159" s="270" t="s">
        <v>2460</v>
      </c>
      <c r="F159" s="270" t="s">
        <v>3216</v>
      </c>
      <c r="G159" s="269" t="s">
        <v>2418</v>
      </c>
    </row>
    <row r="160" spans="1:7" ht="15" customHeight="1">
      <c r="A160" s="75" t="s">
        <v>2687</v>
      </c>
      <c r="B160" s="75"/>
      <c r="C160" s="75"/>
      <c r="D160" s="75"/>
      <c r="E160" s="76"/>
      <c r="F160" s="75"/>
      <c r="G160" s="75"/>
    </row>
    <row r="161" spans="1:7" ht="15" customHeight="1">
      <c r="A161" s="269" t="s">
        <v>2476</v>
      </c>
      <c r="B161" s="269" t="s">
        <v>2458</v>
      </c>
      <c r="C161" s="269" t="s">
        <v>2459</v>
      </c>
      <c r="D161" s="269" t="s">
        <v>3225</v>
      </c>
      <c r="E161" s="270" t="s">
        <v>2460</v>
      </c>
      <c r="F161" s="270" t="s">
        <v>3216</v>
      </c>
      <c r="G161" s="269" t="s">
        <v>2418</v>
      </c>
    </row>
    <row r="162" spans="1:7" ht="15" customHeight="1">
      <c r="A162" s="75" t="s">
        <v>2689</v>
      </c>
      <c r="B162" s="75"/>
      <c r="C162" s="75"/>
      <c r="D162" s="75"/>
      <c r="E162" s="76"/>
      <c r="F162" s="75"/>
      <c r="G162" s="75"/>
    </row>
    <row r="163" spans="1:7" ht="15" customHeight="1">
      <c r="A163" s="269" t="s">
        <v>2478</v>
      </c>
      <c r="B163" s="269" t="s">
        <v>2479</v>
      </c>
      <c r="C163" s="269" t="s">
        <v>2452</v>
      </c>
      <c r="D163" s="269" t="s">
        <v>3225</v>
      </c>
      <c r="E163" s="270" t="s">
        <v>2454</v>
      </c>
      <c r="F163" s="270" t="s">
        <v>3216</v>
      </c>
      <c r="G163" s="269" t="s">
        <v>2480</v>
      </c>
    </row>
    <row r="164" spans="1:7" ht="15" customHeight="1">
      <c r="A164" s="269" t="s">
        <v>2481</v>
      </c>
      <c r="B164" s="269" t="s">
        <v>2482</v>
      </c>
      <c r="C164" s="269" t="s">
        <v>2452</v>
      </c>
      <c r="D164" s="269" t="s">
        <v>3225</v>
      </c>
      <c r="E164" s="270" t="s">
        <v>2454</v>
      </c>
      <c r="F164" s="270" t="s">
        <v>3216</v>
      </c>
      <c r="G164" s="269" t="s">
        <v>2483</v>
      </c>
    </row>
    <row r="165" spans="1:7" ht="15" customHeight="1">
      <c r="A165" s="75" t="s">
        <v>2690</v>
      </c>
      <c r="B165" s="75"/>
      <c r="C165" s="75"/>
      <c r="D165" s="75"/>
      <c r="E165" s="76"/>
      <c r="F165" s="75"/>
      <c r="G165" s="75"/>
    </row>
    <row r="166" spans="1:7" ht="15" customHeight="1">
      <c r="A166" s="269" t="s">
        <v>2493</v>
      </c>
      <c r="B166" s="269" t="s">
        <v>2458</v>
      </c>
      <c r="C166" s="269" t="s">
        <v>2452</v>
      </c>
      <c r="D166" s="269" t="s">
        <v>3225</v>
      </c>
      <c r="E166" s="270" t="s">
        <v>2454</v>
      </c>
      <c r="F166" s="270" t="s">
        <v>3216</v>
      </c>
      <c r="G166" s="269" t="s">
        <v>2418</v>
      </c>
    </row>
    <row r="167" spans="1:7" ht="15" customHeight="1">
      <c r="A167" s="75" t="s">
        <v>2691</v>
      </c>
      <c r="B167" s="75"/>
      <c r="C167" s="75"/>
      <c r="D167" s="75"/>
      <c r="E167" s="76"/>
      <c r="F167" s="75"/>
      <c r="G167" s="75"/>
    </row>
    <row r="168" spans="1:7" ht="15" customHeight="1">
      <c r="A168" s="271" t="s">
        <v>2654</v>
      </c>
      <c r="B168" s="271" t="s">
        <v>2655</v>
      </c>
      <c r="C168" s="271" t="s">
        <v>2656</v>
      </c>
      <c r="D168" s="271" t="s">
        <v>3225</v>
      </c>
      <c r="E168" s="272" t="s">
        <v>3210</v>
      </c>
      <c r="F168" s="271" t="s">
        <v>2235</v>
      </c>
      <c r="G168" s="271" t="s">
        <v>2658</v>
      </c>
    </row>
    <row r="169" spans="1:7" ht="15" customHeight="1">
      <c r="A169" s="75" t="s">
        <v>2693</v>
      </c>
      <c r="B169" s="75"/>
      <c r="C169" s="75"/>
      <c r="D169" s="75"/>
      <c r="E169" s="76"/>
      <c r="F169" s="75"/>
      <c r="G169" s="75"/>
    </row>
    <row r="170" spans="1:7" ht="15" customHeight="1">
      <c r="A170" s="269" t="s">
        <v>2497</v>
      </c>
      <c r="B170" s="269" t="s">
        <v>2458</v>
      </c>
      <c r="C170" s="269" t="s">
        <v>2452</v>
      </c>
      <c r="D170" s="269" t="s">
        <v>3225</v>
      </c>
      <c r="E170" s="270" t="s">
        <v>2454</v>
      </c>
      <c r="F170" s="270" t="s">
        <v>3216</v>
      </c>
      <c r="G170" s="269" t="s">
        <v>2498</v>
      </c>
    </row>
    <row r="171" spans="1:7" ht="15" customHeight="1">
      <c r="A171" s="269" t="s">
        <v>2503</v>
      </c>
      <c r="B171" s="269" t="s">
        <v>2504</v>
      </c>
      <c r="C171" s="269" t="s">
        <v>2452</v>
      </c>
      <c r="D171" s="269" t="s">
        <v>3225</v>
      </c>
      <c r="E171" s="270" t="s">
        <v>2454</v>
      </c>
      <c r="F171" s="270" t="s">
        <v>3216</v>
      </c>
      <c r="G171" s="269" t="s">
        <v>2505</v>
      </c>
    </row>
    <row r="172" spans="1:7" ht="15" customHeight="1">
      <c r="A172" s="269" t="s">
        <v>2506</v>
      </c>
      <c r="B172" s="269" t="s">
        <v>2458</v>
      </c>
      <c r="C172" s="269" t="s">
        <v>2459</v>
      </c>
      <c r="D172" s="269" t="s">
        <v>3225</v>
      </c>
      <c r="E172" s="270" t="s">
        <v>2460</v>
      </c>
      <c r="F172" s="270" t="s">
        <v>3216</v>
      </c>
      <c r="G172" s="269" t="s">
        <v>2418</v>
      </c>
    </row>
    <row r="173" spans="1:7" ht="15" customHeight="1">
      <c r="A173" s="75" t="s">
        <v>2699</v>
      </c>
      <c r="B173" s="75"/>
      <c r="C173" s="75"/>
      <c r="D173" s="75"/>
      <c r="E173" s="76"/>
      <c r="F173" s="75"/>
      <c r="G173" s="75"/>
    </row>
    <row r="174" spans="1:7" ht="15" customHeight="1">
      <c r="A174" s="269" t="s">
        <v>2450</v>
      </c>
      <c r="B174" s="269" t="s">
        <v>2451</v>
      </c>
      <c r="C174" s="269" t="s">
        <v>2452</v>
      </c>
      <c r="D174" s="269" t="s">
        <v>3226</v>
      </c>
      <c r="E174" s="270" t="s">
        <v>2454</v>
      </c>
      <c r="F174" s="270" t="s">
        <v>3216</v>
      </c>
      <c r="G174" s="269" t="s">
        <v>2455</v>
      </c>
    </row>
    <row r="175" spans="1:7" ht="15" customHeight="1">
      <c r="A175" s="271" t="s">
        <v>2556</v>
      </c>
      <c r="B175" s="271" t="s">
        <v>2458</v>
      </c>
      <c r="C175" s="271" t="s">
        <v>1213</v>
      </c>
      <c r="D175" s="271" t="s">
        <v>3226</v>
      </c>
      <c r="E175" s="272" t="s">
        <v>1213</v>
      </c>
      <c r="F175" s="271" t="s">
        <v>2259</v>
      </c>
      <c r="G175" s="271" t="s">
        <v>2418</v>
      </c>
    </row>
    <row r="176" spans="1:7" ht="15" customHeight="1">
      <c r="A176" s="271" t="s">
        <v>2557</v>
      </c>
      <c r="B176" s="271"/>
      <c r="C176" s="271" t="s">
        <v>2558</v>
      </c>
      <c r="D176" s="271" t="s">
        <v>3226</v>
      </c>
      <c r="E176" s="272" t="s">
        <v>1213</v>
      </c>
      <c r="F176" s="271" t="s">
        <v>2259</v>
      </c>
      <c r="G176" s="271" t="s">
        <v>2418</v>
      </c>
    </row>
    <row r="177" spans="1:7" ht="15" customHeight="1">
      <c r="A177" s="75" t="s">
        <v>2702</v>
      </c>
      <c r="B177" s="75"/>
      <c r="C177" s="75"/>
      <c r="D177" s="75"/>
      <c r="E177" s="76"/>
      <c r="F177" s="75"/>
      <c r="G177" s="75"/>
    </row>
    <row r="178" spans="1:7" ht="15" customHeight="1">
      <c r="A178" s="269" t="s">
        <v>2457</v>
      </c>
      <c r="B178" s="269" t="s">
        <v>2458</v>
      </c>
      <c r="C178" s="269" t="s">
        <v>2459</v>
      </c>
      <c r="D178" s="269" t="s">
        <v>3226</v>
      </c>
      <c r="E178" s="270" t="s">
        <v>2460</v>
      </c>
      <c r="F178" s="270" t="s">
        <v>3216</v>
      </c>
      <c r="G178" s="269" t="s">
        <v>2418</v>
      </c>
    </row>
    <row r="179" spans="1:7" ht="15" customHeight="1">
      <c r="A179" s="75" t="s">
        <v>2706</v>
      </c>
      <c r="B179" s="75"/>
      <c r="C179" s="75"/>
      <c r="D179" s="75"/>
      <c r="E179" s="76"/>
      <c r="F179" s="75"/>
      <c r="G179" s="75"/>
    </row>
    <row r="180" spans="1:7" ht="15" customHeight="1">
      <c r="A180" s="269" t="s">
        <v>2462</v>
      </c>
      <c r="B180" s="269" t="s">
        <v>2463</v>
      </c>
      <c r="C180" s="269" t="s">
        <v>2459</v>
      </c>
      <c r="D180" s="269" t="s">
        <v>3226</v>
      </c>
      <c r="E180" s="270" t="s">
        <v>2460</v>
      </c>
      <c r="F180" s="270" t="s">
        <v>3216</v>
      </c>
      <c r="G180" s="269" t="s">
        <v>2418</v>
      </c>
    </row>
    <row r="181" spans="1:7" ht="15" customHeight="1">
      <c r="A181" s="269" t="s">
        <v>2464</v>
      </c>
      <c r="B181" s="269" t="s">
        <v>2463</v>
      </c>
      <c r="C181" s="269" t="s">
        <v>2459</v>
      </c>
      <c r="D181" s="269" t="s">
        <v>3226</v>
      </c>
      <c r="E181" s="270" t="s">
        <v>2460</v>
      </c>
      <c r="F181" s="270" t="s">
        <v>3216</v>
      </c>
      <c r="G181" s="269" t="s">
        <v>2418</v>
      </c>
    </row>
    <row r="182" spans="1:7" ht="15" customHeight="1">
      <c r="A182" s="269" t="s">
        <v>2465</v>
      </c>
      <c r="B182" s="269" t="s">
        <v>2463</v>
      </c>
      <c r="C182" s="269" t="s">
        <v>2459</v>
      </c>
      <c r="D182" s="269" t="s">
        <v>3226</v>
      </c>
      <c r="E182" s="270" t="s">
        <v>2460</v>
      </c>
      <c r="F182" s="270" t="s">
        <v>3216</v>
      </c>
      <c r="G182" s="269" t="s">
        <v>2418</v>
      </c>
    </row>
    <row r="183" spans="1:7" ht="15" customHeight="1">
      <c r="A183" s="269" t="s">
        <v>2466</v>
      </c>
      <c r="B183" s="269" t="s">
        <v>2463</v>
      </c>
      <c r="C183" s="269" t="s">
        <v>2459</v>
      </c>
      <c r="D183" s="269" t="s">
        <v>3226</v>
      </c>
      <c r="E183" s="270" t="s">
        <v>2460</v>
      </c>
      <c r="F183" s="270" t="s">
        <v>3216</v>
      </c>
      <c r="G183" s="269" t="s">
        <v>2418</v>
      </c>
    </row>
    <row r="184" spans="1:7" ht="15" customHeight="1">
      <c r="A184" s="75" t="s">
        <v>2707</v>
      </c>
      <c r="B184" s="75"/>
      <c r="C184" s="75"/>
      <c r="D184" s="75"/>
      <c r="E184" s="76"/>
      <c r="F184" s="75"/>
      <c r="G184" s="75"/>
    </row>
    <row r="185" spans="1:7" ht="15" customHeight="1">
      <c r="A185" s="269" t="s">
        <v>2472</v>
      </c>
      <c r="B185" s="269" t="s">
        <v>2458</v>
      </c>
      <c r="C185" s="269" t="s">
        <v>2459</v>
      </c>
      <c r="D185" s="269" t="s">
        <v>3226</v>
      </c>
      <c r="E185" s="270" t="s">
        <v>2460</v>
      </c>
      <c r="F185" s="270" t="s">
        <v>3216</v>
      </c>
      <c r="G185" s="269" t="s">
        <v>2418</v>
      </c>
    </row>
    <row r="186" spans="1:7" ht="15" customHeight="1">
      <c r="A186" s="269" t="s">
        <v>2473</v>
      </c>
      <c r="B186" s="269" t="s">
        <v>2458</v>
      </c>
      <c r="C186" s="269" t="s">
        <v>2459</v>
      </c>
      <c r="D186" s="269" t="s">
        <v>3226</v>
      </c>
      <c r="E186" s="270" t="s">
        <v>2460</v>
      </c>
      <c r="F186" s="270" t="s">
        <v>3216</v>
      </c>
      <c r="G186" s="269" t="s">
        <v>2418</v>
      </c>
    </row>
    <row r="187" spans="1:7" ht="15" customHeight="1">
      <c r="A187" s="269" t="s">
        <v>2474</v>
      </c>
      <c r="B187" s="269" t="s">
        <v>2458</v>
      </c>
      <c r="C187" s="269" t="s">
        <v>2459</v>
      </c>
      <c r="D187" s="269" t="s">
        <v>3226</v>
      </c>
      <c r="E187" s="270" t="s">
        <v>2460</v>
      </c>
      <c r="F187" s="270" t="s">
        <v>3216</v>
      </c>
      <c r="G187" s="269" t="s">
        <v>2418</v>
      </c>
    </row>
    <row r="188" spans="1:7" ht="15" customHeight="1">
      <c r="A188" s="75" t="s">
        <v>2708</v>
      </c>
      <c r="B188" s="75"/>
      <c r="C188" s="75"/>
      <c r="D188" s="75"/>
      <c r="E188" s="76"/>
      <c r="F188" s="75"/>
      <c r="G188" s="75"/>
    </row>
    <row r="189" spans="1:7" ht="15" customHeight="1">
      <c r="A189" s="269" t="s">
        <v>2476</v>
      </c>
      <c r="B189" s="269" t="s">
        <v>2458</v>
      </c>
      <c r="C189" s="269" t="s">
        <v>2459</v>
      </c>
      <c r="D189" s="269" t="s">
        <v>3226</v>
      </c>
      <c r="E189" s="270" t="s">
        <v>2460</v>
      </c>
      <c r="F189" s="270" t="s">
        <v>3216</v>
      </c>
      <c r="G189" s="269" t="s">
        <v>2418</v>
      </c>
    </row>
    <row r="190" spans="1:7" ht="15" customHeight="1">
      <c r="A190" s="75" t="s">
        <v>2710</v>
      </c>
      <c r="B190" s="75"/>
      <c r="C190" s="75"/>
      <c r="D190" s="75"/>
      <c r="E190" s="76"/>
      <c r="F190" s="75"/>
      <c r="G190" s="75"/>
    </row>
    <row r="191" spans="1:7" ht="15" customHeight="1">
      <c r="A191" s="269" t="s">
        <v>2478</v>
      </c>
      <c r="B191" s="269" t="s">
        <v>2479</v>
      </c>
      <c r="C191" s="269" t="s">
        <v>2452</v>
      </c>
      <c r="D191" s="269" t="s">
        <v>3226</v>
      </c>
      <c r="E191" s="270" t="s">
        <v>2454</v>
      </c>
      <c r="F191" s="270" t="s">
        <v>3216</v>
      </c>
      <c r="G191" s="269" t="s">
        <v>2480</v>
      </c>
    </row>
    <row r="192" spans="1:7" ht="15" customHeight="1">
      <c r="A192" s="269" t="s">
        <v>2481</v>
      </c>
      <c r="B192" s="269" t="s">
        <v>2482</v>
      </c>
      <c r="C192" s="269" t="s">
        <v>2452</v>
      </c>
      <c r="D192" s="269" t="s">
        <v>3226</v>
      </c>
      <c r="E192" s="270" t="s">
        <v>2454</v>
      </c>
      <c r="F192" s="270" t="s">
        <v>3216</v>
      </c>
      <c r="G192" s="269" t="s">
        <v>2483</v>
      </c>
    </row>
    <row r="193" spans="1:7" ht="15" customHeight="1">
      <c r="A193" s="75" t="s">
        <v>2711</v>
      </c>
      <c r="B193" s="75"/>
      <c r="C193" s="75"/>
      <c r="D193" s="75"/>
      <c r="E193" s="76"/>
      <c r="F193" s="75"/>
      <c r="G193" s="75"/>
    </row>
    <row r="194" spans="1:7" ht="15" customHeight="1">
      <c r="A194" s="269" t="s">
        <v>2493</v>
      </c>
      <c r="B194" s="269" t="s">
        <v>2458</v>
      </c>
      <c r="C194" s="269" t="s">
        <v>2452</v>
      </c>
      <c r="D194" s="269" t="s">
        <v>3226</v>
      </c>
      <c r="E194" s="270" t="s">
        <v>2454</v>
      </c>
      <c r="F194" s="270" t="s">
        <v>3216</v>
      </c>
      <c r="G194" s="269" t="s">
        <v>2418</v>
      </c>
    </row>
    <row r="195" spans="1:7" ht="15" customHeight="1">
      <c r="A195" s="75" t="s">
        <v>2712</v>
      </c>
      <c r="B195" s="75"/>
      <c r="C195" s="75"/>
      <c r="D195" s="75"/>
      <c r="E195" s="76"/>
      <c r="F195" s="75"/>
      <c r="G195" s="75"/>
    </row>
    <row r="196" spans="1:7" ht="15" customHeight="1">
      <c r="A196" s="56" t="s">
        <v>2654</v>
      </c>
      <c r="B196" s="56" t="s">
        <v>2655</v>
      </c>
      <c r="C196" s="56" t="s">
        <v>2656</v>
      </c>
      <c r="D196" s="56" t="s">
        <v>3226</v>
      </c>
      <c r="E196" s="74" t="s">
        <v>2692</v>
      </c>
      <c r="F196" s="74" t="s">
        <v>2259</v>
      </c>
      <c r="G196" s="56" t="s">
        <v>2658</v>
      </c>
    </row>
    <row r="197" spans="1:7" ht="15" customHeight="1">
      <c r="A197" s="269" t="s">
        <v>3227</v>
      </c>
      <c r="B197" s="269"/>
      <c r="C197" s="269" t="s">
        <v>3228</v>
      </c>
      <c r="D197" s="269" t="s">
        <v>3226</v>
      </c>
      <c r="E197" s="270" t="s">
        <v>3229</v>
      </c>
      <c r="F197" s="270" t="s">
        <v>3216</v>
      </c>
      <c r="G197" s="269" t="s">
        <v>2418</v>
      </c>
    </row>
    <row r="198" spans="1:7" ht="15" customHeight="1">
      <c r="A198" s="75" t="s">
        <v>2714</v>
      </c>
      <c r="B198" s="75"/>
      <c r="C198" s="75"/>
      <c r="D198" s="75"/>
      <c r="E198" s="76"/>
      <c r="F198" s="75"/>
      <c r="G198" s="75"/>
    </row>
    <row r="199" spans="1:7" ht="15" customHeight="1">
      <c r="A199" s="269" t="s">
        <v>2497</v>
      </c>
      <c r="B199" s="269" t="s">
        <v>2458</v>
      </c>
      <c r="C199" s="269" t="s">
        <v>2452</v>
      </c>
      <c r="D199" s="269" t="s">
        <v>3226</v>
      </c>
      <c r="E199" s="270" t="s">
        <v>2454</v>
      </c>
      <c r="F199" s="270" t="s">
        <v>3216</v>
      </c>
      <c r="G199" s="269" t="s">
        <v>2498</v>
      </c>
    </row>
    <row r="200" spans="1:7" ht="15" customHeight="1">
      <c r="A200" s="269" t="s">
        <v>2503</v>
      </c>
      <c r="B200" s="269" t="s">
        <v>2504</v>
      </c>
      <c r="C200" s="269" t="s">
        <v>2452</v>
      </c>
      <c r="D200" s="269" t="s">
        <v>3226</v>
      </c>
      <c r="E200" s="270" t="s">
        <v>2454</v>
      </c>
      <c r="F200" s="270" t="s">
        <v>3216</v>
      </c>
      <c r="G200" s="269" t="s">
        <v>2505</v>
      </c>
    </row>
    <row r="201" spans="1:7" ht="15" customHeight="1">
      <c r="A201" s="269" t="s">
        <v>2506</v>
      </c>
      <c r="B201" s="269" t="s">
        <v>2458</v>
      </c>
      <c r="C201" s="269" t="s">
        <v>2459</v>
      </c>
      <c r="D201" s="269" t="s">
        <v>3226</v>
      </c>
      <c r="E201" s="270" t="s">
        <v>2460</v>
      </c>
      <c r="F201" s="270" t="s">
        <v>3216</v>
      </c>
      <c r="G201" s="269" t="s">
        <v>2418</v>
      </c>
    </row>
    <row r="202" spans="1:7" ht="15" customHeight="1">
      <c r="A202" s="75" t="s">
        <v>2727</v>
      </c>
      <c r="B202" s="75"/>
      <c r="C202" s="75"/>
      <c r="D202" s="75"/>
      <c r="E202" s="76"/>
      <c r="F202" s="75"/>
      <c r="G202" s="75"/>
    </row>
    <row r="203" spans="1:7" ht="15" customHeight="1">
      <c r="A203" s="271" t="s">
        <v>2556</v>
      </c>
      <c r="B203" s="271" t="s">
        <v>2458</v>
      </c>
      <c r="C203" s="271" t="s">
        <v>1213</v>
      </c>
      <c r="D203" s="271" t="s">
        <v>3230</v>
      </c>
      <c r="E203" s="272" t="s">
        <v>1213</v>
      </c>
      <c r="F203" s="272" t="s">
        <v>2278</v>
      </c>
      <c r="G203" s="271" t="s">
        <v>2418</v>
      </c>
    </row>
    <row r="204" spans="1:7" ht="15" customHeight="1">
      <c r="A204" s="269" t="s">
        <v>2557</v>
      </c>
      <c r="B204" s="269"/>
      <c r="C204" s="269" t="s">
        <v>2558</v>
      </c>
      <c r="D204" s="269" t="s">
        <v>3230</v>
      </c>
      <c r="E204" s="270" t="s">
        <v>2558</v>
      </c>
      <c r="F204" s="270" t="s">
        <v>3216</v>
      </c>
      <c r="G204" s="269" t="s">
        <v>2418</v>
      </c>
    </row>
    <row r="205" spans="1:7" ht="15" customHeight="1">
      <c r="A205" s="271" t="s">
        <v>2560</v>
      </c>
      <c r="B205" s="271" t="s">
        <v>2451</v>
      </c>
      <c r="C205" s="271" t="s">
        <v>108</v>
      </c>
      <c r="D205" s="271" t="s">
        <v>3230</v>
      </c>
      <c r="E205" s="272" t="s">
        <v>108</v>
      </c>
      <c r="F205" s="271" t="s">
        <v>2277</v>
      </c>
      <c r="G205" s="271" t="s">
        <v>2418</v>
      </c>
    </row>
    <row r="206" spans="1:7" ht="15" customHeight="1">
      <c r="A206" s="271" t="s">
        <v>2561</v>
      </c>
      <c r="B206" s="271" t="s">
        <v>2562</v>
      </c>
      <c r="C206" s="271" t="s">
        <v>2563</v>
      </c>
      <c r="D206" s="271" t="s">
        <v>3230</v>
      </c>
      <c r="E206" s="272" t="s">
        <v>2563</v>
      </c>
      <c r="F206" s="272" t="s">
        <v>2277</v>
      </c>
      <c r="G206" s="271" t="s">
        <v>2564</v>
      </c>
    </row>
    <row r="207" spans="1:7" ht="15" customHeight="1">
      <c r="A207" s="271" t="s">
        <v>2565</v>
      </c>
      <c r="B207" s="271"/>
      <c r="C207" s="271" t="s">
        <v>108</v>
      </c>
      <c r="D207" s="271" t="s">
        <v>3230</v>
      </c>
      <c r="E207" s="272" t="s">
        <v>108</v>
      </c>
      <c r="F207" s="271" t="s">
        <v>2277</v>
      </c>
      <c r="G207" s="271" t="s">
        <v>2418</v>
      </c>
    </row>
    <row r="208" spans="1:7" ht="15" customHeight="1">
      <c r="A208" s="75" t="s">
        <v>2728</v>
      </c>
      <c r="B208" s="75"/>
      <c r="C208" s="75"/>
      <c r="D208" s="75"/>
      <c r="E208" s="76"/>
      <c r="F208" s="75"/>
      <c r="G208" s="75"/>
    </row>
    <row r="209" spans="1:7" ht="15" customHeight="1">
      <c r="A209" s="271" t="s">
        <v>2567</v>
      </c>
      <c r="B209" s="271" t="s">
        <v>2463</v>
      </c>
      <c r="C209" s="271" t="s">
        <v>108</v>
      </c>
      <c r="D209" s="271" t="s">
        <v>3230</v>
      </c>
      <c r="E209" s="272" t="s">
        <v>108</v>
      </c>
      <c r="F209" s="272" t="s">
        <v>2277</v>
      </c>
      <c r="G209" s="271" t="s">
        <v>2418</v>
      </c>
    </row>
    <row r="210" spans="1:7" ht="15" customHeight="1">
      <c r="A210" s="271" t="s">
        <v>2568</v>
      </c>
      <c r="B210" s="271" t="s">
        <v>2569</v>
      </c>
      <c r="C210" s="271" t="s">
        <v>108</v>
      </c>
      <c r="D210" s="271" t="s">
        <v>3230</v>
      </c>
      <c r="E210" s="272" t="s">
        <v>108</v>
      </c>
      <c r="F210" s="272" t="s">
        <v>2277</v>
      </c>
      <c r="G210" s="271" t="s">
        <v>2570</v>
      </c>
    </row>
    <row r="211" spans="1:7" ht="15" customHeight="1">
      <c r="A211" s="271" t="s">
        <v>2571</v>
      </c>
      <c r="B211" s="271" t="s">
        <v>2569</v>
      </c>
      <c r="C211" s="271" t="s">
        <v>108</v>
      </c>
      <c r="D211" s="271" t="s">
        <v>3230</v>
      </c>
      <c r="E211" s="272" t="s">
        <v>108</v>
      </c>
      <c r="F211" s="271" t="s">
        <v>2277</v>
      </c>
      <c r="G211" s="271" t="s">
        <v>2418</v>
      </c>
    </row>
    <row r="212" spans="1:7" ht="15" customHeight="1">
      <c r="A212" s="271" t="s">
        <v>2457</v>
      </c>
      <c r="B212" s="271" t="s">
        <v>2458</v>
      </c>
      <c r="C212" s="271" t="s">
        <v>2459</v>
      </c>
      <c r="D212" s="271" t="s">
        <v>3230</v>
      </c>
      <c r="E212" s="272" t="s">
        <v>2771</v>
      </c>
      <c r="F212" s="272" t="s">
        <v>2277</v>
      </c>
      <c r="G212" s="271" t="s">
        <v>2418</v>
      </c>
    </row>
    <row r="213" spans="1:7" ht="15" customHeight="1">
      <c r="A213" s="271" t="s">
        <v>2573</v>
      </c>
      <c r="B213" s="271" t="s">
        <v>2574</v>
      </c>
      <c r="C213" s="271" t="s">
        <v>108</v>
      </c>
      <c r="D213" s="271" t="s">
        <v>3230</v>
      </c>
      <c r="E213" s="272" t="s">
        <v>108</v>
      </c>
      <c r="F213" s="271" t="s">
        <v>2277</v>
      </c>
      <c r="G213" s="271" t="s">
        <v>2575</v>
      </c>
    </row>
    <row r="214" spans="1:7" ht="15" customHeight="1">
      <c r="A214" s="75" t="s">
        <v>3231</v>
      </c>
      <c r="B214" s="75"/>
      <c r="C214" s="75"/>
      <c r="D214" s="75"/>
      <c r="E214" s="76"/>
      <c r="F214" s="75"/>
      <c r="G214" s="75"/>
    </row>
    <row r="215" spans="1:7" ht="15" customHeight="1">
      <c r="A215" s="271" t="s">
        <v>2577</v>
      </c>
      <c r="B215" s="271" t="s">
        <v>2521</v>
      </c>
      <c r="C215" s="271" t="s">
        <v>108</v>
      </c>
      <c r="D215" s="271" t="s">
        <v>3230</v>
      </c>
      <c r="E215" s="272" t="s">
        <v>108</v>
      </c>
      <c r="F215" s="272" t="s">
        <v>2277</v>
      </c>
      <c r="G215" s="271" t="s">
        <v>2418</v>
      </c>
    </row>
    <row r="216" spans="1:7" ht="15" customHeight="1">
      <c r="A216" s="271" t="s">
        <v>2520</v>
      </c>
      <c r="B216" s="271" t="s">
        <v>2521</v>
      </c>
      <c r="C216" s="271" t="s">
        <v>2522</v>
      </c>
      <c r="D216" s="271" t="s">
        <v>3230</v>
      </c>
      <c r="E216" s="272" t="s">
        <v>108</v>
      </c>
      <c r="F216" s="271" t="s">
        <v>2277</v>
      </c>
      <c r="G216" s="271" t="s">
        <v>2418</v>
      </c>
    </row>
    <row r="217" spans="1:7" ht="15" customHeight="1">
      <c r="A217" s="271" t="s">
        <v>2579</v>
      </c>
      <c r="B217" s="271" t="s">
        <v>2521</v>
      </c>
      <c r="C217" s="271" t="s">
        <v>2580</v>
      </c>
      <c r="D217" s="271" t="s">
        <v>3230</v>
      </c>
      <c r="E217" s="272" t="s">
        <v>108</v>
      </c>
      <c r="F217" s="271" t="s">
        <v>2277</v>
      </c>
      <c r="G217" s="271" t="s">
        <v>2581</v>
      </c>
    </row>
    <row r="218" spans="1:7" ht="15" customHeight="1">
      <c r="A218" s="271" t="s">
        <v>2582</v>
      </c>
      <c r="B218" s="271" t="s">
        <v>2521</v>
      </c>
      <c r="C218" s="271" t="s">
        <v>108</v>
      </c>
      <c r="D218" s="271" t="s">
        <v>3230</v>
      </c>
      <c r="E218" s="272" t="s">
        <v>108</v>
      </c>
      <c r="F218" s="271" t="s">
        <v>2277</v>
      </c>
      <c r="G218" s="271" t="s">
        <v>2418</v>
      </c>
    </row>
    <row r="219" spans="1:7" ht="15" customHeight="1">
      <c r="A219" s="75" t="s">
        <v>3232</v>
      </c>
      <c r="B219" s="75"/>
      <c r="C219" s="75"/>
      <c r="D219" s="75"/>
      <c r="E219" s="76"/>
      <c r="F219" s="75"/>
      <c r="G219" s="75"/>
    </row>
    <row r="220" spans="1:7" ht="15" customHeight="1">
      <c r="A220" s="271" t="s">
        <v>2584</v>
      </c>
      <c r="B220" s="271" t="s">
        <v>2585</v>
      </c>
      <c r="C220" s="271" t="s">
        <v>2586</v>
      </c>
      <c r="D220" s="271" t="s">
        <v>3230</v>
      </c>
      <c r="E220" s="272" t="s">
        <v>108</v>
      </c>
      <c r="F220" s="271" t="s">
        <v>2277</v>
      </c>
      <c r="G220" s="271" t="s">
        <v>2418</v>
      </c>
    </row>
    <row r="221" spans="1:7" ht="15" customHeight="1">
      <c r="A221" s="271" t="s">
        <v>2587</v>
      </c>
      <c r="B221" s="271" t="s">
        <v>2526</v>
      </c>
      <c r="C221" s="271" t="s">
        <v>2588</v>
      </c>
      <c r="D221" s="271" t="s">
        <v>3230</v>
      </c>
      <c r="E221" s="272" t="s">
        <v>108</v>
      </c>
      <c r="F221" s="271" t="s">
        <v>2277</v>
      </c>
      <c r="G221" s="271" t="s">
        <v>2418</v>
      </c>
    </row>
    <row r="222" spans="1:7" ht="15" customHeight="1">
      <c r="A222" s="271" t="s">
        <v>2589</v>
      </c>
      <c r="B222" s="271" t="s">
        <v>2590</v>
      </c>
      <c r="C222" s="271" t="s">
        <v>108</v>
      </c>
      <c r="D222" s="271" t="s">
        <v>3230</v>
      </c>
      <c r="E222" s="272" t="s">
        <v>108</v>
      </c>
      <c r="F222" s="271" t="s">
        <v>2277</v>
      </c>
      <c r="G222" s="271" t="s">
        <v>2591</v>
      </c>
    </row>
    <row r="223" spans="1:7" ht="15" customHeight="1">
      <c r="A223" s="271" t="s">
        <v>2592</v>
      </c>
      <c r="B223" s="271" t="s">
        <v>2590</v>
      </c>
      <c r="C223" s="271" t="s">
        <v>108</v>
      </c>
      <c r="D223" s="271" t="s">
        <v>3230</v>
      </c>
      <c r="E223" s="272" t="s">
        <v>108</v>
      </c>
      <c r="F223" s="271" t="s">
        <v>2277</v>
      </c>
      <c r="G223" s="271" t="s">
        <v>2418</v>
      </c>
    </row>
    <row r="224" spans="1:7" ht="15" customHeight="1">
      <c r="A224" s="75" t="s">
        <v>2729</v>
      </c>
      <c r="B224" s="75"/>
      <c r="C224" s="75"/>
      <c r="D224" s="75"/>
      <c r="E224" s="76"/>
      <c r="F224" s="75"/>
      <c r="G224" s="75"/>
    </row>
    <row r="225" spans="1:7" ht="15" customHeight="1">
      <c r="A225" s="271" t="s">
        <v>2594</v>
      </c>
      <c r="B225" s="271" t="s">
        <v>2463</v>
      </c>
      <c r="C225" s="271" t="s">
        <v>108</v>
      </c>
      <c r="D225" s="271" t="s">
        <v>3230</v>
      </c>
      <c r="E225" s="272" t="s">
        <v>108</v>
      </c>
      <c r="F225" s="271" t="s">
        <v>2277</v>
      </c>
      <c r="G225" s="271" t="s">
        <v>2418</v>
      </c>
    </row>
    <row r="226" spans="1:7" ht="15" customHeight="1">
      <c r="A226" s="56" t="s">
        <v>2462</v>
      </c>
      <c r="B226" s="56" t="s">
        <v>2463</v>
      </c>
      <c r="C226" s="56" t="s">
        <v>2459</v>
      </c>
      <c r="D226" s="56" t="s">
        <v>3230</v>
      </c>
      <c r="E226" s="74" t="s">
        <v>2771</v>
      </c>
      <c r="F226" s="74" t="s">
        <v>2277</v>
      </c>
      <c r="G226" s="56" t="s">
        <v>2418</v>
      </c>
    </row>
    <row r="227" spans="1:7" ht="15" customHeight="1">
      <c r="A227" s="271" t="s">
        <v>2464</v>
      </c>
      <c r="B227" s="271" t="s">
        <v>2463</v>
      </c>
      <c r="C227" s="271" t="s">
        <v>2459</v>
      </c>
      <c r="D227" s="271" t="s">
        <v>3230</v>
      </c>
      <c r="E227" s="272" t="s">
        <v>2771</v>
      </c>
      <c r="F227" s="271" t="s">
        <v>2277</v>
      </c>
      <c r="G227" s="271" t="s">
        <v>2418</v>
      </c>
    </row>
    <row r="228" spans="1:7" ht="15" customHeight="1">
      <c r="A228" s="56" t="s">
        <v>2465</v>
      </c>
      <c r="B228" s="56" t="s">
        <v>2463</v>
      </c>
      <c r="C228" s="56" t="s">
        <v>2459</v>
      </c>
      <c r="D228" s="56" t="s">
        <v>3230</v>
      </c>
      <c r="E228" s="74" t="s">
        <v>2771</v>
      </c>
      <c r="F228" s="74" t="s">
        <v>2277</v>
      </c>
      <c r="G228" s="56" t="s">
        <v>2418</v>
      </c>
    </row>
    <row r="229" spans="1:7" ht="15" customHeight="1">
      <c r="A229" s="56" t="s">
        <v>2466</v>
      </c>
      <c r="B229" s="56" t="s">
        <v>2463</v>
      </c>
      <c r="C229" s="56" t="s">
        <v>2459</v>
      </c>
      <c r="D229" s="56" t="s">
        <v>3230</v>
      </c>
      <c r="E229" s="74" t="s">
        <v>2771</v>
      </c>
      <c r="F229" s="74" t="s">
        <v>2277</v>
      </c>
      <c r="G229" s="56" t="s">
        <v>2418</v>
      </c>
    </row>
    <row r="230" spans="1:7" ht="15" customHeight="1">
      <c r="A230" s="271" t="s">
        <v>2595</v>
      </c>
      <c r="B230" s="271" t="s">
        <v>2596</v>
      </c>
      <c r="C230" s="271" t="s">
        <v>108</v>
      </c>
      <c r="D230" s="271" t="s">
        <v>3230</v>
      </c>
      <c r="E230" s="272" t="s">
        <v>108</v>
      </c>
      <c r="F230" s="271" t="s">
        <v>2277</v>
      </c>
      <c r="G230" s="271" t="s">
        <v>2597</v>
      </c>
    </row>
    <row r="231" spans="1:7" ht="15" customHeight="1">
      <c r="A231" s="271" t="s">
        <v>2598</v>
      </c>
      <c r="B231" s="271" t="s">
        <v>2596</v>
      </c>
      <c r="C231" s="271" t="s">
        <v>108</v>
      </c>
      <c r="D231" s="271" t="s">
        <v>3230</v>
      </c>
      <c r="E231" s="272" t="s">
        <v>108</v>
      </c>
      <c r="F231" s="271" t="s">
        <v>2277</v>
      </c>
      <c r="G231" s="271" t="s">
        <v>2418</v>
      </c>
    </row>
    <row r="232" spans="1:7" ht="15" customHeight="1">
      <c r="A232" s="75" t="s">
        <v>2730</v>
      </c>
      <c r="B232" s="75"/>
      <c r="C232" s="75"/>
      <c r="D232" s="75"/>
      <c r="E232" s="76"/>
      <c r="F232" s="75"/>
      <c r="G232" s="75"/>
    </row>
    <row r="233" spans="1:7" ht="15" customHeight="1">
      <c r="A233" s="271" t="s">
        <v>2600</v>
      </c>
      <c r="B233" s="271" t="s">
        <v>2601</v>
      </c>
      <c r="C233" s="271" t="s">
        <v>108</v>
      </c>
      <c r="D233" s="271" t="s">
        <v>3230</v>
      </c>
      <c r="E233" s="272" t="s">
        <v>108</v>
      </c>
      <c r="F233" s="271" t="s">
        <v>2277</v>
      </c>
      <c r="G233" s="271" t="s">
        <v>2418</v>
      </c>
    </row>
    <row r="234" spans="1:7" ht="15" customHeight="1">
      <c r="A234" s="56" t="s">
        <v>2602</v>
      </c>
      <c r="B234" s="56" t="s">
        <v>2603</v>
      </c>
      <c r="C234" s="56" t="s">
        <v>2586</v>
      </c>
      <c r="D234" s="56" t="s">
        <v>3230</v>
      </c>
      <c r="E234" s="74" t="s">
        <v>108</v>
      </c>
      <c r="F234" s="74" t="s">
        <v>2277</v>
      </c>
      <c r="G234" s="56" t="s">
        <v>2418</v>
      </c>
    </row>
    <row r="235" spans="1:7" ht="17.25">
      <c r="A235" s="271" t="s">
        <v>2604</v>
      </c>
      <c r="B235" s="271" t="s">
        <v>2601</v>
      </c>
      <c r="C235" s="271" t="s">
        <v>2605</v>
      </c>
      <c r="D235" s="271" t="s">
        <v>3230</v>
      </c>
      <c r="E235" s="272" t="s">
        <v>108</v>
      </c>
      <c r="F235" s="271" t="s">
        <v>2277</v>
      </c>
      <c r="G235" s="271" t="s">
        <v>2606</v>
      </c>
    </row>
    <row r="236" spans="1:7" ht="15">
      <c r="A236" s="56" t="s">
        <v>2468</v>
      </c>
      <c r="B236" s="56" t="s">
        <v>2458</v>
      </c>
      <c r="C236" s="56" t="s">
        <v>2469</v>
      </c>
      <c r="D236" s="56" t="s">
        <v>3230</v>
      </c>
      <c r="E236" s="74" t="s">
        <v>108</v>
      </c>
      <c r="F236" s="74" t="s">
        <v>2277</v>
      </c>
      <c r="G236" s="56" t="s">
        <v>2418</v>
      </c>
    </row>
    <row r="237" spans="1:7" ht="17.25">
      <c r="A237" s="271" t="s">
        <v>2472</v>
      </c>
      <c r="B237" s="271" t="s">
        <v>2458</v>
      </c>
      <c r="C237" s="271" t="s">
        <v>2459</v>
      </c>
      <c r="D237" s="271" t="s">
        <v>3230</v>
      </c>
      <c r="E237" s="272" t="s">
        <v>2771</v>
      </c>
      <c r="F237" s="271" t="s">
        <v>2277</v>
      </c>
      <c r="G237" s="271" t="s">
        <v>2418</v>
      </c>
    </row>
    <row r="238" spans="1:7" ht="17.25">
      <c r="A238" s="271" t="s">
        <v>2473</v>
      </c>
      <c r="B238" s="271" t="s">
        <v>2458</v>
      </c>
      <c r="C238" s="271" t="s">
        <v>2459</v>
      </c>
      <c r="D238" s="271" t="s">
        <v>3230</v>
      </c>
      <c r="E238" s="272" t="s">
        <v>2771</v>
      </c>
      <c r="F238" s="271" t="s">
        <v>2277</v>
      </c>
      <c r="G238" s="271" t="s">
        <v>2418</v>
      </c>
    </row>
    <row r="239" spans="1:7" ht="15">
      <c r="A239" s="56" t="s">
        <v>2474</v>
      </c>
      <c r="B239" s="56" t="s">
        <v>2458</v>
      </c>
      <c r="C239" s="56" t="s">
        <v>2459</v>
      </c>
      <c r="D239" s="56" t="s">
        <v>3230</v>
      </c>
      <c r="E239" s="74" t="s">
        <v>2771</v>
      </c>
      <c r="F239" s="74" t="s">
        <v>2277</v>
      </c>
      <c r="G239" s="56" t="s">
        <v>2418</v>
      </c>
    </row>
    <row r="240" spans="1:7" ht="17.25">
      <c r="A240" s="271" t="s">
        <v>2607</v>
      </c>
      <c r="B240" s="271" t="s">
        <v>2601</v>
      </c>
      <c r="C240" s="271" t="s">
        <v>2563</v>
      </c>
      <c r="D240" s="271" t="s">
        <v>3230</v>
      </c>
      <c r="E240" s="272" t="s">
        <v>2563</v>
      </c>
      <c r="F240" s="271" t="s">
        <v>2277</v>
      </c>
      <c r="G240" s="271" t="s">
        <v>2418</v>
      </c>
    </row>
    <row r="241" spans="1:7" ht="17.25">
      <c r="A241" s="271" t="s">
        <v>2608</v>
      </c>
      <c r="B241" s="271" t="s">
        <v>2609</v>
      </c>
      <c r="C241" s="271" t="s">
        <v>108</v>
      </c>
      <c r="D241" s="271" t="s">
        <v>3230</v>
      </c>
      <c r="E241" s="272" t="s">
        <v>108</v>
      </c>
      <c r="F241" s="272" t="s">
        <v>2277</v>
      </c>
      <c r="G241" s="271" t="s">
        <v>2418</v>
      </c>
    </row>
    <row r="242" spans="1:7" ht="17.25">
      <c r="A242" s="75" t="s">
        <v>2731</v>
      </c>
      <c r="B242" s="75"/>
      <c r="C242" s="75"/>
      <c r="D242" s="75"/>
      <c r="E242" s="76"/>
      <c r="F242" s="75"/>
      <c r="G242" s="75"/>
    </row>
    <row r="243" spans="1:7" ht="17.25">
      <c r="A243" s="271" t="s">
        <v>2614</v>
      </c>
      <c r="B243" s="271"/>
      <c r="C243" s="271" t="s">
        <v>2563</v>
      </c>
      <c r="D243" s="271" t="s">
        <v>3230</v>
      </c>
      <c r="E243" s="272" t="s">
        <v>2563</v>
      </c>
      <c r="F243" s="271" t="s">
        <v>2277</v>
      </c>
      <c r="G243" s="271" t="s">
        <v>2418</v>
      </c>
    </row>
    <row r="244" spans="1:7" ht="17.25">
      <c r="A244" s="271" t="s">
        <v>2533</v>
      </c>
      <c r="B244" s="271"/>
      <c r="C244" s="271" t="s">
        <v>2534</v>
      </c>
      <c r="D244" s="271" t="s">
        <v>3230</v>
      </c>
      <c r="E244" s="272" t="s">
        <v>2563</v>
      </c>
      <c r="F244" s="271" t="s">
        <v>2277</v>
      </c>
      <c r="G244" s="271" t="s">
        <v>2418</v>
      </c>
    </row>
    <row r="245" spans="1:7" ht="15">
      <c r="A245" s="56" t="s">
        <v>2615</v>
      </c>
      <c r="B245" s="56" t="s">
        <v>2601</v>
      </c>
      <c r="C245" s="56" t="s">
        <v>108</v>
      </c>
      <c r="D245" s="56" t="s">
        <v>3230</v>
      </c>
      <c r="E245" s="74" t="s">
        <v>108</v>
      </c>
      <c r="F245" s="74" t="s">
        <v>2277</v>
      </c>
      <c r="G245" s="56" t="s">
        <v>2418</v>
      </c>
    </row>
    <row r="246" spans="1:7" ht="17.25">
      <c r="A246" s="271" t="s">
        <v>2616</v>
      </c>
      <c r="B246" s="271" t="s">
        <v>2601</v>
      </c>
      <c r="C246" s="271" t="s">
        <v>108</v>
      </c>
      <c r="D246" s="271" t="s">
        <v>3230</v>
      </c>
      <c r="E246" s="272" t="s">
        <v>108</v>
      </c>
      <c r="F246" s="272" t="s">
        <v>2277</v>
      </c>
      <c r="G246" s="271" t="s">
        <v>2418</v>
      </c>
    </row>
    <row r="247" spans="1:7" ht="17.25">
      <c r="A247" s="271" t="s">
        <v>2617</v>
      </c>
      <c r="B247" s="271" t="s">
        <v>2596</v>
      </c>
      <c r="C247" s="271" t="s">
        <v>108</v>
      </c>
      <c r="D247" s="271" t="s">
        <v>3230</v>
      </c>
      <c r="E247" s="272" t="s">
        <v>108</v>
      </c>
      <c r="F247" s="271" t="s">
        <v>2277</v>
      </c>
      <c r="G247" s="271" t="s">
        <v>2418</v>
      </c>
    </row>
    <row r="248" spans="1:7" ht="17.25">
      <c r="A248" s="271" t="s">
        <v>2618</v>
      </c>
      <c r="B248" s="271" t="s">
        <v>2619</v>
      </c>
      <c r="C248" s="271" t="s">
        <v>2563</v>
      </c>
      <c r="D248" s="271" t="s">
        <v>3230</v>
      </c>
      <c r="E248" s="272" t="s">
        <v>2563</v>
      </c>
      <c r="F248" s="271" t="s">
        <v>2277</v>
      </c>
      <c r="G248" s="271" t="s">
        <v>2418</v>
      </c>
    </row>
    <row r="249" spans="1:7" ht="17.25">
      <c r="A249" s="271" t="s">
        <v>2620</v>
      </c>
      <c r="B249" s="271" t="s">
        <v>2619</v>
      </c>
      <c r="C249" s="271" t="s">
        <v>2563</v>
      </c>
      <c r="D249" s="271" t="s">
        <v>3230</v>
      </c>
      <c r="E249" s="272" t="s">
        <v>2563</v>
      </c>
      <c r="F249" s="272" t="s">
        <v>2277</v>
      </c>
      <c r="G249" s="271" t="s">
        <v>2418</v>
      </c>
    </row>
    <row r="250" spans="1:7" ht="17.25">
      <c r="A250" s="271" t="s">
        <v>2476</v>
      </c>
      <c r="B250" s="271" t="s">
        <v>2458</v>
      </c>
      <c r="C250" s="271" t="s">
        <v>2459</v>
      </c>
      <c r="D250" s="271" t="s">
        <v>3230</v>
      </c>
      <c r="E250" s="272" t="s">
        <v>2771</v>
      </c>
      <c r="F250" s="271" t="s">
        <v>2277</v>
      </c>
      <c r="G250" s="271" t="s">
        <v>2418</v>
      </c>
    </row>
    <row r="251" spans="1:7" ht="17.25">
      <c r="A251" s="271" t="s">
        <v>2621</v>
      </c>
      <c r="B251" s="271" t="s">
        <v>2619</v>
      </c>
      <c r="C251" s="271" t="s">
        <v>108</v>
      </c>
      <c r="D251" s="271" t="s">
        <v>3230</v>
      </c>
      <c r="E251" s="272" t="s">
        <v>108</v>
      </c>
      <c r="F251" s="271" t="s">
        <v>2277</v>
      </c>
      <c r="G251" s="271" t="s">
        <v>2622</v>
      </c>
    </row>
    <row r="252" spans="1:7" ht="17.25">
      <c r="A252" s="75" t="s">
        <v>3233</v>
      </c>
      <c r="B252" s="75"/>
      <c r="C252" s="75"/>
      <c r="D252" s="75"/>
      <c r="E252" s="76"/>
      <c r="F252" s="75"/>
      <c r="G252" s="75"/>
    </row>
    <row r="253" spans="1:7" ht="17.25">
      <c r="A253" s="271" t="s">
        <v>2624</v>
      </c>
      <c r="B253" s="271" t="s">
        <v>2625</v>
      </c>
      <c r="C253" s="271" t="s">
        <v>108</v>
      </c>
      <c r="D253" s="271" t="s">
        <v>3230</v>
      </c>
      <c r="E253" s="272" t="s">
        <v>108</v>
      </c>
      <c r="F253" s="271" t="s">
        <v>2277</v>
      </c>
      <c r="G253" s="271" t="s">
        <v>2418</v>
      </c>
    </row>
    <row r="254" spans="1:7" ht="17.25">
      <c r="A254" s="271" t="s">
        <v>2626</v>
      </c>
      <c r="B254" s="271" t="s">
        <v>2627</v>
      </c>
      <c r="C254" s="271" t="s">
        <v>108</v>
      </c>
      <c r="D254" s="271" t="s">
        <v>3230</v>
      </c>
      <c r="E254" s="272" t="s">
        <v>108</v>
      </c>
      <c r="F254" s="271" t="s">
        <v>2277</v>
      </c>
      <c r="G254" s="271" t="s">
        <v>2418</v>
      </c>
    </row>
    <row r="255" spans="1:7" ht="17.25">
      <c r="A255" s="271" t="s">
        <v>2628</v>
      </c>
      <c r="B255" s="271" t="s">
        <v>2627</v>
      </c>
      <c r="C255" s="271" t="s">
        <v>108</v>
      </c>
      <c r="D255" s="271" t="s">
        <v>3230</v>
      </c>
      <c r="E255" s="272" t="s">
        <v>108</v>
      </c>
      <c r="F255" s="272" t="s">
        <v>2277</v>
      </c>
      <c r="G255" s="271" t="s">
        <v>2418</v>
      </c>
    </row>
    <row r="256" spans="1:7" ht="17.25">
      <c r="A256" s="75" t="s">
        <v>2732</v>
      </c>
      <c r="B256" s="75"/>
      <c r="C256" s="75"/>
      <c r="D256" s="75"/>
      <c r="E256" s="76"/>
      <c r="F256" s="75"/>
      <c r="G256" s="75"/>
    </row>
    <row r="257" spans="1:7" ht="17.25">
      <c r="A257" s="271" t="s">
        <v>2630</v>
      </c>
      <c r="B257" s="271" t="s">
        <v>2479</v>
      </c>
      <c r="C257" s="271" t="s">
        <v>2563</v>
      </c>
      <c r="D257" s="271" t="s">
        <v>3230</v>
      </c>
      <c r="E257" s="272" t="s">
        <v>2563</v>
      </c>
      <c r="F257" s="271" t="s">
        <v>2277</v>
      </c>
      <c r="G257" s="271" t="s">
        <v>2631</v>
      </c>
    </row>
    <row r="258" spans="1:7" ht="17.25">
      <c r="A258" s="271" t="s">
        <v>2632</v>
      </c>
      <c r="B258" s="271" t="s">
        <v>2540</v>
      </c>
      <c r="C258" s="271" t="s">
        <v>108</v>
      </c>
      <c r="D258" s="271" t="s">
        <v>3230</v>
      </c>
      <c r="E258" s="272" t="s">
        <v>108</v>
      </c>
      <c r="F258" s="271" t="s">
        <v>2277</v>
      </c>
      <c r="G258" s="271" t="s">
        <v>2633</v>
      </c>
    </row>
    <row r="259" spans="1:7" ht="17.25">
      <c r="A259" s="271" t="s">
        <v>2634</v>
      </c>
      <c r="B259" s="271" t="s">
        <v>2635</v>
      </c>
      <c r="C259" s="271" t="s">
        <v>108</v>
      </c>
      <c r="D259" s="271" t="s">
        <v>3230</v>
      </c>
      <c r="E259" s="272" t="s">
        <v>108</v>
      </c>
      <c r="F259" s="272" t="s">
        <v>2277</v>
      </c>
      <c r="G259" s="271" t="s">
        <v>2636</v>
      </c>
    </row>
    <row r="260" spans="1:7" ht="17.25">
      <c r="A260" s="75" t="s">
        <v>2733</v>
      </c>
      <c r="B260" s="75"/>
      <c r="C260" s="75"/>
      <c r="D260" s="75"/>
      <c r="E260" s="76"/>
      <c r="F260" s="75"/>
      <c r="G260" s="75"/>
    </row>
    <row r="261" spans="1:7" ht="17.25">
      <c r="A261" s="271" t="s">
        <v>2638</v>
      </c>
      <c r="B261" s="271" t="s">
        <v>2540</v>
      </c>
      <c r="C261" s="271" t="s">
        <v>108</v>
      </c>
      <c r="D261" s="271" t="s">
        <v>3230</v>
      </c>
      <c r="E261" s="272" t="s">
        <v>108</v>
      </c>
      <c r="F261" s="271" t="s">
        <v>2277</v>
      </c>
      <c r="G261" s="271" t="s">
        <v>2639</v>
      </c>
    </row>
    <row r="262" spans="1:7" ht="17.25">
      <c r="A262" s="271" t="s">
        <v>2640</v>
      </c>
      <c r="B262" s="271" t="s">
        <v>2641</v>
      </c>
      <c r="C262" s="271" t="s">
        <v>108</v>
      </c>
      <c r="D262" s="271" t="s">
        <v>3230</v>
      </c>
      <c r="E262" s="272" t="s">
        <v>108</v>
      </c>
      <c r="F262" s="271" t="s">
        <v>2277</v>
      </c>
      <c r="G262" s="271" t="s">
        <v>2642</v>
      </c>
    </row>
    <row r="263" spans="1:7" ht="15">
      <c r="A263" s="56" t="s">
        <v>2643</v>
      </c>
      <c r="B263" s="56" t="s">
        <v>2641</v>
      </c>
      <c r="C263" s="56" t="s">
        <v>108</v>
      </c>
      <c r="D263" s="56" t="s">
        <v>3230</v>
      </c>
      <c r="E263" s="74" t="s">
        <v>108</v>
      </c>
      <c r="F263" s="74" t="s">
        <v>2277</v>
      </c>
      <c r="G263" s="56" t="s">
        <v>2644</v>
      </c>
    </row>
    <row r="264" spans="1:7" ht="17.25">
      <c r="A264" s="271" t="s">
        <v>2645</v>
      </c>
      <c r="B264" s="271" t="s">
        <v>2540</v>
      </c>
      <c r="C264" s="271" t="s">
        <v>108</v>
      </c>
      <c r="D264" s="271" t="s">
        <v>3230</v>
      </c>
      <c r="E264" s="272" t="s">
        <v>108</v>
      </c>
      <c r="F264" s="271" t="s">
        <v>2277</v>
      </c>
      <c r="G264" s="271" t="s">
        <v>2418</v>
      </c>
    </row>
    <row r="265" spans="1:7" ht="17.25">
      <c r="A265" s="271" t="s">
        <v>2646</v>
      </c>
      <c r="B265" s="271" t="s">
        <v>2647</v>
      </c>
      <c r="C265" s="271" t="s">
        <v>2648</v>
      </c>
      <c r="D265" s="271" t="s">
        <v>3230</v>
      </c>
      <c r="E265" s="272" t="s">
        <v>108</v>
      </c>
      <c r="F265" s="272" t="s">
        <v>2277</v>
      </c>
      <c r="G265" s="271" t="s">
        <v>2418</v>
      </c>
    </row>
    <row r="266" spans="1:7" ht="17.25">
      <c r="A266" s="75" t="s">
        <v>2734</v>
      </c>
      <c r="B266" s="75"/>
      <c r="C266" s="75"/>
      <c r="D266" s="75"/>
      <c r="E266" s="76"/>
      <c r="F266" s="75"/>
      <c r="G266" s="75"/>
    </row>
    <row r="267" spans="1:7" ht="15">
      <c r="A267" s="56" t="s">
        <v>2650</v>
      </c>
      <c r="B267" s="56" t="s">
        <v>2651</v>
      </c>
      <c r="C267" s="56" t="s">
        <v>108</v>
      </c>
      <c r="D267" s="56" t="s">
        <v>3230</v>
      </c>
      <c r="E267" s="74" t="s">
        <v>108</v>
      </c>
      <c r="F267" s="74" t="s">
        <v>2277</v>
      </c>
      <c r="G267" s="56" t="s">
        <v>2418</v>
      </c>
    </row>
    <row r="268" spans="1:7" ht="17.25">
      <c r="A268" s="271" t="s">
        <v>2652</v>
      </c>
      <c r="B268" s="271" t="s">
        <v>2651</v>
      </c>
      <c r="C268" s="271" t="s">
        <v>2563</v>
      </c>
      <c r="D268" s="271" t="s">
        <v>3230</v>
      </c>
      <c r="E268" s="272" t="s">
        <v>2563</v>
      </c>
      <c r="F268" s="271" t="s">
        <v>2277</v>
      </c>
      <c r="G268" s="271" t="s">
        <v>2653</v>
      </c>
    </row>
    <row r="269" spans="1:7" ht="15">
      <c r="A269" s="56" t="s">
        <v>2654</v>
      </c>
      <c r="B269" s="56" t="s">
        <v>2655</v>
      </c>
      <c r="C269" s="56" t="s">
        <v>2656</v>
      </c>
      <c r="D269" s="56" t="s">
        <v>3230</v>
      </c>
      <c r="E269" s="74" t="s">
        <v>2692</v>
      </c>
      <c r="F269" s="74" t="s">
        <v>2278</v>
      </c>
      <c r="G269" s="56" t="s">
        <v>2658</v>
      </c>
    </row>
    <row r="270" spans="1:7" ht="17.25">
      <c r="A270" s="271" t="s">
        <v>2659</v>
      </c>
      <c r="B270" s="271" t="s">
        <v>2655</v>
      </c>
      <c r="C270" s="271" t="s">
        <v>2580</v>
      </c>
      <c r="D270" s="271" t="s">
        <v>3230</v>
      </c>
      <c r="E270" s="272" t="s">
        <v>108</v>
      </c>
      <c r="F270" s="272" t="s">
        <v>2277</v>
      </c>
      <c r="G270" s="271" t="s">
        <v>2660</v>
      </c>
    </row>
    <row r="271" spans="1:7" ht="17.25">
      <c r="A271" s="271" t="s">
        <v>2661</v>
      </c>
      <c r="B271" s="271" t="s">
        <v>2651</v>
      </c>
      <c r="C271" s="271" t="s">
        <v>2662</v>
      </c>
      <c r="D271" s="271" t="s">
        <v>3230</v>
      </c>
      <c r="E271" s="272" t="s">
        <v>108</v>
      </c>
      <c r="F271" s="271" t="s">
        <v>2277</v>
      </c>
      <c r="G271" s="271" t="s">
        <v>2418</v>
      </c>
    </row>
    <row r="272" spans="1:7" ht="17.25">
      <c r="A272" s="271" t="s">
        <v>2663</v>
      </c>
      <c r="B272" s="271" t="s">
        <v>2651</v>
      </c>
      <c r="C272" s="271" t="s">
        <v>2664</v>
      </c>
      <c r="D272" s="271" t="s">
        <v>3230</v>
      </c>
      <c r="E272" s="272" t="s">
        <v>108</v>
      </c>
      <c r="F272" s="271" t="s">
        <v>2277</v>
      </c>
      <c r="G272" s="271" t="s">
        <v>2665</v>
      </c>
    </row>
    <row r="273" spans="1:7" ht="17.25">
      <c r="A273" s="75" t="s">
        <v>2735</v>
      </c>
      <c r="B273" s="75"/>
      <c r="C273" s="75"/>
      <c r="D273" s="75"/>
      <c r="E273" s="76"/>
      <c r="F273" s="75"/>
      <c r="G273" s="75"/>
    </row>
    <row r="274" spans="1:7" ht="15">
      <c r="A274" s="56" t="s">
        <v>2667</v>
      </c>
      <c r="B274" s="56" t="s">
        <v>2485</v>
      </c>
      <c r="C274" s="56" t="s">
        <v>2668</v>
      </c>
      <c r="D274" s="56" t="s">
        <v>3230</v>
      </c>
      <c r="E274" s="74" t="s">
        <v>108</v>
      </c>
      <c r="F274" s="74" t="s">
        <v>2277</v>
      </c>
      <c r="G274" s="56" t="s">
        <v>2669</v>
      </c>
    </row>
    <row r="275" spans="1:7" ht="17.25">
      <c r="A275" s="271" t="s">
        <v>2499</v>
      </c>
      <c r="B275" s="271" t="s">
        <v>2500</v>
      </c>
      <c r="C275" s="271" t="s">
        <v>2501</v>
      </c>
      <c r="D275" s="271" t="s">
        <v>3230</v>
      </c>
      <c r="E275" s="272" t="s">
        <v>108</v>
      </c>
      <c r="F275" s="271" t="s">
        <v>2277</v>
      </c>
      <c r="G275" s="271" t="s">
        <v>2502</v>
      </c>
    </row>
    <row r="276" spans="1:7" ht="17.25">
      <c r="A276" s="271" t="s">
        <v>2506</v>
      </c>
      <c r="B276" s="271" t="s">
        <v>2458</v>
      </c>
      <c r="C276" s="271" t="s">
        <v>2459</v>
      </c>
      <c r="D276" s="271" t="s">
        <v>3230</v>
      </c>
      <c r="E276" s="272" t="s">
        <v>2771</v>
      </c>
      <c r="F276" s="272" t="s">
        <v>2277</v>
      </c>
      <c r="G276" s="271" t="s">
        <v>2418</v>
      </c>
    </row>
    <row r="277" spans="1:7" ht="17.25">
      <c r="A277" s="271" t="s">
        <v>2670</v>
      </c>
      <c r="B277" s="271" t="s">
        <v>2458</v>
      </c>
      <c r="C277" s="271" t="s">
        <v>108</v>
      </c>
      <c r="D277" s="271" t="s">
        <v>3230</v>
      </c>
      <c r="E277" s="272" t="s">
        <v>108</v>
      </c>
      <c r="F277" s="271" t="s">
        <v>2277</v>
      </c>
      <c r="G277" s="271" t="s">
        <v>2418</v>
      </c>
    </row>
    <row r="278" spans="1:7" ht="15">
      <c r="A278" s="56" t="s">
        <v>2671</v>
      </c>
      <c r="B278" s="56" t="s">
        <v>2504</v>
      </c>
      <c r="C278" s="56" t="s">
        <v>2672</v>
      </c>
      <c r="D278" s="56" t="s">
        <v>3230</v>
      </c>
      <c r="E278" s="74" t="s">
        <v>2672</v>
      </c>
      <c r="F278" s="74" t="s">
        <v>2277</v>
      </c>
      <c r="G278" s="56" t="s">
        <v>2673</v>
      </c>
    </row>
    <row r="279" spans="1:7" ht="17.25">
      <c r="A279" s="75" t="s">
        <v>2745</v>
      </c>
      <c r="B279" s="75"/>
      <c r="C279" s="75"/>
      <c r="D279" s="75"/>
      <c r="E279" s="76"/>
      <c r="F279" s="75"/>
      <c r="G279" s="75"/>
    </row>
    <row r="280" spans="1:7" ht="17.25">
      <c r="A280" s="271" t="s">
        <v>2450</v>
      </c>
      <c r="B280" s="271" t="s">
        <v>2451</v>
      </c>
      <c r="C280" s="271" t="s">
        <v>2452</v>
      </c>
      <c r="D280" s="271" t="s">
        <v>3234</v>
      </c>
      <c r="E280" s="272" t="s">
        <v>2454</v>
      </c>
      <c r="F280" s="272" t="s">
        <v>2297</v>
      </c>
      <c r="G280" s="271" t="s">
        <v>2455</v>
      </c>
    </row>
    <row r="281" spans="1:7" ht="17.25">
      <c r="A281" s="271" t="s">
        <v>2556</v>
      </c>
      <c r="B281" s="271" t="s">
        <v>2458</v>
      </c>
      <c r="C281" s="271" t="s">
        <v>1213</v>
      </c>
      <c r="D281" s="271" t="s">
        <v>3234</v>
      </c>
      <c r="E281" s="272" t="s">
        <v>1213</v>
      </c>
      <c r="F281" s="271" t="s">
        <v>2298</v>
      </c>
      <c r="G281" s="271" t="s">
        <v>2418</v>
      </c>
    </row>
    <row r="282" spans="1:7" ht="17.25">
      <c r="A282" s="271" t="s">
        <v>2557</v>
      </c>
      <c r="B282" s="271"/>
      <c r="C282" s="271" t="s">
        <v>2558</v>
      </c>
      <c r="D282" s="271" t="s">
        <v>3234</v>
      </c>
      <c r="E282" s="272" t="s">
        <v>1213</v>
      </c>
      <c r="F282" s="272" t="s">
        <v>2298</v>
      </c>
      <c r="G282" s="271" t="s">
        <v>2418</v>
      </c>
    </row>
    <row r="283" spans="1:7" ht="17.25">
      <c r="A283" s="75" t="s">
        <v>2747</v>
      </c>
      <c r="B283" s="75"/>
      <c r="C283" s="75"/>
      <c r="D283" s="75"/>
      <c r="E283" s="76"/>
      <c r="F283" s="75"/>
      <c r="G283" s="75"/>
    </row>
    <row r="284" spans="1:7" ht="17.25">
      <c r="A284" s="271" t="s">
        <v>2457</v>
      </c>
      <c r="B284" s="271" t="s">
        <v>2458</v>
      </c>
      <c r="C284" s="271" t="s">
        <v>2459</v>
      </c>
      <c r="D284" s="271" t="s">
        <v>3234</v>
      </c>
      <c r="E284" s="272" t="s">
        <v>2460</v>
      </c>
      <c r="F284" s="272" t="s">
        <v>2297</v>
      </c>
      <c r="G284" s="271" t="s">
        <v>2418</v>
      </c>
    </row>
    <row r="285" spans="1:7" ht="17.25">
      <c r="A285" s="75" t="s">
        <v>2750</v>
      </c>
      <c r="B285" s="75"/>
      <c r="C285" s="75"/>
      <c r="D285" s="75"/>
      <c r="E285" s="76"/>
      <c r="F285" s="75"/>
      <c r="G285" s="75"/>
    </row>
    <row r="286" spans="1:7" ht="17.25">
      <c r="A286" s="271" t="s">
        <v>2462</v>
      </c>
      <c r="B286" s="271" t="s">
        <v>2463</v>
      </c>
      <c r="C286" s="271" t="s">
        <v>2459</v>
      </c>
      <c r="D286" s="271" t="s">
        <v>3234</v>
      </c>
      <c r="E286" s="272" t="s">
        <v>2460</v>
      </c>
      <c r="F286" s="272" t="s">
        <v>2297</v>
      </c>
      <c r="G286" s="271" t="s">
        <v>2418</v>
      </c>
    </row>
    <row r="287" spans="1:7" ht="17.25">
      <c r="A287" s="271" t="s">
        <v>2464</v>
      </c>
      <c r="B287" s="271" t="s">
        <v>2463</v>
      </c>
      <c r="C287" s="271" t="s">
        <v>2459</v>
      </c>
      <c r="D287" s="271" t="s">
        <v>3234</v>
      </c>
      <c r="E287" s="272" t="s">
        <v>2460</v>
      </c>
      <c r="F287" s="272" t="s">
        <v>2297</v>
      </c>
      <c r="G287" s="271" t="s">
        <v>2418</v>
      </c>
    </row>
    <row r="288" spans="1:7" ht="17.25">
      <c r="A288" s="271" t="s">
        <v>2465</v>
      </c>
      <c r="B288" s="271" t="s">
        <v>2463</v>
      </c>
      <c r="C288" s="271" t="s">
        <v>2459</v>
      </c>
      <c r="D288" s="271" t="s">
        <v>3234</v>
      </c>
      <c r="E288" s="272" t="s">
        <v>2460</v>
      </c>
      <c r="F288" s="272" t="s">
        <v>2297</v>
      </c>
      <c r="G288" s="271" t="s">
        <v>2418</v>
      </c>
    </row>
    <row r="289" spans="1:7" ht="17.25">
      <c r="A289" s="271" t="s">
        <v>2466</v>
      </c>
      <c r="B289" s="271" t="s">
        <v>2463</v>
      </c>
      <c r="C289" s="271" t="s">
        <v>2459</v>
      </c>
      <c r="D289" s="271" t="s">
        <v>3234</v>
      </c>
      <c r="E289" s="272" t="s">
        <v>2460</v>
      </c>
      <c r="F289" s="272" t="s">
        <v>2297</v>
      </c>
      <c r="G289" s="271" t="s">
        <v>2418</v>
      </c>
    </row>
    <row r="290" spans="1:7" ht="17.25">
      <c r="A290" s="75" t="s">
        <v>2751</v>
      </c>
      <c r="B290" s="75"/>
      <c r="C290" s="75"/>
      <c r="D290" s="75"/>
      <c r="E290" s="76"/>
      <c r="F290" s="75"/>
      <c r="G290" s="75"/>
    </row>
    <row r="291" spans="1:7" ht="17.25">
      <c r="A291" s="271" t="s">
        <v>2472</v>
      </c>
      <c r="B291" s="271" t="s">
        <v>2458</v>
      </c>
      <c r="C291" s="271" t="s">
        <v>2459</v>
      </c>
      <c r="D291" s="271" t="s">
        <v>3234</v>
      </c>
      <c r="E291" s="272" t="s">
        <v>2460</v>
      </c>
      <c r="F291" s="272" t="s">
        <v>2297</v>
      </c>
      <c r="G291" s="271" t="s">
        <v>2418</v>
      </c>
    </row>
    <row r="292" spans="1:7" ht="17.25">
      <c r="A292" s="271" t="s">
        <v>2473</v>
      </c>
      <c r="B292" s="271" t="s">
        <v>2458</v>
      </c>
      <c r="C292" s="271" t="s">
        <v>2459</v>
      </c>
      <c r="D292" s="271" t="s">
        <v>3234</v>
      </c>
      <c r="E292" s="272" t="s">
        <v>2460</v>
      </c>
      <c r="F292" s="272" t="s">
        <v>2297</v>
      </c>
      <c r="G292" s="271" t="s">
        <v>2418</v>
      </c>
    </row>
    <row r="293" spans="1:7" ht="17.25">
      <c r="A293" s="271" t="s">
        <v>2474</v>
      </c>
      <c r="B293" s="271" t="s">
        <v>2458</v>
      </c>
      <c r="C293" s="271" t="s">
        <v>2459</v>
      </c>
      <c r="D293" s="271" t="s">
        <v>3234</v>
      </c>
      <c r="E293" s="272" t="s">
        <v>2460</v>
      </c>
      <c r="F293" s="272" t="s">
        <v>2297</v>
      </c>
      <c r="G293" s="271" t="s">
        <v>2418</v>
      </c>
    </row>
    <row r="294" spans="1:7" ht="17.25">
      <c r="A294" s="75" t="s">
        <v>2752</v>
      </c>
      <c r="B294" s="75"/>
      <c r="C294" s="75"/>
      <c r="D294" s="75"/>
      <c r="E294" s="76"/>
      <c r="F294" s="75"/>
      <c r="G294" s="75"/>
    </row>
    <row r="295" spans="1:7" ht="17.25">
      <c r="A295" s="271" t="s">
        <v>2476</v>
      </c>
      <c r="B295" s="271" t="s">
        <v>2458</v>
      </c>
      <c r="C295" s="271" t="s">
        <v>2459</v>
      </c>
      <c r="D295" s="271" t="s">
        <v>3234</v>
      </c>
      <c r="E295" s="272" t="s">
        <v>2460</v>
      </c>
      <c r="F295" s="272" t="s">
        <v>2297</v>
      </c>
      <c r="G295" s="271" t="s">
        <v>2418</v>
      </c>
    </row>
    <row r="296" spans="1:7" ht="17.25">
      <c r="A296" s="75" t="s">
        <v>2755</v>
      </c>
      <c r="B296" s="75"/>
      <c r="C296" s="75"/>
      <c r="D296" s="75"/>
      <c r="E296" s="76"/>
      <c r="F296" s="75"/>
      <c r="G296" s="75"/>
    </row>
    <row r="297" spans="1:7" ht="17.25">
      <c r="A297" s="271" t="s">
        <v>2478</v>
      </c>
      <c r="B297" s="271" t="s">
        <v>2479</v>
      </c>
      <c r="C297" s="271" t="s">
        <v>2452</v>
      </c>
      <c r="D297" s="271" t="s">
        <v>3234</v>
      </c>
      <c r="E297" s="272" t="s">
        <v>2454</v>
      </c>
      <c r="F297" s="272" t="s">
        <v>2297</v>
      </c>
      <c r="G297" s="271" t="s">
        <v>2480</v>
      </c>
    </row>
    <row r="298" spans="1:7" ht="17.25">
      <c r="A298" s="271" t="s">
        <v>2481</v>
      </c>
      <c r="B298" s="271" t="s">
        <v>2482</v>
      </c>
      <c r="C298" s="271" t="s">
        <v>2452</v>
      </c>
      <c r="D298" s="271" t="s">
        <v>3234</v>
      </c>
      <c r="E298" s="272" t="s">
        <v>2454</v>
      </c>
      <c r="F298" s="272" t="s">
        <v>2297</v>
      </c>
      <c r="G298" s="271" t="s">
        <v>2483</v>
      </c>
    </row>
    <row r="299" spans="1:7" ht="17.25">
      <c r="A299" s="75" t="s">
        <v>2756</v>
      </c>
      <c r="B299" s="75"/>
      <c r="C299" s="75"/>
      <c r="D299" s="75"/>
      <c r="E299" s="76"/>
      <c r="F299" s="75"/>
      <c r="G299" s="75"/>
    </row>
    <row r="300" spans="1:7" ht="17.25">
      <c r="A300" s="271" t="s">
        <v>2493</v>
      </c>
      <c r="B300" s="271" t="s">
        <v>2458</v>
      </c>
      <c r="C300" s="271" t="s">
        <v>2452</v>
      </c>
      <c r="D300" s="271" t="s">
        <v>3234</v>
      </c>
      <c r="E300" s="272" t="s">
        <v>2454</v>
      </c>
      <c r="F300" s="272" t="s">
        <v>2297</v>
      </c>
      <c r="G300" s="271" t="s">
        <v>2418</v>
      </c>
    </row>
    <row r="301" spans="1:7" ht="17.25">
      <c r="A301" s="75" t="s">
        <v>2757</v>
      </c>
      <c r="B301" s="75"/>
      <c r="C301" s="75"/>
      <c r="D301" s="75"/>
      <c r="E301" s="76"/>
      <c r="F301" s="75"/>
      <c r="G301" s="75"/>
    </row>
    <row r="302" spans="1:7" ht="17.25">
      <c r="A302" s="271" t="s">
        <v>2654</v>
      </c>
      <c r="B302" s="271" t="s">
        <v>2655</v>
      </c>
      <c r="C302" s="271" t="s">
        <v>2656</v>
      </c>
      <c r="D302" s="271" t="s">
        <v>3234</v>
      </c>
      <c r="E302" s="272" t="s">
        <v>2692</v>
      </c>
      <c r="F302" s="272" t="s">
        <v>2298</v>
      </c>
      <c r="G302" s="271" t="s">
        <v>2658</v>
      </c>
    </row>
    <row r="303" spans="1:7" ht="17.25">
      <c r="A303" s="75" t="s">
        <v>2758</v>
      </c>
      <c r="B303" s="75"/>
      <c r="C303" s="75"/>
      <c r="D303" s="75"/>
      <c r="E303" s="76"/>
      <c r="F303" s="75"/>
      <c r="G303" s="75"/>
    </row>
    <row r="304" spans="1:7" ht="17.25">
      <c r="A304" s="271" t="s">
        <v>2497</v>
      </c>
      <c r="B304" s="271" t="s">
        <v>2458</v>
      </c>
      <c r="C304" s="271" t="s">
        <v>2452</v>
      </c>
      <c r="D304" s="271" t="s">
        <v>3234</v>
      </c>
      <c r="E304" s="272" t="s">
        <v>2454</v>
      </c>
      <c r="F304" s="272" t="s">
        <v>2297</v>
      </c>
      <c r="G304" s="271" t="s">
        <v>2498</v>
      </c>
    </row>
    <row r="305" spans="1:7" ht="17.25">
      <c r="A305" s="271" t="s">
        <v>2503</v>
      </c>
      <c r="B305" s="271" t="s">
        <v>2504</v>
      </c>
      <c r="C305" s="271" t="s">
        <v>2452</v>
      </c>
      <c r="D305" s="271" t="s">
        <v>3234</v>
      </c>
      <c r="E305" s="272" t="s">
        <v>2454</v>
      </c>
      <c r="F305" s="272" t="s">
        <v>2297</v>
      </c>
      <c r="G305" s="271" t="s">
        <v>2505</v>
      </c>
    </row>
    <row r="306" spans="1:7" ht="17.25">
      <c r="A306" s="271" t="s">
        <v>2506</v>
      </c>
      <c r="B306" s="271" t="s">
        <v>2458</v>
      </c>
      <c r="C306" s="271" t="s">
        <v>2459</v>
      </c>
      <c r="D306" s="271" t="s">
        <v>3234</v>
      </c>
      <c r="E306" s="272" t="s">
        <v>2460</v>
      </c>
      <c r="F306" s="272" t="s">
        <v>2297</v>
      </c>
      <c r="G306" s="271" t="s">
        <v>2418</v>
      </c>
    </row>
    <row r="307" spans="1:7" ht="17.25">
      <c r="A307" s="75" t="s">
        <v>2768</v>
      </c>
      <c r="B307" s="75"/>
      <c r="C307" s="75"/>
      <c r="D307" s="75"/>
      <c r="E307" s="76"/>
      <c r="F307" s="75"/>
      <c r="G307" s="75"/>
    </row>
    <row r="308" spans="1:7" ht="17.25">
      <c r="A308" s="271" t="s">
        <v>2450</v>
      </c>
      <c r="B308" s="271" t="s">
        <v>2451</v>
      </c>
      <c r="C308" s="271" t="s">
        <v>2452</v>
      </c>
      <c r="D308" s="271" t="s">
        <v>3235</v>
      </c>
      <c r="E308" s="272" t="s">
        <v>2454</v>
      </c>
      <c r="F308" s="272" t="s">
        <v>2319</v>
      </c>
      <c r="G308" s="271" t="s">
        <v>2455</v>
      </c>
    </row>
    <row r="309" spans="1:7" ht="17.25">
      <c r="A309" s="271" t="s">
        <v>2556</v>
      </c>
      <c r="B309" s="271" t="s">
        <v>2458</v>
      </c>
      <c r="C309" s="271" t="s">
        <v>1213</v>
      </c>
      <c r="D309" s="271" t="s">
        <v>3235</v>
      </c>
      <c r="E309" s="272" t="s">
        <v>1213</v>
      </c>
      <c r="F309" s="271" t="s">
        <v>2320</v>
      </c>
      <c r="G309" s="271" t="s">
        <v>2418</v>
      </c>
    </row>
    <row r="310" spans="1:7" ht="17.25">
      <c r="A310" s="271" t="s">
        <v>2557</v>
      </c>
      <c r="B310" s="271"/>
      <c r="C310" s="271" t="s">
        <v>2558</v>
      </c>
      <c r="D310" s="271" t="s">
        <v>3235</v>
      </c>
      <c r="E310" s="272" t="s">
        <v>1213</v>
      </c>
      <c r="F310" s="272" t="s">
        <v>2320</v>
      </c>
      <c r="G310" s="271" t="s">
        <v>2418</v>
      </c>
    </row>
    <row r="311" spans="1:7" ht="17.25">
      <c r="A311" s="75" t="s">
        <v>2770</v>
      </c>
      <c r="B311" s="75"/>
      <c r="C311" s="75"/>
      <c r="D311" s="75"/>
      <c r="E311" s="76"/>
      <c r="F311" s="75"/>
      <c r="G311" s="75"/>
    </row>
    <row r="312" spans="1:7" ht="17.25">
      <c r="A312" s="271" t="s">
        <v>2457</v>
      </c>
      <c r="B312" s="271" t="s">
        <v>2458</v>
      </c>
      <c r="C312" s="271" t="s">
        <v>2459</v>
      </c>
      <c r="D312" s="271" t="s">
        <v>3235</v>
      </c>
      <c r="E312" s="272" t="s">
        <v>2460</v>
      </c>
      <c r="F312" s="272" t="s">
        <v>2319</v>
      </c>
      <c r="G312" s="271" t="s">
        <v>2418</v>
      </c>
    </row>
    <row r="313" spans="1:7" ht="17.25">
      <c r="A313" s="75" t="s">
        <v>2772</v>
      </c>
      <c r="B313" s="75"/>
      <c r="C313" s="75"/>
      <c r="D313" s="75"/>
      <c r="E313" s="76"/>
      <c r="F313" s="75"/>
      <c r="G313" s="75"/>
    </row>
    <row r="314" spans="1:7" ht="17.25">
      <c r="A314" s="271" t="s">
        <v>2520</v>
      </c>
      <c r="B314" s="271" t="s">
        <v>2521</v>
      </c>
      <c r="C314" s="271" t="s">
        <v>2522</v>
      </c>
      <c r="D314" s="271" t="s">
        <v>3235</v>
      </c>
      <c r="E314" s="272" t="s">
        <v>2523</v>
      </c>
      <c r="F314" s="272" t="s">
        <v>2319</v>
      </c>
      <c r="G314" s="271" t="s">
        <v>2418</v>
      </c>
    </row>
    <row r="315" spans="1:7" ht="17.25">
      <c r="A315" s="75" t="s">
        <v>2773</v>
      </c>
      <c r="B315" s="75"/>
      <c r="C315" s="75"/>
      <c r="D315" s="75"/>
      <c r="E315" s="76"/>
      <c r="F315" s="75"/>
      <c r="G315" s="75"/>
    </row>
    <row r="316" spans="1:7" ht="17.25">
      <c r="A316" s="271" t="s">
        <v>2525</v>
      </c>
      <c r="B316" s="271" t="s">
        <v>2526</v>
      </c>
      <c r="C316" s="271" t="s">
        <v>2527</v>
      </c>
      <c r="D316" s="271" t="s">
        <v>3235</v>
      </c>
      <c r="E316" s="272" t="s">
        <v>2523</v>
      </c>
      <c r="F316" s="272" t="s">
        <v>2319</v>
      </c>
      <c r="G316" s="271" t="s">
        <v>2418</v>
      </c>
    </row>
    <row r="317" spans="1:7" ht="17.25">
      <c r="A317" s="75" t="s">
        <v>2774</v>
      </c>
      <c r="B317" s="75"/>
      <c r="C317" s="75"/>
      <c r="D317" s="75"/>
      <c r="E317" s="76"/>
      <c r="F317" s="75"/>
      <c r="G317" s="75"/>
    </row>
    <row r="318" spans="1:7" ht="17.25">
      <c r="A318" s="271" t="s">
        <v>2462</v>
      </c>
      <c r="B318" s="271" t="s">
        <v>2463</v>
      </c>
      <c r="C318" s="271" t="s">
        <v>2459</v>
      </c>
      <c r="D318" s="271" t="s">
        <v>3235</v>
      </c>
      <c r="E318" s="272" t="s">
        <v>2460</v>
      </c>
      <c r="F318" s="272" t="s">
        <v>2319</v>
      </c>
      <c r="G318" s="271" t="s">
        <v>2418</v>
      </c>
    </row>
    <row r="319" spans="1:7" ht="17.25">
      <c r="A319" s="271" t="s">
        <v>2464</v>
      </c>
      <c r="B319" s="271" t="s">
        <v>2463</v>
      </c>
      <c r="C319" s="271" t="s">
        <v>2459</v>
      </c>
      <c r="D319" s="271" t="s">
        <v>3235</v>
      </c>
      <c r="E319" s="272" t="s">
        <v>2460</v>
      </c>
      <c r="F319" s="272" t="s">
        <v>2319</v>
      </c>
      <c r="G319" s="271" t="s">
        <v>2418</v>
      </c>
    </row>
    <row r="320" spans="1:7" ht="17.25">
      <c r="A320" s="271" t="s">
        <v>2465</v>
      </c>
      <c r="B320" s="271" t="s">
        <v>2463</v>
      </c>
      <c r="C320" s="271" t="s">
        <v>2459</v>
      </c>
      <c r="D320" s="271" t="s">
        <v>3235</v>
      </c>
      <c r="E320" s="272" t="s">
        <v>2460</v>
      </c>
      <c r="F320" s="272" t="s">
        <v>2319</v>
      </c>
      <c r="G320" s="271" t="s">
        <v>2418</v>
      </c>
    </row>
    <row r="321" spans="1:7" ht="15">
      <c r="A321" s="56" t="s">
        <v>2466</v>
      </c>
      <c r="B321" s="56" t="s">
        <v>2463</v>
      </c>
      <c r="C321" s="56" t="s">
        <v>2459</v>
      </c>
      <c r="D321" s="56" t="s">
        <v>3235</v>
      </c>
      <c r="E321" s="74" t="s">
        <v>2460</v>
      </c>
      <c r="F321" s="74" t="s">
        <v>2319</v>
      </c>
      <c r="G321" s="56" t="s">
        <v>2418</v>
      </c>
    </row>
    <row r="322" spans="1:7" ht="17.25">
      <c r="A322" s="75" t="s">
        <v>2775</v>
      </c>
      <c r="B322" s="75"/>
      <c r="C322" s="75"/>
      <c r="D322" s="75"/>
      <c r="E322" s="76"/>
      <c r="F322" s="75"/>
      <c r="G322" s="75"/>
    </row>
    <row r="323" spans="1:7" ht="17.25">
      <c r="A323" s="271" t="s">
        <v>2472</v>
      </c>
      <c r="B323" s="271" t="s">
        <v>2458</v>
      </c>
      <c r="C323" s="271" t="s">
        <v>2459</v>
      </c>
      <c r="D323" s="271" t="s">
        <v>3235</v>
      </c>
      <c r="E323" s="272" t="s">
        <v>2460</v>
      </c>
      <c r="F323" s="272" t="s">
        <v>2319</v>
      </c>
      <c r="G323" s="271" t="s">
        <v>2418</v>
      </c>
    </row>
    <row r="324" spans="1:7" ht="17.25">
      <c r="A324" s="271" t="s">
        <v>2473</v>
      </c>
      <c r="B324" s="271" t="s">
        <v>2458</v>
      </c>
      <c r="C324" s="271" t="s">
        <v>2459</v>
      </c>
      <c r="D324" s="271" t="s">
        <v>3235</v>
      </c>
      <c r="E324" s="272" t="s">
        <v>2460</v>
      </c>
      <c r="F324" s="272" t="s">
        <v>2319</v>
      </c>
      <c r="G324" s="271" t="s">
        <v>2418</v>
      </c>
    </row>
    <row r="325" spans="1:7" ht="17.25">
      <c r="A325" s="271" t="s">
        <v>2474</v>
      </c>
      <c r="B325" s="271" t="s">
        <v>2458</v>
      </c>
      <c r="C325" s="271" t="s">
        <v>2459</v>
      </c>
      <c r="D325" s="271" t="s">
        <v>3235</v>
      </c>
      <c r="E325" s="272" t="s">
        <v>2460</v>
      </c>
      <c r="F325" s="272" t="s">
        <v>2319</v>
      </c>
      <c r="G325" s="271" t="s">
        <v>2418</v>
      </c>
    </row>
    <row r="326" spans="1:7" ht="17.25">
      <c r="A326" s="75" t="s">
        <v>2776</v>
      </c>
      <c r="B326" s="75"/>
      <c r="C326" s="75"/>
      <c r="D326" s="75"/>
      <c r="E326" s="76"/>
      <c r="F326" s="75"/>
      <c r="G326" s="75"/>
    </row>
    <row r="327" spans="1:7" ht="17.25">
      <c r="A327" s="271" t="s">
        <v>2476</v>
      </c>
      <c r="B327" s="271" t="s">
        <v>2458</v>
      </c>
      <c r="C327" s="271" t="s">
        <v>2459</v>
      </c>
      <c r="D327" s="271" t="s">
        <v>3235</v>
      </c>
      <c r="E327" s="272" t="s">
        <v>2460</v>
      </c>
      <c r="F327" s="272" t="s">
        <v>2319</v>
      </c>
      <c r="G327" s="271" t="s">
        <v>2418</v>
      </c>
    </row>
    <row r="328" spans="1:7" ht="17.25">
      <c r="A328" s="75" t="s">
        <v>2778</v>
      </c>
      <c r="B328" s="75"/>
      <c r="C328" s="75"/>
      <c r="D328" s="75"/>
      <c r="E328" s="76"/>
      <c r="F328" s="75"/>
      <c r="G328" s="75"/>
    </row>
    <row r="329" spans="1:7" ht="17.25">
      <c r="A329" s="271" t="s">
        <v>2478</v>
      </c>
      <c r="B329" s="271" t="s">
        <v>2479</v>
      </c>
      <c r="C329" s="271" t="s">
        <v>2452</v>
      </c>
      <c r="D329" s="271" t="s">
        <v>3235</v>
      </c>
      <c r="E329" s="272" t="s">
        <v>2454</v>
      </c>
      <c r="F329" s="272" t="s">
        <v>2319</v>
      </c>
      <c r="G329" s="271" t="s">
        <v>2480</v>
      </c>
    </row>
    <row r="330" spans="1:7" ht="17.25">
      <c r="A330" s="271" t="s">
        <v>2481</v>
      </c>
      <c r="B330" s="271" t="s">
        <v>2482</v>
      </c>
      <c r="C330" s="271" t="s">
        <v>2452</v>
      </c>
      <c r="D330" s="271" t="s">
        <v>3235</v>
      </c>
      <c r="E330" s="272" t="s">
        <v>2454</v>
      </c>
      <c r="F330" s="272" t="s">
        <v>2319</v>
      </c>
      <c r="G330" s="271" t="s">
        <v>2483</v>
      </c>
    </row>
    <row r="331" spans="1:7" ht="17.25">
      <c r="A331" s="75" t="s">
        <v>2779</v>
      </c>
      <c r="B331" s="75"/>
      <c r="C331" s="75"/>
      <c r="D331" s="75"/>
      <c r="E331" s="76"/>
      <c r="F331" s="75"/>
      <c r="G331" s="75"/>
    </row>
    <row r="332" spans="1:7" ht="15">
      <c r="A332" s="56" t="s">
        <v>2493</v>
      </c>
      <c r="B332" s="56" t="s">
        <v>2458</v>
      </c>
      <c r="C332" s="56" t="s">
        <v>2452</v>
      </c>
      <c r="D332" s="56" t="s">
        <v>3235</v>
      </c>
      <c r="E332" s="74" t="s">
        <v>2454</v>
      </c>
      <c r="F332" s="74" t="s">
        <v>2319</v>
      </c>
      <c r="G332" s="56" t="s">
        <v>2418</v>
      </c>
    </row>
    <row r="333" spans="1:7" ht="17.25">
      <c r="A333" s="75" t="s">
        <v>2780</v>
      </c>
      <c r="B333" s="75"/>
      <c r="C333" s="75"/>
      <c r="D333" s="75"/>
      <c r="E333" s="76"/>
      <c r="F333" s="75"/>
      <c r="G333" s="75"/>
    </row>
    <row r="334" spans="1:7" ht="17.25">
      <c r="A334" s="271" t="s">
        <v>2654</v>
      </c>
      <c r="B334" s="271" t="s">
        <v>2655</v>
      </c>
      <c r="C334" s="271" t="s">
        <v>2656</v>
      </c>
      <c r="D334" s="271" t="s">
        <v>3235</v>
      </c>
      <c r="E334" s="272" t="s">
        <v>2713</v>
      </c>
      <c r="F334" s="272" t="s">
        <v>2320</v>
      </c>
      <c r="G334" s="271" t="s">
        <v>2658</v>
      </c>
    </row>
    <row r="335" spans="1:7" ht="17.25">
      <c r="A335" s="75" t="s">
        <v>2781</v>
      </c>
      <c r="B335" s="75"/>
      <c r="C335" s="75"/>
      <c r="D335" s="75"/>
      <c r="E335" s="76"/>
      <c r="F335" s="75"/>
      <c r="G335" s="75"/>
    </row>
    <row r="336" spans="1:7" ht="15">
      <c r="A336" s="56" t="s">
        <v>2497</v>
      </c>
      <c r="B336" s="56" t="s">
        <v>2458</v>
      </c>
      <c r="C336" s="56" t="s">
        <v>2452</v>
      </c>
      <c r="D336" s="56" t="s">
        <v>3235</v>
      </c>
      <c r="E336" s="74" t="s">
        <v>2454</v>
      </c>
      <c r="F336" s="74" t="s">
        <v>2319</v>
      </c>
      <c r="G336" s="56" t="s">
        <v>2498</v>
      </c>
    </row>
    <row r="337" spans="1:7" ht="17.25">
      <c r="A337" s="271" t="s">
        <v>2503</v>
      </c>
      <c r="B337" s="271" t="s">
        <v>2504</v>
      </c>
      <c r="C337" s="271" t="s">
        <v>2452</v>
      </c>
      <c r="D337" s="271" t="s">
        <v>3235</v>
      </c>
      <c r="E337" s="272" t="s">
        <v>2454</v>
      </c>
      <c r="F337" s="272" t="s">
        <v>2319</v>
      </c>
      <c r="G337" s="271" t="s">
        <v>2505</v>
      </c>
    </row>
    <row r="338" spans="1:7" ht="17.25">
      <c r="A338" s="271" t="s">
        <v>2506</v>
      </c>
      <c r="B338" s="271" t="s">
        <v>2458</v>
      </c>
      <c r="C338" s="271" t="s">
        <v>2459</v>
      </c>
      <c r="D338" s="271" t="s">
        <v>3235</v>
      </c>
      <c r="E338" s="272" t="s">
        <v>2460</v>
      </c>
      <c r="F338" s="272" t="s">
        <v>2319</v>
      </c>
      <c r="G338" s="271" t="s">
        <v>2418</v>
      </c>
    </row>
    <row r="339" spans="1:7" ht="17.25">
      <c r="A339" s="75" t="s">
        <v>2791</v>
      </c>
      <c r="B339" s="75"/>
      <c r="C339" s="75"/>
      <c r="D339" s="75"/>
      <c r="E339" s="76"/>
      <c r="F339" s="75"/>
      <c r="G339" s="75"/>
    </row>
    <row r="340" spans="1:7" ht="17.25">
      <c r="A340" s="271" t="s">
        <v>2450</v>
      </c>
      <c r="B340" s="271" t="s">
        <v>2451</v>
      </c>
      <c r="C340" s="271" t="s">
        <v>2452</v>
      </c>
      <c r="D340" s="271" t="s">
        <v>3236</v>
      </c>
      <c r="E340" s="272" t="s">
        <v>2454</v>
      </c>
      <c r="F340" s="272" t="s">
        <v>2339</v>
      </c>
      <c r="G340" s="271" t="s">
        <v>2455</v>
      </c>
    </row>
    <row r="341" spans="1:7" ht="17.25">
      <c r="A341" s="271" t="s">
        <v>2556</v>
      </c>
      <c r="B341" s="271" t="s">
        <v>2458</v>
      </c>
      <c r="C341" s="271" t="s">
        <v>1213</v>
      </c>
      <c r="D341" s="271" t="s">
        <v>3236</v>
      </c>
      <c r="E341" s="272" t="s">
        <v>1213</v>
      </c>
      <c r="F341" s="271" t="s">
        <v>2340</v>
      </c>
      <c r="G341" s="271" t="s">
        <v>2418</v>
      </c>
    </row>
    <row r="342" spans="1:7" ht="15">
      <c r="A342" s="56" t="s">
        <v>2557</v>
      </c>
      <c r="B342" s="56"/>
      <c r="C342" s="56" t="s">
        <v>2558</v>
      </c>
      <c r="D342" s="56" t="s">
        <v>3236</v>
      </c>
      <c r="E342" s="74" t="s">
        <v>1213</v>
      </c>
      <c r="F342" s="74" t="s">
        <v>2340</v>
      </c>
      <c r="G342" s="56" t="s">
        <v>2418</v>
      </c>
    </row>
    <row r="343" spans="1:7" ht="17.25">
      <c r="A343" s="75" t="s">
        <v>2793</v>
      </c>
      <c r="B343" s="75"/>
      <c r="C343" s="75"/>
      <c r="D343" s="75"/>
      <c r="E343" s="76"/>
      <c r="F343" s="75"/>
      <c r="G343" s="75"/>
    </row>
    <row r="344" spans="1:7" ht="17.25">
      <c r="A344" s="271" t="s">
        <v>2457</v>
      </c>
      <c r="B344" s="271" t="s">
        <v>2458</v>
      </c>
      <c r="C344" s="271" t="s">
        <v>2459</v>
      </c>
      <c r="D344" s="271" t="s">
        <v>3236</v>
      </c>
      <c r="E344" s="272" t="s">
        <v>2460</v>
      </c>
      <c r="F344" s="272" t="s">
        <v>2339</v>
      </c>
      <c r="G344" s="271" t="s">
        <v>2418</v>
      </c>
    </row>
    <row r="345" spans="1:7" ht="17.25">
      <c r="A345" s="75" t="s">
        <v>3237</v>
      </c>
      <c r="B345" s="75"/>
      <c r="C345" s="75"/>
      <c r="D345" s="75"/>
      <c r="E345" s="76"/>
      <c r="F345" s="75"/>
      <c r="G345" s="75"/>
    </row>
    <row r="346" spans="1:7" ht="15">
      <c r="A346" s="56" t="s">
        <v>2520</v>
      </c>
      <c r="B346" s="56" t="s">
        <v>2521</v>
      </c>
      <c r="C346" s="56" t="s">
        <v>2522</v>
      </c>
      <c r="D346" s="56" t="s">
        <v>3236</v>
      </c>
      <c r="E346" s="74" t="s">
        <v>2523</v>
      </c>
      <c r="F346" s="74" t="s">
        <v>2339</v>
      </c>
      <c r="G346" s="56" t="s">
        <v>2418</v>
      </c>
    </row>
    <row r="347" spans="1:7" ht="17.25">
      <c r="A347" s="75" t="s">
        <v>2794</v>
      </c>
      <c r="B347" s="75"/>
      <c r="C347" s="75"/>
      <c r="D347" s="75"/>
      <c r="E347" s="76"/>
      <c r="F347" s="75"/>
      <c r="G347" s="75"/>
    </row>
    <row r="348" spans="1:7" ht="17.25">
      <c r="A348" s="271" t="s">
        <v>2525</v>
      </c>
      <c r="B348" s="271" t="s">
        <v>2526</v>
      </c>
      <c r="C348" s="271" t="s">
        <v>2527</v>
      </c>
      <c r="D348" s="271" t="s">
        <v>3236</v>
      </c>
      <c r="E348" s="272" t="s">
        <v>2523</v>
      </c>
      <c r="F348" s="272" t="s">
        <v>2339</v>
      </c>
      <c r="G348" s="271" t="s">
        <v>2418</v>
      </c>
    </row>
    <row r="349" spans="1:7" ht="17.25">
      <c r="A349" s="271" t="s">
        <v>2587</v>
      </c>
      <c r="B349" s="271" t="s">
        <v>2526</v>
      </c>
      <c r="C349" s="271" t="s">
        <v>2588</v>
      </c>
      <c r="D349" s="271" t="s">
        <v>3236</v>
      </c>
      <c r="E349" s="272" t="s">
        <v>3238</v>
      </c>
      <c r="F349" s="272" t="s">
        <v>2340</v>
      </c>
      <c r="G349" s="271" t="s">
        <v>2418</v>
      </c>
    </row>
    <row r="350" spans="1:7" ht="17.25">
      <c r="A350" s="75" t="s">
        <v>2795</v>
      </c>
      <c r="B350" s="75"/>
      <c r="C350" s="75"/>
      <c r="D350" s="75"/>
      <c r="E350" s="76"/>
      <c r="F350" s="75"/>
      <c r="G350" s="75"/>
    </row>
    <row r="351" spans="1:7" ht="17.25">
      <c r="A351" s="271" t="s">
        <v>2462</v>
      </c>
      <c r="B351" s="271" t="s">
        <v>2463</v>
      </c>
      <c r="C351" s="271" t="s">
        <v>2459</v>
      </c>
      <c r="D351" s="271" t="s">
        <v>3236</v>
      </c>
      <c r="E351" s="272" t="s">
        <v>2460</v>
      </c>
      <c r="F351" s="272" t="s">
        <v>2339</v>
      </c>
      <c r="G351" s="271" t="s">
        <v>2418</v>
      </c>
    </row>
    <row r="352" spans="1:7" ht="15">
      <c r="A352" s="56" t="s">
        <v>2464</v>
      </c>
      <c r="B352" s="56" t="s">
        <v>2463</v>
      </c>
      <c r="C352" s="56" t="s">
        <v>2459</v>
      </c>
      <c r="D352" s="56" t="s">
        <v>3236</v>
      </c>
      <c r="E352" s="74" t="s">
        <v>2460</v>
      </c>
      <c r="F352" s="74" t="s">
        <v>2339</v>
      </c>
      <c r="G352" s="56" t="s">
        <v>2418</v>
      </c>
    </row>
    <row r="353" spans="1:7" ht="17.25">
      <c r="A353" s="271" t="s">
        <v>2465</v>
      </c>
      <c r="B353" s="271" t="s">
        <v>2463</v>
      </c>
      <c r="C353" s="271" t="s">
        <v>2459</v>
      </c>
      <c r="D353" s="271" t="s">
        <v>3236</v>
      </c>
      <c r="E353" s="272" t="s">
        <v>2460</v>
      </c>
      <c r="F353" s="272" t="s">
        <v>2339</v>
      </c>
      <c r="G353" s="271" t="s">
        <v>2418</v>
      </c>
    </row>
    <row r="354" spans="1:7" ht="17.25">
      <c r="A354" s="271" t="s">
        <v>2466</v>
      </c>
      <c r="B354" s="271" t="s">
        <v>2463</v>
      </c>
      <c r="C354" s="271" t="s">
        <v>2459</v>
      </c>
      <c r="D354" s="271" t="s">
        <v>3236</v>
      </c>
      <c r="E354" s="272" t="s">
        <v>2460</v>
      </c>
      <c r="F354" s="272" t="s">
        <v>2339</v>
      </c>
      <c r="G354" s="271" t="s">
        <v>2418</v>
      </c>
    </row>
    <row r="355" spans="1:7" ht="17.25">
      <c r="A355" s="75" t="s">
        <v>2796</v>
      </c>
      <c r="B355" s="75"/>
      <c r="C355" s="75"/>
      <c r="D355" s="75"/>
      <c r="E355" s="76"/>
      <c r="F355" s="75"/>
      <c r="G355" s="75"/>
    </row>
    <row r="356" spans="1:7" ht="17.25">
      <c r="A356" s="271" t="s">
        <v>2472</v>
      </c>
      <c r="B356" s="271" t="s">
        <v>2458</v>
      </c>
      <c r="C356" s="271" t="s">
        <v>2459</v>
      </c>
      <c r="D356" s="271" t="s">
        <v>3236</v>
      </c>
      <c r="E356" s="272" t="s">
        <v>2460</v>
      </c>
      <c r="F356" s="272" t="s">
        <v>2339</v>
      </c>
      <c r="G356" s="271" t="s">
        <v>2418</v>
      </c>
    </row>
    <row r="357" spans="1:7" ht="17.25">
      <c r="A357" s="271" t="s">
        <v>2473</v>
      </c>
      <c r="B357" s="271" t="s">
        <v>2458</v>
      </c>
      <c r="C357" s="271" t="s">
        <v>2459</v>
      </c>
      <c r="D357" s="271" t="s">
        <v>3236</v>
      </c>
      <c r="E357" s="272" t="s">
        <v>2460</v>
      </c>
      <c r="F357" s="272" t="s">
        <v>2339</v>
      </c>
      <c r="G357" s="271" t="s">
        <v>2418</v>
      </c>
    </row>
    <row r="358" spans="1:7" ht="17.25">
      <c r="A358" s="271" t="s">
        <v>2474</v>
      </c>
      <c r="B358" s="271" t="s">
        <v>2458</v>
      </c>
      <c r="C358" s="271" t="s">
        <v>2459</v>
      </c>
      <c r="D358" s="271" t="s">
        <v>3236</v>
      </c>
      <c r="E358" s="272" t="s">
        <v>2460</v>
      </c>
      <c r="F358" s="272" t="s">
        <v>2339</v>
      </c>
      <c r="G358" s="271" t="s">
        <v>2418</v>
      </c>
    </row>
    <row r="359" spans="1:7" ht="17.25">
      <c r="A359" s="75" t="s">
        <v>2797</v>
      </c>
      <c r="B359" s="75"/>
      <c r="C359" s="75"/>
      <c r="D359" s="75"/>
      <c r="E359" s="76"/>
      <c r="F359" s="75"/>
      <c r="G359" s="75"/>
    </row>
    <row r="360" spans="1:7" ht="17.25">
      <c r="A360" s="271" t="s">
        <v>2476</v>
      </c>
      <c r="B360" s="271" t="s">
        <v>2458</v>
      </c>
      <c r="C360" s="271" t="s">
        <v>2459</v>
      </c>
      <c r="D360" s="271" t="s">
        <v>3236</v>
      </c>
      <c r="E360" s="272" t="s">
        <v>2460</v>
      </c>
      <c r="F360" s="272" t="s">
        <v>2339</v>
      </c>
      <c r="G360" s="271" t="s">
        <v>2418</v>
      </c>
    </row>
    <row r="361" spans="1:7" ht="17.25">
      <c r="A361" s="75" t="s">
        <v>2798</v>
      </c>
      <c r="B361" s="75"/>
      <c r="C361" s="75"/>
      <c r="D361" s="75"/>
      <c r="E361" s="76"/>
      <c r="F361" s="75"/>
      <c r="G361" s="75"/>
    </row>
    <row r="362" spans="1:7" ht="17.25">
      <c r="A362" s="271" t="s">
        <v>2539</v>
      </c>
      <c r="B362" s="271" t="s">
        <v>2540</v>
      </c>
      <c r="C362" s="271" t="s">
        <v>2541</v>
      </c>
      <c r="D362" s="271" t="s">
        <v>3236</v>
      </c>
      <c r="E362" s="272" t="s">
        <v>3238</v>
      </c>
      <c r="F362" s="272" t="s">
        <v>2340</v>
      </c>
      <c r="G362" s="271" t="s">
        <v>2542</v>
      </c>
    </row>
    <row r="363" spans="1:7" ht="17.25">
      <c r="A363" s="271" t="s">
        <v>2478</v>
      </c>
      <c r="B363" s="271" t="s">
        <v>2479</v>
      </c>
      <c r="C363" s="271" t="s">
        <v>2452</v>
      </c>
      <c r="D363" s="271" t="s">
        <v>3236</v>
      </c>
      <c r="E363" s="272" t="s">
        <v>2454</v>
      </c>
      <c r="F363" s="272" t="s">
        <v>2339</v>
      </c>
      <c r="G363" s="271" t="s">
        <v>2480</v>
      </c>
    </row>
    <row r="364" spans="1:7" ht="17.25">
      <c r="A364" s="271" t="s">
        <v>2481</v>
      </c>
      <c r="B364" s="271" t="s">
        <v>2482</v>
      </c>
      <c r="C364" s="271" t="s">
        <v>2452</v>
      </c>
      <c r="D364" s="271" t="s">
        <v>3236</v>
      </c>
      <c r="E364" s="272" t="s">
        <v>2454</v>
      </c>
      <c r="F364" s="272" t="s">
        <v>2339</v>
      </c>
      <c r="G364" s="271" t="s">
        <v>2483</v>
      </c>
    </row>
    <row r="365" spans="1:7" ht="17.25">
      <c r="A365" s="75" t="s">
        <v>2799</v>
      </c>
      <c r="B365" s="75"/>
      <c r="C365" s="75"/>
      <c r="D365" s="75"/>
      <c r="E365" s="76"/>
      <c r="F365" s="75"/>
      <c r="G365" s="75"/>
    </row>
    <row r="366" spans="1:7" ht="15">
      <c r="A366" s="56" t="s">
        <v>2493</v>
      </c>
      <c r="B366" s="56" t="s">
        <v>2458</v>
      </c>
      <c r="C366" s="56" t="s">
        <v>2452</v>
      </c>
      <c r="D366" s="56" t="s">
        <v>3236</v>
      </c>
      <c r="E366" s="74" t="s">
        <v>2454</v>
      </c>
      <c r="F366" s="74" t="s">
        <v>2339</v>
      </c>
      <c r="G366" s="56" t="s">
        <v>2418</v>
      </c>
    </row>
    <row r="367" spans="1:7" ht="17.25">
      <c r="A367" s="75" t="s">
        <v>2800</v>
      </c>
      <c r="B367" s="75"/>
      <c r="C367" s="75"/>
      <c r="D367" s="75"/>
      <c r="E367" s="76"/>
      <c r="F367" s="75"/>
      <c r="G367" s="75"/>
    </row>
    <row r="368" spans="1:7" ht="17.25">
      <c r="A368" s="271" t="s">
        <v>2654</v>
      </c>
      <c r="B368" s="271" t="s">
        <v>2655</v>
      </c>
      <c r="C368" s="271" t="s">
        <v>2656</v>
      </c>
      <c r="D368" s="271" t="s">
        <v>3236</v>
      </c>
      <c r="E368" s="272" t="s">
        <v>3239</v>
      </c>
      <c r="F368" s="271" t="s">
        <v>2340</v>
      </c>
      <c r="G368" s="271" t="s">
        <v>2658</v>
      </c>
    </row>
    <row r="369" spans="1:7" ht="17.25">
      <c r="A369" s="271" t="s">
        <v>3240</v>
      </c>
      <c r="B369" s="271" t="s">
        <v>2651</v>
      </c>
      <c r="C369" s="271" t="s">
        <v>3238</v>
      </c>
      <c r="D369" s="271" t="s">
        <v>3236</v>
      </c>
      <c r="E369" s="272" t="s">
        <v>3238</v>
      </c>
      <c r="F369" s="272" t="s">
        <v>2340</v>
      </c>
      <c r="G369" s="271" t="s">
        <v>2418</v>
      </c>
    </row>
    <row r="370" spans="1:7" ht="17.25">
      <c r="A370" s="75" t="s">
        <v>2801</v>
      </c>
      <c r="B370" s="75"/>
      <c r="C370" s="75"/>
      <c r="D370" s="75"/>
      <c r="E370" s="76"/>
      <c r="F370" s="75"/>
      <c r="G370" s="75"/>
    </row>
    <row r="371" spans="1:7" ht="17.25">
      <c r="A371" s="271" t="s">
        <v>2497</v>
      </c>
      <c r="B371" s="271" t="s">
        <v>2458</v>
      </c>
      <c r="C371" s="271" t="s">
        <v>2452</v>
      </c>
      <c r="D371" s="271" t="s">
        <v>3236</v>
      </c>
      <c r="E371" s="272" t="s">
        <v>2454</v>
      </c>
      <c r="F371" s="272" t="s">
        <v>2339</v>
      </c>
      <c r="G371" s="271" t="s">
        <v>2498</v>
      </c>
    </row>
    <row r="372" spans="1:7" ht="17.25">
      <c r="A372" s="271" t="s">
        <v>2503</v>
      </c>
      <c r="B372" s="271" t="s">
        <v>2504</v>
      </c>
      <c r="C372" s="271" t="s">
        <v>2452</v>
      </c>
      <c r="D372" s="271" t="s">
        <v>3236</v>
      </c>
      <c r="E372" s="272" t="s">
        <v>2454</v>
      </c>
      <c r="F372" s="272" t="s">
        <v>2339</v>
      </c>
      <c r="G372" s="271" t="s">
        <v>2505</v>
      </c>
    </row>
    <row r="373" spans="1:7" ht="17.25">
      <c r="A373" s="271" t="s">
        <v>2506</v>
      </c>
      <c r="B373" s="271" t="s">
        <v>2458</v>
      </c>
      <c r="C373" s="271" t="s">
        <v>2459</v>
      </c>
      <c r="D373" s="271" t="s">
        <v>3236</v>
      </c>
      <c r="E373" s="272" t="s">
        <v>2460</v>
      </c>
      <c r="F373" s="272" t="s">
        <v>2339</v>
      </c>
      <c r="G373" s="271" t="s">
        <v>2418</v>
      </c>
    </row>
    <row r="374" spans="1:7" ht="17.25">
      <c r="A374" s="75" t="s">
        <v>2811</v>
      </c>
      <c r="B374" s="75"/>
      <c r="C374" s="75"/>
      <c r="D374" s="75"/>
      <c r="E374" s="76"/>
      <c r="F374" s="75"/>
      <c r="G374" s="75"/>
    </row>
    <row r="375" spans="1:7" ht="17.25">
      <c r="A375" s="271" t="s">
        <v>2450</v>
      </c>
      <c r="B375" s="271" t="s">
        <v>2451</v>
      </c>
      <c r="C375" s="271" t="s">
        <v>2452</v>
      </c>
      <c r="D375" s="271" t="s">
        <v>3241</v>
      </c>
      <c r="E375" s="272" t="s">
        <v>2454</v>
      </c>
      <c r="F375" s="272" t="s">
        <v>2355</v>
      </c>
      <c r="G375" s="271" t="s">
        <v>2455</v>
      </c>
    </row>
    <row r="376" spans="1:7" ht="17.25">
      <c r="A376" s="271" t="s">
        <v>2556</v>
      </c>
      <c r="B376" s="271" t="s">
        <v>2458</v>
      </c>
      <c r="C376" s="271" t="s">
        <v>1213</v>
      </c>
      <c r="D376" s="271" t="s">
        <v>3241</v>
      </c>
      <c r="E376" s="272" t="s">
        <v>1213</v>
      </c>
      <c r="F376" s="271" t="s">
        <v>2356</v>
      </c>
      <c r="G376" s="271" t="s">
        <v>2418</v>
      </c>
    </row>
    <row r="377" spans="1:7" ht="17.25">
      <c r="A377" s="271" t="s">
        <v>2557</v>
      </c>
      <c r="B377" s="271"/>
      <c r="C377" s="271" t="s">
        <v>2558</v>
      </c>
      <c r="D377" s="271" t="s">
        <v>3241</v>
      </c>
      <c r="E377" s="272" t="s">
        <v>1213</v>
      </c>
      <c r="F377" s="272" t="s">
        <v>2356</v>
      </c>
      <c r="G377" s="271" t="s">
        <v>2418</v>
      </c>
    </row>
    <row r="378" spans="1:7" ht="17.25">
      <c r="A378" s="75" t="s">
        <v>2813</v>
      </c>
      <c r="B378" s="75"/>
      <c r="C378" s="75"/>
      <c r="D378" s="75"/>
      <c r="E378" s="76"/>
      <c r="F378" s="75"/>
      <c r="G378" s="75"/>
    </row>
    <row r="379" spans="1:7" ht="17.25">
      <c r="A379" s="271" t="s">
        <v>2457</v>
      </c>
      <c r="B379" s="271" t="s">
        <v>2458</v>
      </c>
      <c r="C379" s="271" t="s">
        <v>2459</v>
      </c>
      <c r="D379" s="271" t="s">
        <v>3241</v>
      </c>
      <c r="E379" s="272" t="s">
        <v>2460</v>
      </c>
      <c r="F379" s="272" t="s">
        <v>2355</v>
      </c>
      <c r="G379" s="271" t="s">
        <v>2418</v>
      </c>
    </row>
    <row r="380" spans="1:7" ht="17.25">
      <c r="A380" s="75" t="s">
        <v>2814</v>
      </c>
      <c r="B380" s="75"/>
      <c r="C380" s="75"/>
      <c r="D380" s="75"/>
      <c r="E380" s="76"/>
      <c r="F380" s="75"/>
      <c r="G380" s="75"/>
    </row>
    <row r="381" spans="1:7" ht="17.25">
      <c r="A381" s="271" t="s">
        <v>2462</v>
      </c>
      <c r="B381" s="271" t="s">
        <v>2463</v>
      </c>
      <c r="C381" s="271" t="s">
        <v>2459</v>
      </c>
      <c r="D381" s="271" t="s">
        <v>3241</v>
      </c>
      <c r="E381" s="272" t="s">
        <v>2460</v>
      </c>
      <c r="F381" s="272" t="s">
        <v>2355</v>
      </c>
      <c r="G381" s="271" t="s">
        <v>2418</v>
      </c>
    </row>
    <row r="382" spans="1:7" ht="17.25">
      <c r="A382" s="271" t="s">
        <v>2464</v>
      </c>
      <c r="B382" s="271" t="s">
        <v>2463</v>
      </c>
      <c r="C382" s="271" t="s">
        <v>2459</v>
      </c>
      <c r="D382" s="271" t="s">
        <v>3241</v>
      </c>
      <c r="E382" s="272" t="s">
        <v>2460</v>
      </c>
      <c r="F382" s="272" t="s">
        <v>2355</v>
      </c>
      <c r="G382" s="271" t="s">
        <v>2418</v>
      </c>
    </row>
    <row r="383" spans="1:7" ht="17.25">
      <c r="A383" s="271" t="s">
        <v>2465</v>
      </c>
      <c r="B383" s="271" t="s">
        <v>2463</v>
      </c>
      <c r="C383" s="271" t="s">
        <v>2459</v>
      </c>
      <c r="D383" s="271" t="s">
        <v>3241</v>
      </c>
      <c r="E383" s="272" t="s">
        <v>2460</v>
      </c>
      <c r="F383" s="272" t="s">
        <v>2355</v>
      </c>
      <c r="G383" s="271" t="s">
        <v>2418</v>
      </c>
    </row>
    <row r="384" spans="1:7" ht="17.25">
      <c r="A384" s="271" t="s">
        <v>2466</v>
      </c>
      <c r="B384" s="271" t="s">
        <v>2463</v>
      </c>
      <c r="C384" s="271" t="s">
        <v>2459</v>
      </c>
      <c r="D384" s="271" t="s">
        <v>3241</v>
      </c>
      <c r="E384" s="272" t="s">
        <v>2460</v>
      </c>
      <c r="F384" s="272" t="s">
        <v>2355</v>
      </c>
      <c r="G384" s="271" t="s">
        <v>2418</v>
      </c>
    </row>
    <row r="385" spans="1:7" ht="17.25">
      <c r="A385" s="75" t="s">
        <v>2815</v>
      </c>
      <c r="B385" s="75"/>
      <c r="C385" s="75"/>
      <c r="D385" s="75"/>
      <c r="E385" s="76"/>
      <c r="F385" s="75"/>
      <c r="G385" s="75"/>
    </row>
    <row r="386" spans="1:7" ht="17.25">
      <c r="A386" s="271" t="s">
        <v>2472</v>
      </c>
      <c r="B386" s="271" t="s">
        <v>2458</v>
      </c>
      <c r="C386" s="271" t="s">
        <v>2459</v>
      </c>
      <c r="D386" s="271" t="s">
        <v>3241</v>
      </c>
      <c r="E386" s="272" t="s">
        <v>2460</v>
      </c>
      <c r="F386" s="272" t="s">
        <v>2355</v>
      </c>
      <c r="G386" s="271" t="s">
        <v>2418</v>
      </c>
    </row>
    <row r="387" spans="1:7" ht="17.25">
      <c r="A387" s="271" t="s">
        <v>2473</v>
      </c>
      <c r="B387" s="271" t="s">
        <v>2458</v>
      </c>
      <c r="C387" s="271" t="s">
        <v>2459</v>
      </c>
      <c r="D387" s="271" t="s">
        <v>3241</v>
      </c>
      <c r="E387" s="272" t="s">
        <v>2460</v>
      </c>
      <c r="F387" s="272" t="s">
        <v>2355</v>
      </c>
      <c r="G387" s="271" t="s">
        <v>2418</v>
      </c>
    </row>
    <row r="388" spans="1:7" ht="17.25">
      <c r="A388" s="271" t="s">
        <v>2474</v>
      </c>
      <c r="B388" s="271" t="s">
        <v>2458</v>
      </c>
      <c r="C388" s="271" t="s">
        <v>2459</v>
      </c>
      <c r="D388" s="271" t="s">
        <v>3241</v>
      </c>
      <c r="E388" s="272" t="s">
        <v>2460</v>
      </c>
      <c r="F388" s="272" t="s">
        <v>2355</v>
      </c>
      <c r="G388" s="271" t="s">
        <v>2418</v>
      </c>
    </row>
    <row r="389" spans="1:7" ht="17.25">
      <c r="A389" s="75" t="s">
        <v>2816</v>
      </c>
      <c r="B389" s="75"/>
      <c r="C389" s="75"/>
      <c r="D389" s="75"/>
      <c r="E389" s="76"/>
      <c r="F389" s="75"/>
      <c r="G389" s="75"/>
    </row>
    <row r="390" spans="1:7" ht="17.25">
      <c r="A390" s="271" t="s">
        <v>2476</v>
      </c>
      <c r="B390" s="271" t="s">
        <v>2458</v>
      </c>
      <c r="C390" s="271" t="s">
        <v>2459</v>
      </c>
      <c r="D390" s="271" t="s">
        <v>3241</v>
      </c>
      <c r="E390" s="272" t="s">
        <v>2460</v>
      </c>
      <c r="F390" s="272" t="s">
        <v>2355</v>
      </c>
      <c r="G390" s="271" t="s">
        <v>2418</v>
      </c>
    </row>
    <row r="391" spans="1:7" ht="17.25">
      <c r="A391" s="75" t="s">
        <v>2817</v>
      </c>
      <c r="B391" s="75"/>
      <c r="C391" s="75"/>
      <c r="D391" s="75"/>
      <c r="E391" s="76"/>
      <c r="F391" s="75"/>
      <c r="G391" s="75"/>
    </row>
    <row r="392" spans="1:7" ht="17.25">
      <c r="A392" s="271" t="s">
        <v>2478</v>
      </c>
      <c r="B392" s="271" t="s">
        <v>2479</v>
      </c>
      <c r="C392" s="271" t="s">
        <v>2452</v>
      </c>
      <c r="D392" s="271" t="s">
        <v>3241</v>
      </c>
      <c r="E392" s="272" t="s">
        <v>2454</v>
      </c>
      <c r="F392" s="272" t="s">
        <v>2355</v>
      </c>
      <c r="G392" s="271" t="s">
        <v>2480</v>
      </c>
    </row>
    <row r="393" spans="1:7" ht="17.25">
      <c r="A393" s="271" t="s">
        <v>2481</v>
      </c>
      <c r="B393" s="271" t="s">
        <v>2482</v>
      </c>
      <c r="C393" s="271" t="s">
        <v>2452</v>
      </c>
      <c r="D393" s="271" t="s">
        <v>3241</v>
      </c>
      <c r="E393" s="272" t="s">
        <v>2454</v>
      </c>
      <c r="F393" s="272" t="s">
        <v>2355</v>
      </c>
      <c r="G393" s="271" t="s">
        <v>2483</v>
      </c>
    </row>
    <row r="394" spans="1:7" ht="17.25">
      <c r="A394" s="75" t="s">
        <v>2819</v>
      </c>
      <c r="B394" s="75"/>
      <c r="C394" s="75"/>
      <c r="D394" s="75"/>
      <c r="E394" s="76"/>
      <c r="F394" s="75"/>
      <c r="G394" s="75"/>
    </row>
    <row r="395" spans="1:7" ht="17.25">
      <c r="A395" s="271" t="s">
        <v>2493</v>
      </c>
      <c r="B395" s="271" t="s">
        <v>2458</v>
      </c>
      <c r="C395" s="271" t="s">
        <v>2452</v>
      </c>
      <c r="D395" s="271" t="s">
        <v>3241</v>
      </c>
      <c r="E395" s="272" t="s">
        <v>2454</v>
      </c>
      <c r="F395" s="272" t="s">
        <v>2355</v>
      </c>
      <c r="G395" s="271" t="s">
        <v>2418</v>
      </c>
    </row>
    <row r="396" spans="1:7" ht="17.25">
      <c r="A396" s="75" t="s">
        <v>3242</v>
      </c>
      <c r="B396" s="75"/>
      <c r="C396" s="75"/>
      <c r="D396" s="75"/>
      <c r="E396" s="76"/>
      <c r="F396" s="75"/>
      <c r="G396" s="75"/>
    </row>
    <row r="397" spans="1:7" ht="17.25">
      <c r="A397" s="271" t="s">
        <v>2654</v>
      </c>
      <c r="B397" s="271" t="s">
        <v>2655</v>
      </c>
      <c r="C397" s="271" t="s">
        <v>2656</v>
      </c>
      <c r="D397" s="271" t="s">
        <v>3241</v>
      </c>
      <c r="E397" s="272" t="s">
        <v>2713</v>
      </c>
      <c r="F397" s="271" t="s">
        <v>2356</v>
      </c>
      <c r="G397" s="271" t="s">
        <v>2658</v>
      </c>
    </row>
    <row r="398" spans="1:7" ht="17.25">
      <c r="A398" s="271" t="s">
        <v>3227</v>
      </c>
      <c r="B398" s="271"/>
      <c r="C398" s="271" t="s">
        <v>3228</v>
      </c>
      <c r="D398" s="271" t="s">
        <v>3241</v>
      </c>
      <c r="E398" s="272" t="s">
        <v>3229</v>
      </c>
      <c r="F398" s="272" t="s">
        <v>2355</v>
      </c>
      <c r="G398" s="271" t="s">
        <v>2418</v>
      </c>
    </row>
    <row r="399" spans="1:7" ht="17.25">
      <c r="A399" s="75" t="s">
        <v>2820</v>
      </c>
      <c r="B399" s="75"/>
      <c r="C399" s="75"/>
      <c r="D399" s="75"/>
      <c r="E399" s="76"/>
      <c r="F399" s="75"/>
      <c r="G399" s="75"/>
    </row>
    <row r="400" spans="1:7" ht="17.25">
      <c r="A400" s="271" t="s">
        <v>2497</v>
      </c>
      <c r="B400" s="271" t="s">
        <v>2458</v>
      </c>
      <c r="C400" s="271" t="s">
        <v>2452</v>
      </c>
      <c r="D400" s="271" t="s">
        <v>3241</v>
      </c>
      <c r="E400" s="272" t="s">
        <v>2454</v>
      </c>
      <c r="F400" s="272" t="s">
        <v>2355</v>
      </c>
      <c r="G400" s="271" t="s">
        <v>2498</v>
      </c>
    </row>
    <row r="401" spans="1:7" ht="17.25">
      <c r="A401" s="271" t="s">
        <v>2503</v>
      </c>
      <c r="B401" s="271" t="s">
        <v>2504</v>
      </c>
      <c r="C401" s="271" t="s">
        <v>2452</v>
      </c>
      <c r="D401" s="271" t="s">
        <v>3241</v>
      </c>
      <c r="E401" s="272" t="s">
        <v>2454</v>
      </c>
      <c r="F401" s="272" t="s">
        <v>2355</v>
      </c>
      <c r="G401" s="271" t="s">
        <v>2505</v>
      </c>
    </row>
    <row r="402" spans="1:7" ht="17.25">
      <c r="A402" s="271" t="s">
        <v>2506</v>
      </c>
      <c r="B402" s="271" t="s">
        <v>2458</v>
      </c>
      <c r="C402" s="271" t="s">
        <v>2459</v>
      </c>
      <c r="D402" s="271" t="s">
        <v>3241</v>
      </c>
      <c r="E402" s="272" t="s">
        <v>2460</v>
      </c>
      <c r="F402" s="272" t="s">
        <v>2355</v>
      </c>
      <c r="G402" s="271" t="s">
        <v>2418</v>
      </c>
    </row>
    <row r="403" spans="1:7" ht="17.25">
      <c r="A403" s="75" t="s">
        <v>2830</v>
      </c>
      <c r="B403" s="75"/>
      <c r="C403" s="75"/>
      <c r="D403" s="75"/>
      <c r="E403" s="76"/>
      <c r="F403" s="75"/>
      <c r="G403" s="75"/>
    </row>
    <row r="404" spans="1:7" ht="17.25">
      <c r="A404" s="271" t="s">
        <v>2556</v>
      </c>
      <c r="B404" s="271" t="s">
        <v>2458</v>
      </c>
      <c r="C404" s="271" t="s">
        <v>1213</v>
      </c>
      <c r="D404" s="271" t="s">
        <v>3243</v>
      </c>
      <c r="E404" s="272" t="s">
        <v>1213</v>
      </c>
      <c r="F404" s="272" t="s">
        <v>2367</v>
      </c>
      <c r="G404" s="271" t="s">
        <v>2418</v>
      </c>
    </row>
    <row r="405" spans="1:7" ht="17.25">
      <c r="A405" s="269" t="s">
        <v>2557</v>
      </c>
      <c r="B405" s="269"/>
      <c r="C405" s="269" t="s">
        <v>2558</v>
      </c>
      <c r="D405" s="269" t="s">
        <v>3243</v>
      </c>
      <c r="E405" s="270" t="s">
        <v>2558</v>
      </c>
      <c r="F405" s="270" t="s">
        <v>3216</v>
      </c>
      <c r="G405" s="269" t="s">
        <v>2418</v>
      </c>
    </row>
    <row r="406" spans="1:7" ht="17.25">
      <c r="A406" s="271" t="s">
        <v>2560</v>
      </c>
      <c r="B406" s="271" t="s">
        <v>2451</v>
      </c>
      <c r="C406" s="271" t="s">
        <v>108</v>
      </c>
      <c r="D406" s="271" t="s">
        <v>3243</v>
      </c>
      <c r="E406" s="272" t="s">
        <v>108</v>
      </c>
      <c r="F406" s="272" t="s">
        <v>2165</v>
      </c>
      <c r="G406" s="271" t="s">
        <v>2418</v>
      </c>
    </row>
    <row r="407" spans="1:7" ht="17.25">
      <c r="A407" s="271" t="s">
        <v>2561</v>
      </c>
      <c r="B407" s="271" t="s">
        <v>2562</v>
      </c>
      <c r="C407" s="271" t="s">
        <v>2563</v>
      </c>
      <c r="D407" s="271" t="s">
        <v>3243</v>
      </c>
      <c r="E407" s="272" t="s">
        <v>2563</v>
      </c>
      <c r="F407" s="272" t="s">
        <v>2165</v>
      </c>
      <c r="G407" s="271" t="s">
        <v>2564</v>
      </c>
    </row>
    <row r="408" spans="1:7" ht="17.25">
      <c r="A408" s="271" t="s">
        <v>2565</v>
      </c>
      <c r="B408" s="271"/>
      <c r="C408" s="271" t="s">
        <v>108</v>
      </c>
      <c r="D408" s="271" t="s">
        <v>3243</v>
      </c>
      <c r="E408" s="272" t="s">
        <v>108</v>
      </c>
      <c r="F408" s="272" t="s">
        <v>2165</v>
      </c>
      <c r="G408" s="271" t="s">
        <v>2418</v>
      </c>
    </row>
    <row r="409" spans="1:7" ht="17.25">
      <c r="A409" s="75" t="s">
        <v>2831</v>
      </c>
      <c r="B409" s="75"/>
      <c r="C409" s="75"/>
      <c r="D409" s="75"/>
      <c r="E409" s="76"/>
      <c r="F409" s="75"/>
      <c r="G409" s="75"/>
    </row>
    <row r="410" spans="1:7" ht="17.25">
      <c r="A410" s="271" t="s">
        <v>2567</v>
      </c>
      <c r="B410" s="271" t="s">
        <v>2463</v>
      </c>
      <c r="C410" s="271" t="s">
        <v>108</v>
      </c>
      <c r="D410" s="271" t="s">
        <v>3243</v>
      </c>
      <c r="E410" s="272" t="s">
        <v>108</v>
      </c>
      <c r="F410" s="272" t="s">
        <v>2165</v>
      </c>
      <c r="G410" s="271" t="s">
        <v>2418</v>
      </c>
    </row>
    <row r="411" spans="1:7" ht="17.25">
      <c r="A411" s="271" t="s">
        <v>2568</v>
      </c>
      <c r="B411" s="271" t="s">
        <v>2569</v>
      </c>
      <c r="C411" s="271" t="s">
        <v>108</v>
      </c>
      <c r="D411" s="271" t="s">
        <v>3243</v>
      </c>
      <c r="E411" s="272" t="s">
        <v>108</v>
      </c>
      <c r="F411" s="272" t="s">
        <v>2165</v>
      </c>
      <c r="G411" s="271" t="s">
        <v>2570</v>
      </c>
    </row>
    <row r="412" spans="1:7" ht="17.25">
      <c r="A412" s="271" t="s">
        <v>2571</v>
      </c>
      <c r="B412" s="271" t="s">
        <v>2569</v>
      </c>
      <c r="C412" s="271" t="s">
        <v>108</v>
      </c>
      <c r="D412" s="271" t="s">
        <v>3243</v>
      </c>
      <c r="E412" s="272" t="s">
        <v>108</v>
      </c>
      <c r="F412" s="272" t="s">
        <v>2165</v>
      </c>
      <c r="G412" s="271" t="s">
        <v>2418</v>
      </c>
    </row>
    <row r="413" spans="1:7" ht="17.25">
      <c r="A413" s="271" t="s">
        <v>2457</v>
      </c>
      <c r="B413" s="271" t="s">
        <v>2458</v>
      </c>
      <c r="C413" s="271" t="s">
        <v>2459</v>
      </c>
      <c r="D413" s="271" t="s">
        <v>3243</v>
      </c>
      <c r="E413" s="272" t="s">
        <v>2771</v>
      </c>
      <c r="F413" s="272" t="s">
        <v>2165</v>
      </c>
      <c r="G413" s="271" t="s">
        <v>2418</v>
      </c>
    </row>
    <row r="414" spans="1:7" ht="15">
      <c r="A414" s="56" t="s">
        <v>2573</v>
      </c>
      <c r="B414" s="56" t="s">
        <v>2574</v>
      </c>
      <c r="C414" s="56" t="s">
        <v>108</v>
      </c>
      <c r="D414" s="56" t="s">
        <v>3243</v>
      </c>
      <c r="E414" s="74" t="s">
        <v>108</v>
      </c>
      <c r="F414" s="74" t="s">
        <v>2165</v>
      </c>
      <c r="G414" s="56" t="s">
        <v>2575</v>
      </c>
    </row>
    <row r="415" spans="1:7" ht="17.25">
      <c r="A415" s="75" t="s">
        <v>2832</v>
      </c>
      <c r="B415" s="75"/>
      <c r="C415" s="75"/>
      <c r="D415" s="75"/>
      <c r="E415" s="76"/>
      <c r="F415" s="75"/>
      <c r="G415" s="75"/>
    </row>
    <row r="416" spans="1:7" ht="17.25">
      <c r="A416" s="271" t="s">
        <v>2577</v>
      </c>
      <c r="B416" s="271" t="s">
        <v>2521</v>
      </c>
      <c r="C416" s="271" t="s">
        <v>108</v>
      </c>
      <c r="D416" s="271" t="s">
        <v>3243</v>
      </c>
      <c r="E416" s="272" t="s">
        <v>108</v>
      </c>
      <c r="F416" s="272" t="s">
        <v>2165</v>
      </c>
      <c r="G416" s="271" t="s">
        <v>2418</v>
      </c>
    </row>
    <row r="417" spans="1:7" ht="15">
      <c r="A417" s="57" t="s">
        <v>2520</v>
      </c>
      <c r="B417" s="57" t="s">
        <v>2521</v>
      </c>
      <c r="C417" s="57" t="s">
        <v>2522</v>
      </c>
      <c r="D417" s="57" t="s">
        <v>3243</v>
      </c>
      <c r="E417" s="58" t="s">
        <v>3209</v>
      </c>
      <c r="F417" s="58" t="s">
        <v>3216</v>
      </c>
      <c r="G417" s="57" t="s">
        <v>2418</v>
      </c>
    </row>
    <row r="418" spans="1:7" ht="17.25">
      <c r="A418" s="271" t="s">
        <v>2579</v>
      </c>
      <c r="B418" s="271" t="s">
        <v>2521</v>
      </c>
      <c r="C418" s="271" t="s">
        <v>2580</v>
      </c>
      <c r="D418" s="271" t="s">
        <v>3243</v>
      </c>
      <c r="E418" s="272" t="s">
        <v>108</v>
      </c>
      <c r="F418" s="272" t="s">
        <v>2165</v>
      </c>
      <c r="G418" s="271" t="s">
        <v>2581</v>
      </c>
    </row>
    <row r="419" spans="1:7" ht="17.25">
      <c r="A419" s="271" t="s">
        <v>2582</v>
      </c>
      <c r="B419" s="271" t="s">
        <v>2521</v>
      </c>
      <c r="C419" s="271" t="s">
        <v>108</v>
      </c>
      <c r="D419" s="271" t="s">
        <v>3243</v>
      </c>
      <c r="E419" s="272" t="s">
        <v>108</v>
      </c>
      <c r="F419" s="272" t="s">
        <v>2165</v>
      </c>
      <c r="G419" s="271" t="s">
        <v>2418</v>
      </c>
    </row>
    <row r="420" spans="1:7" ht="17.25">
      <c r="A420" s="75" t="s">
        <v>2833</v>
      </c>
      <c r="B420" s="75"/>
      <c r="C420" s="75"/>
      <c r="D420" s="75"/>
      <c r="E420" s="76"/>
      <c r="F420" s="75"/>
      <c r="G420" s="75"/>
    </row>
    <row r="421" spans="1:7" ht="17.25">
      <c r="A421" s="271" t="s">
        <v>2584</v>
      </c>
      <c r="B421" s="271" t="s">
        <v>2585</v>
      </c>
      <c r="C421" s="271" t="s">
        <v>2586</v>
      </c>
      <c r="D421" s="271" t="s">
        <v>3243</v>
      </c>
      <c r="E421" s="272" t="s">
        <v>108</v>
      </c>
      <c r="F421" s="272" t="s">
        <v>2165</v>
      </c>
      <c r="G421" s="271" t="s">
        <v>2418</v>
      </c>
    </row>
    <row r="422" spans="1:7" ht="17.25">
      <c r="A422" s="271" t="s">
        <v>2587</v>
      </c>
      <c r="B422" s="271" t="s">
        <v>2526</v>
      </c>
      <c r="C422" s="271" t="s">
        <v>2588</v>
      </c>
      <c r="D422" s="271" t="s">
        <v>3243</v>
      </c>
      <c r="E422" s="272" t="s">
        <v>108</v>
      </c>
      <c r="F422" s="272" t="s">
        <v>2165</v>
      </c>
      <c r="G422" s="271" t="s">
        <v>2418</v>
      </c>
    </row>
    <row r="423" spans="1:7" ht="17.25">
      <c r="A423" s="271" t="s">
        <v>2589</v>
      </c>
      <c r="B423" s="271" t="s">
        <v>2590</v>
      </c>
      <c r="C423" s="271" t="s">
        <v>108</v>
      </c>
      <c r="D423" s="271" t="s">
        <v>3243</v>
      </c>
      <c r="E423" s="272" t="s">
        <v>108</v>
      </c>
      <c r="F423" s="272" t="s">
        <v>2165</v>
      </c>
      <c r="G423" s="271" t="s">
        <v>2591</v>
      </c>
    </row>
    <row r="424" spans="1:7" ht="17.25">
      <c r="A424" s="271" t="s">
        <v>2592</v>
      </c>
      <c r="B424" s="271" t="s">
        <v>2590</v>
      </c>
      <c r="C424" s="271" t="s">
        <v>108</v>
      </c>
      <c r="D424" s="271" t="s">
        <v>3243</v>
      </c>
      <c r="E424" s="272" t="s">
        <v>108</v>
      </c>
      <c r="F424" s="272" t="s">
        <v>2165</v>
      </c>
      <c r="G424" s="271" t="s">
        <v>2418</v>
      </c>
    </row>
    <row r="425" spans="1:7" ht="17.25">
      <c r="A425" s="75" t="s">
        <v>2834</v>
      </c>
      <c r="B425" s="75"/>
      <c r="C425" s="75"/>
      <c r="D425" s="75"/>
      <c r="E425" s="76"/>
      <c r="F425" s="75"/>
      <c r="G425" s="75"/>
    </row>
    <row r="426" spans="1:7" ht="17.25">
      <c r="A426" s="271" t="s">
        <v>2594</v>
      </c>
      <c r="B426" s="271" t="s">
        <v>2463</v>
      </c>
      <c r="C426" s="271" t="s">
        <v>108</v>
      </c>
      <c r="D426" s="271" t="s">
        <v>3243</v>
      </c>
      <c r="E426" s="272" t="s">
        <v>108</v>
      </c>
      <c r="F426" s="272" t="s">
        <v>2165</v>
      </c>
      <c r="G426" s="271" t="s">
        <v>2418</v>
      </c>
    </row>
    <row r="427" spans="1:7" ht="17.25">
      <c r="A427" s="271" t="s">
        <v>2462</v>
      </c>
      <c r="B427" s="271" t="s">
        <v>2463</v>
      </c>
      <c r="C427" s="271" t="s">
        <v>2459</v>
      </c>
      <c r="D427" s="271" t="s">
        <v>3243</v>
      </c>
      <c r="E427" s="272" t="s">
        <v>2771</v>
      </c>
      <c r="F427" s="272" t="s">
        <v>2165</v>
      </c>
      <c r="G427" s="271" t="s">
        <v>2418</v>
      </c>
    </row>
    <row r="428" spans="1:7" ht="17.25">
      <c r="A428" s="271" t="s">
        <v>2464</v>
      </c>
      <c r="B428" s="271" t="s">
        <v>2463</v>
      </c>
      <c r="C428" s="271" t="s">
        <v>2459</v>
      </c>
      <c r="D428" s="271" t="s">
        <v>3243</v>
      </c>
      <c r="E428" s="272" t="s">
        <v>2771</v>
      </c>
      <c r="F428" s="272" t="s">
        <v>2165</v>
      </c>
      <c r="G428" s="271" t="s">
        <v>2418</v>
      </c>
    </row>
    <row r="429" spans="1:7" ht="17.25">
      <c r="A429" s="271" t="s">
        <v>2465</v>
      </c>
      <c r="B429" s="271" t="s">
        <v>2463</v>
      </c>
      <c r="C429" s="271" t="s">
        <v>2459</v>
      </c>
      <c r="D429" s="271" t="s">
        <v>3243</v>
      </c>
      <c r="E429" s="272" t="s">
        <v>2771</v>
      </c>
      <c r="F429" s="272" t="s">
        <v>2165</v>
      </c>
      <c r="G429" s="271" t="s">
        <v>2418</v>
      </c>
    </row>
    <row r="430" spans="1:7" ht="15">
      <c r="A430" s="56" t="s">
        <v>2466</v>
      </c>
      <c r="B430" s="56" t="s">
        <v>2463</v>
      </c>
      <c r="C430" s="56" t="s">
        <v>2459</v>
      </c>
      <c r="D430" s="56" t="s">
        <v>3243</v>
      </c>
      <c r="E430" s="74" t="s">
        <v>2771</v>
      </c>
      <c r="F430" s="74" t="s">
        <v>2165</v>
      </c>
      <c r="G430" s="56" t="s">
        <v>2418</v>
      </c>
    </row>
    <row r="431" spans="1:7" ht="17.25">
      <c r="A431" s="271" t="s">
        <v>2595</v>
      </c>
      <c r="B431" s="271" t="s">
        <v>2596</v>
      </c>
      <c r="C431" s="271" t="s">
        <v>108</v>
      </c>
      <c r="D431" s="271" t="s">
        <v>3243</v>
      </c>
      <c r="E431" s="272" t="s">
        <v>108</v>
      </c>
      <c r="F431" s="272" t="s">
        <v>2165</v>
      </c>
      <c r="G431" s="271" t="s">
        <v>2597</v>
      </c>
    </row>
    <row r="432" spans="1:7" ht="17.25">
      <c r="A432" s="271" t="s">
        <v>2598</v>
      </c>
      <c r="B432" s="271" t="s">
        <v>2596</v>
      </c>
      <c r="C432" s="271" t="s">
        <v>108</v>
      </c>
      <c r="D432" s="271" t="s">
        <v>3243</v>
      </c>
      <c r="E432" s="272" t="s">
        <v>108</v>
      </c>
      <c r="F432" s="272" t="s">
        <v>2165</v>
      </c>
      <c r="G432" s="271" t="s">
        <v>2418</v>
      </c>
    </row>
    <row r="433" spans="1:7" ht="17.25">
      <c r="A433" s="75" t="s">
        <v>2835</v>
      </c>
      <c r="B433" s="75"/>
      <c r="C433" s="75"/>
      <c r="D433" s="75"/>
      <c r="E433" s="76"/>
      <c r="F433" s="75"/>
      <c r="G433" s="75"/>
    </row>
    <row r="434" spans="1:7" ht="17.25">
      <c r="A434" s="271" t="s">
        <v>2600</v>
      </c>
      <c r="B434" s="271" t="s">
        <v>2601</v>
      </c>
      <c r="C434" s="271" t="s">
        <v>108</v>
      </c>
      <c r="D434" s="271" t="s">
        <v>3243</v>
      </c>
      <c r="E434" s="272" t="s">
        <v>108</v>
      </c>
      <c r="F434" s="272" t="s">
        <v>2165</v>
      </c>
      <c r="G434" s="271" t="s">
        <v>2418</v>
      </c>
    </row>
    <row r="435" spans="1:7" ht="17.25">
      <c r="A435" s="271" t="s">
        <v>2602</v>
      </c>
      <c r="B435" s="271" t="s">
        <v>2603</v>
      </c>
      <c r="C435" s="271" t="s">
        <v>2586</v>
      </c>
      <c r="D435" s="271" t="s">
        <v>3243</v>
      </c>
      <c r="E435" s="272" t="s">
        <v>108</v>
      </c>
      <c r="F435" s="272" t="s">
        <v>2165</v>
      </c>
      <c r="G435" s="271" t="s">
        <v>2418</v>
      </c>
    </row>
    <row r="436" spans="1:7" ht="17.25">
      <c r="A436" s="271" t="s">
        <v>2604</v>
      </c>
      <c r="B436" s="271" t="s">
        <v>2601</v>
      </c>
      <c r="C436" s="271" t="s">
        <v>2605</v>
      </c>
      <c r="D436" s="271" t="s">
        <v>3243</v>
      </c>
      <c r="E436" s="272" t="s">
        <v>108</v>
      </c>
      <c r="F436" s="272" t="s">
        <v>2165</v>
      </c>
      <c r="G436" s="271" t="s">
        <v>2606</v>
      </c>
    </row>
    <row r="437" spans="1:7" ht="15">
      <c r="A437" s="56" t="s">
        <v>2468</v>
      </c>
      <c r="B437" s="56" t="s">
        <v>2458</v>
      </c>
      <c r="C437" s="56" t="s">
        <v>2469</v>
      </c>
      <c r="D437" s="56" t="s">
        <v>3243</v>
      </c>
      <c r="E437" s="74" t="s">
        <v>108</v>
      </c>
      <c r="F437" s="74" t="s">
        <v>2165</v>
      </c>
      <c r="G437" s="56" t="s">
        <v>2418</v>
      </c>
    </row>
    <row r="438" spans="1:7" ht="17.25">
      <c r="A438" s="271" t="s">
        <v>2472</v>
      </c>
      <c r="B438" s="271" t="s">
        <v>2458</v>
      </c>
      <c r="C438" s="271" t="s">
        <v>2459</v>
      </c>
      <c r="D438" s="271" t="s">
        <v>3243</v>
      </c>
      <c r="E438" s="272" t="s">
        <v>2771</v>
      </c>
      <c r="F438" s="272" t="s">
        <v>2165</v>
      </c>
      <c r="G438" s="271" t="s">
        <v>2418</v>
      </c>
    </row>
    <row r="439" spans="1:7" ht="17.25">
      <c r="A439" s="271" t="s">
        <v>2473</v>
      </c>
      <c r="B439" s="271" t="s">
        <v>2458</v>
      </c>
      <c r="C439" s="271" t="s">
        <v>2459</v>
      </c>
      <c r="D439" s="271" t="s">
        <v>3243</v>
      </c>
      <c r="E439" s="272" t="s">
        <v>2771</v>
      </c>
      <c r="F439" s="272" t="s">
        <v>2165</v>
      </c>
      <c r="G439" s="271" t="s">
        <v>2418</v>
      </c>
    </row>
    <row r="440" spans="1:7" ht="17.25">
      <c r="A440" s="271" t="s">
        <v>2474</v>
      </c>
      <c r="B440" s="271" t="s">
        <v>2458</v>
      </c>
      <c r="C440" s="271" t="s">
        <v>2459</v>
      </c>
      <c r="D440" s="271" t="s">
        <v>3243</v>
      </c>
      <c r="E440" s="272" t="s">
        <v>2771</v>
      </c>
      <c r="F440" s="272" t="s">
        <v>2165</v>
      </c>
      <c r="G440" s="271" t="s">
        <v>2418</v>
      </c>
    </row>
    <row r="441" spans="1:7" ht="17.25">
      <c r="A441" s="271" t="s">
        <v>2607</v>
      </c>
      <c r="B441" s="271" t="s">
        <v>2601</v>
      </c>
      <c r="C441" s="271" t="s">
        <v>2563</v>
      </c>
      <c r="D441" s="271" t="s">
        <v>3243</v>
      </c>
      <c r="E441" s="272" t="s">
        <v>2563</v>
      </c>
      <c r="F441" s="272" t="s">
        <v>2165</v>
      </c>
      <c r="G441" s="271" t="s">
        <v>2418</v>
      </c>
    </row>
    <row r="442" spans="1:7" ht="15">
      <c r="A442" s="56" t="s">
        <v>2608</v>
      </c>
      <c r="B442" s="56" t="s">
        <v>2609</v>
      </c>
      <c r="C442" s="56" t="s">
        <v>108</v>
      </c>
      <c r="D442" s="56" t="s">
        <v>3243</v>
      </c>
      <c r="E442" s="74" t="s">
        <v>108</v>
      </c>
      <c r="F442" s="74" t="s">
        <v>2165</v>
      </c>
      <c r="G442" s="56" t="s">
        <v>2418</v>
      </c>
    </row>
    <row r="443" spans="1:7" ht="17.25">
      <c r="A443" s="75" t="s">
        <v>2839</v>
      </c>
      <c r="B443" s="75"/>
      <c r="C443" s="75"/>
      <c r="D443" s="75"/>
      <c r="E443" s="76"/>
      <c r="F443" s="75"/>
      <c r="G443" s="75"/>
    </row>
    <row r="444" spans="1:7" ht="17.25">
      <c r="A444" s="271" t="s">
        <v>2614</v>
      </c>
      <c r="B444" s="271"/>
      <c r="C444" s="271" t="s">
        <v>2563</v>
      </c>
      <c r="D444" s="271" t="s">
        <v>3243</v>
      </c>
      <c r="E444" s="272" t="s">
        <v>2563</v>
      </c>
      <c r="F444" s="272" t="s">
        <v>2165</v>
      </c>
      <c r="G444" s="271" t="s">
        <v>2418</v>
      </c>
    </row>
    <row r="445" spans="1:7" ht="17.25">
      <c r="A445" s="271" t="s">
        <v>2533</v>
      </c>
      <c r="B445" s="271"/>
      <c r="C445" s="271" t="s">
        <v>2534</v>
      </c>
      <c r="D445" s="271" t="s">
        <v>3243</v>
      </c>
      <c r="E445" s="272" t="s">
        <v>2563</v>
      </c>
      <c r="F445" s="272" t="s">
        <v>2165</v>
      </c>
      <c r="G445" s="271" t="s">
        <v>2418</v>
      </c>
    </row>
    <row r="446" spans="1:7" ht="17.25">
      <c r="A446" s="271" t="s">
        <v>2615</v>
      </c>
      <c r="B446" s="271" t="s">
        <v>2601</v>
      </c>
      <c r="C446" s="271" t="s">
        <v>108</v>
      </c>
      <c r="D446" s="271" t="s">
        <v>3243</v>
      </c>
      <c r="E446" s="272" t="s">
        <v>108</v>
      </c>
      <c r="F446" s="272" t="s">
        <v>2165</v>
      </c>
      <c r="G446" s="271" t="s">
        <v>2418</v>
      </c>
    </row>
    <row r="447" spans="1:7" ht="17.25">
      <c r="A447" s="271" t="s">
        <v>2616</v>
      </c>
      <c r="B447" s="271" t="s">
        <v>2601</v>
      </c>
      <c r="C447" s="271" t="s">
        <v>108</v>
      </c>
      <c r="D447" s="271" t="s">
        <v>3243</v>
      </c>
      <c r="E447" s="272" t="s">
        <v>108</v>
      </c>
      <c r="F447" s="272" t="s">
        <v>2165</v>
      </c>
      <c r="G447" s="271" t="s">
        <v>2418</v>
      </c>
    </row>
    <row r="448" spans="1:7" ht="17.25">
      <c r="A448" s="271" t="s">
        <v>2617</v>
      </c>
      <c r="B448" s="271" t="s">
        <v>2596</v>
      </c>
      <c r="C448" s="271" t="s">
        <v>108</v>
      </c>
      <c r="D448" s="271" t="s">
        <v>3243</v>
      </c>
      <c r="E448" s="272" t="s">
        <v>108</v>
      </c>
      <c r="F448" s="272" t="s">
        <v>2165</v>
      </c>
      <c r="G448" s="271" t="s">
        <v>2418</v>
      </c>
    </row>
    <row r="449" spans="1:7" ht="17.25">
      <c r="A449" s="271" t="s">
        <v>2618</v>
      </c>
      <c r="B449" s="271" t="s">
        <v>2619</v>
      </c>
      <c r="C449" s="271" t="s">
        <v>2563</v>
      </c>
      <c r="D449" s="271" t="s">
        <v>3243</v>
      </c>
      <c r="E449" s="272" t="s">
        <v>2563</v>
      </c>
      <c r="F449" s="272" t="s">
        <v>2165</v>
      </c>
      <c r="G449" s="271" t="s">
        <v>2418</v>
      </c>
    </row>
    <row r="450" spans="1:7" ht="17.25">
      <c r="A450" s="271" t="s">
        <v>2620</v>
      </c>
      <c r="B450" s="271" t="s">
        <v>2619</v>
      </c>
      <c r="C450" s="271" t="s">
        <v>2563</v>
      </c>
      <c r="D450" s="271" t="s">
        <v>3243</v>
      </c>
      <c r="E450" s="272" t="s">
        <v>2563</v>
      </c>
      <c r="F450" s="272" t="s">
        <v>2165</v>
      </c>
      <c r="G450" s="271" t="s">
        <v>2418</v>
      </c>
    </row>
    <row r="451" spans="1:7" ht="17.25">
      <c r="A451" s="271" t="s">
        <v>2476</v>
      </c>
      <c r="B451" s="271" t="s">
        <v>2458</v>
      </c>
      <c r="C451" s="271" t="s">
        <v>2459</v>
      </c>
      <c r="D451" s="271" t="s">
        <v>3243</v>
      </c>
      <c r="E451" s="272" t="s">
        <v>2771</v>
      </c>
      <c r="F451" s="272" t="s">
        <v>2165</v>
      </c>
      <c r="G451" s="271" t="s">
        <v>2418</v>
      </c>
    </row>
    <row r="452" spans="1:7" ht="17.25">
      <c r="A452" s="271" t="s">
        <v>2621</v>
      </c>
      <c r="B452" s="271" t="s">
        <v>2619</v>
      </c>
      <c r="C452" s="271" t="s">
        <v>108</v>
      </c>
      <c r="D452" s="271" t="s">
        <v>3243</v>
      </c>
      <c r="E452" s="272" t="s">
        <v>108</v>
      </c>
      <c r="F452" s="272" t="s">
        <v>2165</v>
      </c>
      <c r="G452" s="271" t="s">
        <v>2622</v>
      </c>
    </row>
    <row r="453" spans="1:7" ht="17.25">
      <c r="A453" s="75" t="s">
        <v>2840</v>
      </c>
      <c r="B453" s="75"/>
      <c r="C453" s="75"/>
      <c r="D453" s="75"/>
      <c r="E453" s="76"/>
      <c r="F453" s="75"/>
      <c r="G453" s="75"/>
    </row>
    <row r="454" spans="1:7" ht="17.25">
      <c r="A454" s="271" t="s">
        <v>2624</v>
      </c>
      <c r="B454" s="271" t="s">
        <v>2625</v>
      </c>
      <c r="C454" s="271" t="s">
        <v>108</v>
      </c>
      <c r="D454" s="271" t="s">
        <v>3243</v>
      </c>
      <c r="E454" s="272" t="s">
        <v>108</v>
      </c>
      <c r="F454" s="272" t="s">
        <v>2165</v>
      </c>
      <c r="G454" s="271" t="s">
        <v>2418</v>
      </c>
    </row>
    <row r="455" spans="1:7" ht="17.25">
      <c r="A455" s="271" t="s">
        <v>2626</v>
      </c>
      <c r="B455" s="271" t="s">
        <v>2627</v>
      </c>
      <c r="C455" s="271" t="s">
        <v>108</v>
      </c>
      <c r="D455" s="271" t="s">
        <v>3243</v>
      </c>
      <c r="E455" s="272" t="s">
        <v>108</v>
      </c>
      <c r="F455" s="272" t="s">
        <v>2165</v>
      </c>
      <c r="G455" s="271" t="s">
        <v>2418</v>
      </c>
    </row>
    <row r="456" spans="1:7" ht="17.25">
      <c r="A456" s="271" t="s">
        <v>2628</v>
      </c>
      <c r="B456" s="271" t="s">
        <v>2627</v>
      </c>
      <c r="C456" s="271" t="s">
        <v>108</v>
      </c>
      <c r="D456" s="271" t="s">
        <v>3243</v>
      </c>
      <c r="E456" s="272" t="s">
        <v>108</v>
      </c>
      <c r="F456" s="272" t="s">
        <v>2165</v>
      </c>
      <c r="G456" s="271" t="s">
        <v>2418</v>
      </c>
    </row>
    <row r="457" spans="1:7" ht="17.25">
      <c r="A457" s="75" t="s">
        <v>2841</v>
      </c>
      <c r="B457" s="75"/>
      <c r="C457" s="75"/>
      <c r="D457" s="75"/>
      <c r="E457" s="76"/>
      <c r="F457" s="75"/>
      <c r="G457" s="75"/>
    </row>
    <row r="458" spans="1:7" ht="17.25">
      <c r="A458" s="271" t="s">
        <v>2630</v>
      </c>
      <c r="B458" s="271" t="s">
        <v>2479</v>
      </c>
      <c r="C458" s="271" t="s">
        <v>2563</v>
      </c>
      <c r="D458" s="271" t="s">
        <v>3243</v>
      </c>
      <c r="E458" s="272" t="s">
        <v>2563</v>
      </c>
      <c r="F458" s="272" t="s">
        <v>2165</v>
      </c>
      <c r="G458" s="271" t="s">
        <v>2631</v>
      </c>
    </row>
    <row r="459" spans="1:7" ht="15">
      <c r="A459" s="56" t="s">
        <v>2632</v>
      </c>
      <c r="B459" s="56" t="s">
        <v>2540</v>
      </c>
      <c r="C459" s="56" t="s">
        <v>108</v>
      </c>
      <c r="D459" s="56" t="s">
        <v>3243</v>
      </c>
      <c r="E459" s="74" t="s">
        <v>108</v>
      </c>
      <c r="F459" s="74" t="s">
        <v>2165</v>
      </c>
      <c r="G459" s="56" t="s">
        <v>2633</v>
      </c>
    </row>
    <row r="460" spans="1:7" ht="17.25">
      <c r="A460" s="271" t="s">
        <v>2634</v>
      </c>
      <c r="B460" s="271" t="s">
        <v>2635</v>
      </c>
      <c r="C460" s="271" t="s">
        <v>108</v>
      </c>
      <c r="D460" s="271" t="s">
        <v>3243</v>
      </c>
      <c r="E460" s="272" t="s">
        <v>108</v>
      </c>
      <c r="F460" s="272" t="s">
        <v>2165</v>
      </c>
      <c r="G460" s="271" t="s">
        <v>2636</v>
      </c>
    </row>
    <row r="461" spans="1:7" ht="17.25">
      <c r="A461" s="75" t="s">
        <v>2842</v>
      </c>
      <c r="B461" s="75"/>
      <c r="C461" s="75"/>
      <c r="D461" s="75"/>
      <c r="E461" s="76"/>
      <c r="F461" s="75"/>
      <c r="G461" s="75"/>
    </row>
    <row r="462" spans="1:7" ht="17.25">
      <c r="A462" s="271" t="s">
        <v>2638</v>
      </c>
      <c r="B462" s="271" t="s">
        <v>2540</v>
      </c>
      <c r="C462" s="271" t="s">
        <v>108</v>
      </c>
      <c r="D462" s="271" t="s">
        <v>3243</v>
      </c>
      <c r="E462" s="272" t="s">
        <v>108</v>
      </c>
      <c r="F462" s="272" t="s">
        <v>2165</v>
      </c>
      <c r="G462" s="271" t="s">
        <v>2639</v>
      </c>
    </row>
    <row r="463" spans="1:7" ht="17.25">
      <c r="A463" s="271" t="s">
        <v>2640</v>
      </c>
      <c r="B463" s="271" t="s">
        <v>2641</v>
      </c>
      <c r="C463" s="271" t="s">
        <v>108</v>
      </c>
      <c r="D463" s="271" t="s">
        <v>3243</v>
      </c>
      <c r="E463" s="272" t="s">
        <v>108</v>
      </c>
      <c r="F463" s="272" t="s">
        <v>2165</v>
      </c>
      <c r="G463" s="271" t="s">
        <v>2642</v>
      </c>
    </row>
    <row r="464" spans="1:7" ht="17.25">
      <c r="A464" s="271" t="s">
        <v>2643</v>
      </c>
      <c r="B464" s="271" t="s">
        <v>2641</v>
      </c>
      <c r="C464" s="271" t="s">
        <v>108</v>
      </c>
      <c r="D464" s="271" t="s">
        <v>3243</v>
      </c>
      <c r="E464" s="272" t="s">
        <v>108</v>
      </c>
      <c r="F464" s="272" t="s">
        <v>2165</v>
      </c>
      <c r="G464" s="271" t="s">
        <v>2644</v>
      </c>
    </row>
    <row r="465" spans="1:7" ht="15">
      <c r="A465" s="56" t="s">
        <v>2645</v>
      </c>
      <c r="B465" s="56" t="s">
        <v>2540</v>
      </c>
      <c r="C465" s="56" t="s">
        <v>108</v>
      </c>
      <c r="D465" s="56" t="s">
        <v>3243</v>
      </c>
      <c r="E465" s="74" t="s">
        <v>108</v>
      </c>
      <c r="F465" s="74" t="s">
        <v>2165</v>
      </c>
      <c r="G465" s="56" t="s">
        <v>2418</v>
      </c>
    </row>
    <row r="466" spans="1:7" ht="17.25">
      <c r="A466" s="271" t="s">
        <v>2646</v>
      </c>
      <c r="B466" s="271" t="s">
        <v>2647</v>
      </c>
      <c r="C466" s="271" t="s">
        <v>2648</v>
      </c>
      <c r="D466" s="271" t="s">
        <v>3243</v>
      </c>
      <c r="E466" s="272" t="s">
        <v>108</v>
      </c>
      <c r="F466" s="272" t="s">
        <v>2165</v>
      </c>
      <c r="G466" s="271" t="s">
        <v>2418</v>
      </c>
    </row>
    <row r="467" spans="1:7" ht="17.25">
      <c r="A467" s="75" t="s">
        <v>2843</v>
      </c>
      <c r="B467" s="75"/>
      <c r="C467" s="75"/>
      <c r="D467" s="75"/>
      <c r="E467" s="76"/>
      <c r="F467" s="75"/>
      <c r="G467" s="75"/>
    </row>
    <row r="468" spans="1:7" ht="17.25">
      <c r="A468" s="271" t="s">
        <v>2650</v>
      </c>
      <c r="B468" s="271" t="s">
        <v>2651</v>
      </c>
      <c r="C468" s="271" t="s">
        <v>108</v>
      </c>
      <c r="D468" s="271" t="s">
        <v>3243</v>
      </c>
      <c r="E468" s="272" t="s">
        <v>108</v>
      </c>
      <c r="F468" s="272" t="s">
        <v>2165</v>
      </c>
      <c r="G468" s="271" t="s">
        <v>2418</v>
      </c>
    </row>
    <row r="469" spans="1:7" ht="15">
      <c r="A469" s="56" t="s">
        <v>2652</v>
      </c>
      <c r="B469" s="56" t="s">
        <v>2651</v>
      </c>
      <c r="C469" s="56" t="s">
        <v>2563</v>
      </c>
      <c r="D469" s="56" t="s">
        <v>3243</v>
      </c>
      <c r="E469" s="74" t="s">
        <v>2563</v>
      </c>
      <c r="F469" s="74" t="s">
        <v>2165</v>
      </c>
      <c r="G469" s="56" t="s">
        <v>2653</v>
      </c>
    </row>
    <row r="470" spans="1:7" ht="15">
      <c r="A470" s="56" t="s">
        <v>2654</v>
      </c>
      <c r="B470" s="56" t="s">
        <v>2655</v>
      </c>
      <c r="C470" s="56" t="s">
        <v>2656</v>
      </c>
      <c r="D470" s="56" t="s">
        <v>3243</v>
      </c>
      <c r="E470" s="74" t="s">
        <v>3210</v>
      </c>
      <c r="F470" s="74" t="s">
        <v>2367</v>
      </c>
      <c r="G470" s="56" t="s">
        <v>2658</v>
      </c>
    </row>
    <row r="471" spans="1:7" ht="17.25">
      <c r="A471" s="271" t="s">
        <v>2659</v>
      </c>
      <c r="B471" s="271" t="s">
        <v>2655</v>
      </c>
      <c r="C471" s="271" t="s">
        <v>2580</v>
      </c>
      <c r="D471" s="271" t="s">
        <v>3243</v>
      </c>
      <c r="E471" s="272" t="s">
        <v>108</v>
      </c>
      <c r="F471" s="272" t="s">
        <v>2165</v>
      </c>
      <c r="G471" s="271" t="s">
        <v>2660</v>
      </c>
    </row>
    <row r="472" spans="1:7" ht="17.25">
      <c r="A472" s="271" t="s">
        <v>2661</v>
      </c>
      <c r="B472" s="271" t="s">
        <v>2651</v>
      </c>
      <c r="C472" s="271" t="s">
        <v>2662</v>
      </c>
      <c r="D472" s="271" t="s">
        <v>3243</v>
      </c>
      <c r="E472" s="272" t="s">
        <v>108</v>
      </c>
      <c r="F472" s="272" t="s">
        <v>2165</v>
      </c>
      <c r="G472" s="271" t="s">
        <v>2418</v>
      </c>
    </row>
    <row r="473" spans="1:7" ht="17.25">
      <c r="A473" s="271" t="s">
        <v>2663</v>
      </c>
      <c r="B473" s="271" t="s">
        <v>2651</v>
      </c>
      <c r="C473" s="271" t="s">
        <v>2664</v>
      </c>
      <c r="D473" s="271" t="s">
        <v>3243</v>
      </c>
      <c r="E473" s="272" t="s">
        <v>108</v>
      </c>
      <c r="F473" s="272" t="s">
        <v>2165</v>
      </c>
      <c r="G473" s="271" t="s">
        <v>2665</v>
      </c>
    </row>
    <row r="474" spans="1:7" ht="17.25">
      <c r="A474" s="75" t="s">
        <v>2844</v>
      </c>
      <c r="B474" s="75"/>
      <c r="C474" s="75"/>
      <c r="D474" s="75"/>
      <c r="E474" s="76"/>
      <c r="F474" s="75"/>
      <c r="G474" s="75"/>
    </row>
    <row r="475" spans="1:7" ht="15">
      <c r="A475" s="56" t="s">
        <v>2667</v>
      </c>
      <c r="B475" s="56" t="s">
        <v>2485</v>
      </c>
      <c r="C475" s="56" t="s">
        <v>2668</v>
      </c>
      <c r="D475" s="56" t="s">
        <v>3243</v>
      </c>
      <c r="E475" s="74" t="s">
        <v>108</v>
      </c>
      <c r="F475" s="74" t="s">
        <v>2165</v>
      </c>
      <c r="G475" s="56" t="s">
        <v>2669</v>
      </c>
    </row>
    <row r="476" spans="1:7" ht="17.25">
      <c r="A476" s="271" t="s">
        <v>2499</v>
      </c>
      <c r="B476" s="271" t="s">
        <v>2500</v>
      </c>
      <c r="C476" s="271" t="s">
        <v>2501</v>
      </c>
      <c r="D476" s="271" t="s">
        <v>3243</v>
      </c>
      <c r="E476" s="272" t="s">
        <v>108</v>
      </c>
      <c r="F476" s="272" t="s">
        <v>2165</v>
      </c>
      <c r="G476" s="271" t="s">
        <v>2502</v>
      </c>
    </row>
    <row r="477" spans="1:7" ht="17.25">
      <c r="A477" s="271" t="s">
        <v>2506</v>
      </c>
      <c r="B477" s="271" t="s">
        <v>2458</v>
      </c>
      <c r="C477" s="271" t="s">
        <v>2459</v>
      </c>
      <c r="D477" s="271" t="s">
        <v>3243</v>
      </c>
      <c r="E477" s="272" t="s">
        <v>2771</v>
      </c>
      <c r="F477" s="272" t="s">
        <v>2165</v>
      </c>
      <c r="G477" s="271" t="s">
        <v>2418</v>
      </c>
    </row>
    <row r="478" spans="1:7" ht="17.25">
      <c r="A478" s="271" t="s">
        <v>2670</v>
      </c>
      <c r="B478" s="271" t="s">
        <v>2458</v>
      </c>
      <c r="C478" s="271" t="s">
        <v>108</v>
      </c>
      <c r="D478" s="271" t="s">
        <v>3243</v>
      </c>
      <c r="E478" s="272" t="s">
        <v>108</v>
      </c>
      <c r="F478" s="272" t="s">
        <v>2165</v>
      </c>
      <c r="G478" s="271" t="s">
        <v>2418</v>
      </c>
    </row>
    <row r="479" spans="1:7" ht="17.25">
      <c r="A479" s="271" t="s">
        <v>2671</v>
      </c>
      <c r="B479" s="271" t="s">
        <v>2504</v>
      </c>
      <c r="C479" s="271" t="s">
        <v>2672</v>
      </c>
      <c r="D479" s="271" t="s">
        <v>3243</v>
      </c>
      <c r="E479" s="272" t="s">
        <v>2672</v>
      </c>
      <c r="F479" s="272" t="s">
        <v>2165</v>
      </c>
      <c r="G479" s="271" t="s">
        <v>2673</v>
      </c>
    </row>
    <row r="480" spans="1:7" ht="17.25">
      <c r="A480" s="75" t="s">
        <v>2853</v>
      </c>
      <c r="B480" s="75"/>
      <c r="C480" s="75"/>
      <c r="D480" s="75"/>
      <c r="E480" s="76"/>
      <c r="F480" s="75"/>
      <c r="G480" s="75"/>
    </row>
    <row r="481" spans="1:7" ht="17.25">
      <c r="A481" s="271" t="s">
        <v>2450</v>
      </c>
      <c r="B481" s="271" t="s">
        <v>2451</v>
      </c>
      <c r="C481" s="271" t="s">
        <v>2452</v>
      </c>
      <c r="D481" s="271" t="s">
        <v>3221</v>
      </c>
      <c r="E481" s="272" t="s">
        <v>2454</v>
      </c>
      <c r="F481" s="272" t="s">
        <v>2375</v>
      </c>
      <c r="G481" s="271" t="s">
        <v>2455</v>
      </c>
    </row>
    <row r="482" spans="1:7" ht="17.25">
      <c r="A482" s="271" t="s">
        <v>2556</v>
      </c>
      <c r="B482" s="271" t="s">
        <v>2458</v>
      </c>
      <c r="C482" s="271" t="s">
        <v>1213</v>
      </c>
      <c r="D482" s="271" t="s">
        <v>3221</v>
      </c>
      <c r="E482" s="272" t="s">
        <v>1213</v>
      </c>
      <c r="F482" s="272" t="s">
        <v>2376</v>
      </c>
      <c r="G482" s="271" t="s">
        <v>2418</v>
      </c>
    </row>
    <row r="483" spans="1:7" ht="17.25">
      <c r="A483" s="271" t="s">
        <v>2557</v>
      </c>
      <c r="B483" s="271"/>
      <c r="C483" s="271" t="s">
        <v>2558</v>
      </c>
      <c r="D483" s="271" t="s">
        <v>3221</v>
      </c>
      <c r="E483" s="272" t="s">
        <v>1213</v>
      </c>
      <c r="F483" s="272" t="s">
        <v>2376</v>
      </c>
      <c r="G483" s="271" t="s">
        <v>2418</v>
      </c>
    </row>
    <row r="484" spans="1:7" ht="17.25">
      <c r="A484" s="75" t="s">
        <v>2854</v>
      </c>
      <c r="B484" s="75"/>
      <c r="C484" s="75"/>
      <c r="D484" s="75"/>
      <c r="E484" s="76"/>
      <c r="F484" s="75"/>
      <c r="G484" s="75"/>
    </row>
    <row r="485" spans="1:7" ht="17.25">
      <c r="A485" s="271" t="s">
        <v>2457</v>
      </c>
      <c r="B485" s="271" t="s">
        <v>2458</v>
      </c>
      <c r="C485" s="271" t="s">
        <v>2459</v>
      </c>
      <c r="D485" s="271" t="s">
        <v>3221</v>
      </c>
      <c r="E485" s="272" t="s">
        <v>2460</v>
      </c>
      <c r="F485" s="272" t="s">
        <v>2375</v>
      </c>
      <c r="G485" s="271" t="s">
        <v>2418</v>
      </c>
    </row>
    <row r="486" spans="1:7" ht="17.25">
      <c r="A486" s="75" t="s">
        <v>2855</v>
      </c>
      <c r="B486" s="75"/>
      <c r="C486" s="75"/>
      <c r="D486" s="75"/>
      <c r="E486" s="76"/>
      <c r="F486" s="75"/>
      <c r="G486" s="75"/>
    </row>
    <row r="487" spans="1:7" ht="17.25">
      <c r="A487" s="269" t="s">
        <v>2520</v>
      </c>
      <c r="B487" s="269" t="s">
        <v>2521</v>
      </c>
      <c r="C487" s="269" t="s">
        <v>2522</v>
      </c>
      <c r="D487" s="269" t="s">
        <v>3221</v>
      </c>
      <c r="E487" s="270" t="s">
        <v>3222</v>
      </c>
      <c r="F487" s="270" t="s">
        <v>3216</v>
      </c>
      <c r="G487" s="269" t="s">
        <v>2418</v>
      </c>
    </row>
    <row r="488" spans="1:7" ht="17.25">
      <c r="A488" s="75" t="s">
        <v>2856</v>
      </c>
      <c r="B488" s="75"/>
      <c r="C488" s="75"/>
      <c r="D488" s="75"/>
      <c r="E488" s="76"/>
      <c r="F488" s="75"/>
      <c r="G488" s="75"/>
    </row>
    <row r="489" spans="1:7" ht="17.25">
      <c r="A489" s="271" t="s">
        <v>2525</v>
      </c>
      <c r="B489" s="271" t="s">
        <v>2526</v>
      </c>
      <c r="C489" s="271" t="s">
        <v>2527</v>
      </c>
      <c r="D489" s="271" t="s">
        <v>3221</v>
      </c>
      <c r="E489" s="272" t="s">
        <v>2523</v>
      </c>
      <c r="F489" s="272" t="s">
        <v>2375</v>
      </c>
      <c r="G489" s="271" t="s">
        <v>2418</v>
      </c>
    </row>
    <row r="490" spans="1:7" ht="17.25">
      <c r="A490" s="75" t="s">
        <v>2857</v>
      </c>
      <c r="B490" s="75"/>
      <c r="C490" s="75"/>
      <c r="D490" s="75"/>
      <c r="E490" s="76"/>
      <c r="F490" s="75"/>
      <c r="G490" s="75"/>
    </row>
    <row r="491" spans="1:7" ht="17.25">
      <c r="A491" s="271" t="s">
        <v>2462</v>
      </c>
      <c r="B491" s="271" t="s">
        <v>2463</v>
      </c>
      <c r="C491" s="271" t="s">
        <v>2459</v>
      </c>
      <c r="D491" s="271" t="s">
        <v>3221</v>
      </c>
      <c r="E491" s="272" t="s">
        <v>2460</v>
      </c>
      <c r="F491" s="272" t="s">
        <v>2375</v>
      </c>
      <c r="G491" s="271" t="s">
        <v>2418</v>
      </c>
    </row>
    <row r="492" spans="1:7" ht="17.25">
      <c r="A492" s="271" t="s">
        <v>2464</v>
      </c>
      <c r="B492" s="271" t="s">
        <v>2463</v>
      </c>
      <c r="C492" s="271" t="s">
        <v>2459</v>
      </c>
      <c r="D492" s="271" t="s">
        <v>3221</v>
      </c>
      <c r="E492" s="272" t="s">
        <v>2460</v>
      </c>
      <c r="F492" s="272" t="s">
        <v>2375</v>
      </c>
      <c r="G492" s="271" t="s">
        <v>2418</v>
      </c>
    </row>
    <row r="493" spans="1:7" ht="17.25">
      <c r="A493" s="271" t="s">
        <v>2465</v>
      </c>
      <c r="B493" s="271" t="s">
        <v>2463</v>
      </c>
      <c r="C493" s="271" t="s">
        <v>2459</v>
      </c>
      <c r="D493" s="271" t="s">
        <v>3221</v>
      </c>
      <c r="E493" s="272" t="s">
        <v>2460</v>
      </c>
      <c r="F493" s="272" t="s">
        <v>2375</v>
      </c>
      <c r="G493" s="271" t="s">
        <v>2418</v>
      </c>
    </row>
    <row r="494" spans="1:7" ht="17.25">
      <c r="A494" s="271" t="s">
        <v>2466</v>
      </c>
      <c r="B494" s="271" t="s">
        <v>2463</v>
      </c>
      <c r="C494" s="271" t="s">
        <v>2459</v>
      </c>
      <c r="D494" s="271" t="s">
        <v>3221</v>
      </c>
      <c r="E494" s="272" t="s">
        <v>2460</v>
      </c>
      <c r="F494" s="272" t="s">
        <v>2375</v>
      </c>
      <c r="G494" s="271" t="s">
        <v>2418</v>
      </c>
    </row>
    <row r="495" spans="1:7" ht="17.25">
      <c r="A495" s="75" t="s">
        <v>2858</v>
      </c>
      <c r="B495" s="75"/>
      <c r="C495" s="75"/>
      <c r="D495" s="75"/>
      <c r="E495" s="76"/>
      <c r="F495" s="75"/>
      <c r="G495" s="75"/>
    </row>
    <row r="496" spans="1:7" ht="17.25">
      <c r="A496" s="271" t="s">
        <v>2472</v>
      </c>
      <c r="B496" s="271" t="s">
        <v>2458</v>
      </c>
      <c r="C496" s="271" t="s">
        <v>2459</v>
      </c>
      <c r="D496" s="271" t="s">
        <v>3221</v>
      </c>
      <c r="E496" s="272" t="s">
        <v>2460</v>
      </c>
      <c r="F496" s="272" t="s">
        <v>2375</v>
      </c>
      <c r="G496" s="271" t="s">
        <v>2418</v>
      </c>
    </row>
    <row r="497" spans="1:7" ht="17.25">
      <c r="A497" s="271" t="s">
        <v>2473</v>
      </c>
      <c r="B497" s="271" t="s">
        <v>2458</v>
      </c>
      <c r="C497" s="271" t="s">
        <v>2459</v>
      </c>
      <c r="D497" s="271" t="s">
        <v>3221</v>
      </c>
      <c r="E497" s="272" t="s">
        <v>2460</v>
      </c>
      <c r="F497" s="272" t="s">
        <v>2375</v>
      </c>
      <c r="G497" s="271" t="s">
        <v>2418</v>
      </c>
    </row>
    <row r="498" spans="1:7" ht="17.25">
      <c r="A498" s="271" t="s">
        <v>2474</v>
      </c>
      <c r="B498" s="271" t="s">
        <v>2458</v>
      </c>
      <c r="C498" s="271" t="s">
        <v>2459</v>
      </c>
      <c r="D498" s="271" t="s">
        <v>3221</v>
      </c>
      <c r="E498" s="272" t="s">
        <v>2460</v>
      </c>
      <c r="F498" s="272" t="s">
        <v>2375</v>
      </c>
      <c r="G498" s="271" t="s">
        <v>2418</v>
      </c>
    </row>
    <row r="499" spans="1:7" ht="17.25">
      <c r="A499" s="75" t="s">
        <v>2859</v>
      </c>
      <c r="B499" s="75"/>
      <c r="C499" s="75"/>
      <c r="D499" s="75"/>
      <c r="E499" s="76"/>
      <c r="F499" s="75"/>
      <c r="G499" s="75"/>
    </row>
    <row r="500" spans="1:7" ht="17.25">
      <c r="A500" s="271" t="s">
        <v>2476</v>
      </c>
      <c r="B500" s="271" t="s">
        <v>2458</v>
      </c>
      <c r="C500" s="271" t="s">
        <v>2459</v>
      </c>
      <c r="D500" s="271" t="s">
        <v>3221</v>
      </c>
      <c r="E500" s="272" t="s">
        <v>2460</v>
      </c>
      <c r="F500" s="272" t="s">
        <v>2375</v>
      </c>
      <c r="G500" s="271" t="s">
        <v>2418</v>
      </c>
    </row>
    <row r="501" spans="1:7" ht="17.25">
      <c r="A501" s="75" t="s">
        <v>2861</v>
      </c>
      <c r="B501" s="75"/>
      <c r="C501" s="75"/>
      <c r="D501" s="75"/>
      <c r="E501" s="76"/>
      <c r="F501" s="75"/>
      <c r="G501" s="75"/>
    </row>
    <row r="502" spans="1:7" ht="17.25">
      <c r="A502" s="271" t="s">
        <v>2478</v>
      </c>
      <c r="B502" s="271" t="s">
        <v>2479</v>
      </c>
      <c r="C502" s="271" t="s">
        <v>2452</v>
      </c>
      <c r="D502" s="271" t="s">
        <v>3221</v>
      </c>
      <c r="E502" s="272" t="s">
        <v>2454</v>
      </c>
      <c r="F502" s="272" t="s">
        <v>2375</v>
      </c>
      <c r="G502" s="271" t="s">
        <v>2480</v>
      </c>
    </row>
    <row r="503" spans="1:7" ht="17.25">
      <c r="A503" s="271" t="s">
        <v>2481</v>
      </c>
      <c r="B503" s="271" t="s">
        <v>2482</v>
      </c>
      <c r="C503" s="271" t="s">
        <v>2452</v>
      </c>
      <c r="D503" s="271" t="s">
        <v>3221</v>
      </c>
      <c r="E503" s="272" t="s">
        <v>2454</v>
      </c>
      <c r="F503" s="272" t="s">
        <v>2375</v>
      </c>
      <c r="G503" s="271" t="s">
        <v>2483</v>
      </c>
    </row>
    <row r="504" spans="1:7" ht="17.25">
      <c r="A504" s="75" t="s">
        <v>2862</v>
      </c>
      <c r="B504" s="75"/>
      <c r="C504" s="75"/>
      <c r="D504" s="75"/>
      <c r="E504" s="76"/>
      <c r="F504" s="75"/>
      <c r="G504" s="75"/>
    </row>
    <row r="505" spans="1:7" ht="17.25">
      <c r="A505" s="271" t="s">
        <v>2493</v>
      </c>
      <c r="B505" s="271" t="s">
        <v>2458</v>
      </c>
      <c r="C505" s="271" t="s">
        <v>2452</v>
      </c>
      <c r="D505" s="271" t="s">
        <v>3221</v>
      </c>
      <c r="E505" s="272" t="s">
        <v>2454</v>
      </c>
      <c r="F505" s="272" t="s">
        <v>2375</v>
      </c>
      <c r="G505" s="271" t="s">
        <v>2418</v>
      </c>
    </row>
    <row r="506" spans="1:7" ht="17.25">
      <c r="A506" s="75" t="s">
        <v>2863</v>
      </c>
      <c r="B506" s="75"/>
      <c r="C506" s="75"/>
      <c r="D506" s="75"/>
      <c r="E506" s="76"/>
      <c r="F506" s="75"/>
      <c r="G506" s="75"/>
    </row>
    <row r="507" spans="1:7" ht="15">
      <c r="A507" s="56" t="s">
        <v>2654</v>
      </c>
      <c r="B507" s="56" t="s">
        <v>2655</v>
      </c>
      <c r="C507" s="56" t="s">
        <v>2656</v>
      </c>
      <c r="D507" s="56" t="s">
        <v>3221</v>
      </c>
      <c r="E507" s="74" t="s">
        <v>3210</v>
      </c>
      <c r="F507" s="74" t="s">
        <v>2376</v>
      </c>
      <c r="G507" s="56" t="s">
        <v>2658</v>
      </c>
    </row>
    <row r="508" spans="1:7" ht="17.25">
      <c r="A508" s="75" t="s">
        <v>2864</v>
      </c>
      <c r="B508" s="75"/>
      <c r="C508" s="75"/>
      <c r="D508" s="75"/>
      <c r="E508" s="76"/>
      <c r="F508" s="75"/>
      <c r="G508" s="75"/>
    </row>
    <row r="509" spans="1:7" ht="17.25">
      <c r="A509" s="271" t="s">
        <v>2497</v>
      </c>
      <c r="B509" s="271" t="s">
        <v>2458</v>
      </c>
      <c r="C509" s="271" t="s">
        <v>2452</v>
      </c>
      <c r="D509" s="271" t="s">
        <v>3221</v>
      </c>
      <c r="E509" s="272" t="s">
        <v>2454</v>
      </c>
      <c r="F509" s="272" t="s">
        <v>2375</v>
      </c>
      <c r="G509" s="271" t="s">
        <v>2498</v>
      </c>
    </row>
    <row r="510" spans="1:7" ht="17.25">
      <c r="A510" s="271" t="s">
        <v>2503</v>
      </c>
      <c r="B510" s="271" t="s">
        <v>2504</v>
      </c>
      <c r="C510" s="271" t="s">
        <v>2452</v>
      </c>
      <c r="D510" s="271" t="s">
        <v>3221</v>
      </c>
      <c r="E510" s="272" t="s">
        <v>2454</v>
      </c>
      <c r="F510" s="272" t="s">
        <v>2375</v>
      </c>
      <c r="G510" s="271" t="s">
        <v>2505</v>
      </c>
    </row>
    <row r="511" spans="1:7" ht="17.25">
      <c r="A511" s="271" t="s">
        <v>2506</v>
      </c>
      <c r="B511" s="271" t="s">
        <v>2458</v>
      </c>
      <c r="C511" s="271" t="s">
        <v>2459</v>
      </c>
      <c r="D511" s="271" t="s">
        <v>3221</v>
      </c>
      <c r="E511" s="272" t="s">
        <v>2460</v>
      </c>
      <c r="F511" s="272" t="s">
        <v>2375</v>
      </c>
      <c r="G511" s="271" t="s">
        <v>2418</v>
      </c>
    </row>
    <row r="512" spans="1:7" ht="17.25">
      <c r="A512" s="75" t="s">
        <v>3098</v>
      </c>
      <c r="B512" s="75"/>
      <c r="C512" s="75"/>
      <c r="D512" s="75"/>
      <c r="E512" s="76"/>
      <c r="F512" s="75"/>
      <c r="G512" s="75"/>
    </row>
    <row r="513" spans="1:7" ht="17.25">
      <c r="A513" s="271" t="s">
        <v>2450</v>
      </c>
      <c r="B513" s="271" t="s">
        <v>2451</v>
      </c>
      <c r="C513" s="271" t="s">
        <v>2452</v>
      </c>
      <c r="D513" s="271" t="s">
        <v>3244</v>
      </c>
      <c r="E513" s="272" t="s">
        <v>2454</v>
      </c>
      <c r="F513" s="271" t="s">
        <v>2381</v>
      </c>
      <c r="G513" s="271" t="s">
        <v>2455</v>
      </c>
    </row>
    <row r="514" spans="1:7" ht="17.25">
      <c r="A514" s="271" t="s">
        <v>2556</v>
      </c>
      <c r="B514" s="271" t="s">
        <v>2458</v>
      </c>
      <c r="C514" s="271" t="s">
        <v>1213</v>
      </c>
      <c r="D514" s="271" t="s">
        <v>3244</v>
      </c>
      <c r="E514" s="272" t="s">
        <v>1213</v>
      </c>
      <c r="F514" s="271" t="s">
        <v>2382</v>
      </c>
      <c r="G514" s="271" t="s">
        <v>2418</v>
      </c>
    </row>
    <row r="515" spans="1:7" ht="17.25">
      <c r="A515" s="271" t="s">
        <v>2557</v>
      </c>
      <c r="B515" s="271"/>
      <c r="C515" s="271" t="s">
        <v>2558</v>
      </c>
      <c r="D515" s="271" t="s">
        <v>3244</v>
      </c>
      <c r="E515" s="272" t="s">
        <v>1213</v>
      </c>
      <c r="F515" s="271" t="s">
        <v>2382</v>
      </c>
      <c r="G515" s="271" t="s">
        <v>2418</v>
      </c>
    </row>
    <row r="516" spans="1:7" ht="17.25">
      <c r="A516" s="75" t="s">
        <v>3099</v>
      </c>
      <c r="B516" s="75"/>
      <c r="C516" s="75"/>
      <c r="D516" s="75"/>
      <c r="E516" s="76"/>
      <c r="F516" s="75"/>
      <c r="G516" s="75"/>
    </row>
    <row r="517" spans="1:7" ht="17.25">
      <c r="A517" s="271" t="s">
        <v>2457</v>
      </c>
      <c r="B517" s="271" t="s">
        <v>2458</v>
      </c>
      <c r="C517" s="271" t="s">
        <v>2459</v>
      </c>
      <c r="D517" s="271" t="s">
        <v>3244</v>
      </c>
      <c r="E517" s="272" t="s">
        <v>2460</v>
      </c>
      <c r="F517" s="271" t="s">
        <v>2381</v>
      </c>
      <c r="G517" s="271" t="s">
        <v>2418</v>
      </c>
    </row>
    <row r="518" spans="1:7" ht="17.25">
      <c r="A518" s="75" t="s">
        <v>3100</v>
      </c>
      <c r="B518" s="75"/>
      <c r="C518" s="75"/>
      <c r="D518" s="75"/>
      <c r="E518" s="76"/>
      <c r="F518" s="75"/>
      <c r="G518" s="75"/>
    </row>
    <row r="519" spans="1:7" ht="17.25">
      <c r="A519" s="271" t="s">
        <v>2520</v>
      </c>
      <c r="B519" s="271" t="s">
        <v>2521</v>
      </c>
      <c r="C519" s="271" t="s">
        <v>2522</v>
      </c>
      <c r="D519" s="271" t="s">
        <v>3244</v>
      </c>
      <c r="E519" s="272" t="s">
        <v>2523</v>
      </c>
      <c r="F519" s="271" t="s">
        <v>2381</v>
      </c>
      <c r="G519" s="271" t="s">
        <v>2418</v>
      </c>
    </row>
    <row r="520" spans="1:7" ht="17.25">
      <c r="A520" s="75" t="s">
        <v>3101</v>
      </c>
      <c r="B520" s="75"/>
      <c r="C520" s="75"/>
      <c r="D520" s="75"/>
      <c r="E520" s="76"/>
      <c r="F520" s="75"/>
      <c r="G520" s="75"/>
    </row>
    <row r="521" spans="1:7" ht="17.25">
      <c r="A521" s="271" t="s">
        <v>2525</v>
      </c>
      <c r="B521" s="271" t="s">
        <v>2526</v>
      </c>
      <c r="C521" s="271" t="s">
        <v>2527</v>
      </c>
      <c r="D521" s="271" t="s">
        <v>3244</v>
      </c>
      <c r="E521" s="272" t="s">
        <v>2523</v>
      </c>
      <c r="F521" s="271" t="s">
        <v>2381</v>
      </c>
      <c r="G521" s="271" t="s">
        <v>2418</v>
      </c>
    </row>
    <row r="522" spans="1:7" ht="17.25">
      <c r="A522" s="75" t="s">
        <v>3102</v>
      </c>
      <c r="B522" s="75"/>
      <c r="C522" s="75"/>
      <c r="D522" s="75"/>
      <c r="E522" s="76"/>
      <c r="F522" s="75"/>
      <c r="G522" s="75"/>
    </row>
    <row r="523" spans="1:7" ht="17.25">
      <c r="A523" s="271" t="s">
        <v>2462</v>
      </c>
      <c r="B523" s="271" t="s">
        <v>2463</v>
      </c>
      <c r="C523" s="271" t="s">
        <v>2459</v>
      </c>
      <c r="D523" s="271" t="s">
        <v>3244</v>
      </c>
      <c r="E523" s="272" t="s">
        <v>2460</v>
      </c>
      <c r="F523" s="271" t="s">
        <v>2381</v>
      </c>
      <c r="G523" s="271" t="s">
        <v>2418</v>
      </c>
    </row>
    <row r="524" spans="1:7" ht="17.25">
      <c r="A524" s="271" t="s">
        <v>2464</v>
      </c>
      <c r="B524" s="271" t="s">
        <v>2463</v>
      </c>
      <c r="C524" s="271" t="s">
        <v>2459</v>
      </c>
      <c r="D524" s="271" t="s">
        <v>3244</v>
      </c>
      <c r="E524" s="272" t="s">
        <v>2460</v>
      </c>
      <c r="F524" s="271" t="s">
        <v>2381</v>
      </c>
      <c r="G524" s="271" t="s">
        <v>2418</v>
      </c>
    </row>
    <row r="525" spans="1:7" ht="17.25">
      <c r="A525" s="271" t="s">
        <v>2465</v>
      </c>
      <c r="B525" s="271" t="s">
        <v>2463</v>
      </c>
      <c r="C525" s="271" t="s">
        <v>2459</v>
      </c>
      <c r="D525" s="271" t="s">
        <v>3244</v>
      </c>
      <c r="E525" s="272" t="s">
        <v>2460</v>
      </c>
      <c r="F525" s="271" t="s">
        <v>2381</v>
      </c>
      <c r="G525" s="271" t="s">
        <v>2418</v>
      </c>
    </row>
    <row r="526" spans="1:7" ht="17.25">
      <c r="A526" s="271" t="s">
        <v>2466</v>
      </c>
      <c r="B526" s="271" t="s">
        <v>2463</v>
      </c>
      <c r="C526" s="271" t="s">
        <v>2459</v>
      </c>
      <c r="D526" s="271" t="s">
        <v>3244</v>
      </c>
      <c r="E526" s="272" t="s">
        <v>2460</v>
      </c>
      <c r="F526" s="271" t="s">
        <v>2381</v>
      </c>
      <c r="G526" s="271" t="s">
        <v>2418</v>
      </c>
    </row>
    <row r="527" spans="1:7" ht="17.25">
      <c r="A527" s="75" t="s">
        <v>3103</v>
      </c>
      <c r="B527" s="75"/>
      <c r="C527" s="75"/>
      <c r="D527" s="75"/>
      <c r="E527" s="76"/>
      <c r="F527" s="75"/>
      <c r="G527" s="75"/>
    </row>
    <row r="528" spans="1:7" ht="17.25">
      <c r="A528" s="271" t="s">
        <v>2472</v>
      </c>
      <c r="B528" s="271" t="s">
        <v>2458</v>
      </c>
      <c r="C528" s="271" t="s">
        <v>2459</v>
      </c>
      <c r="D528" s="271" t="s">
        <v>3244</v>
      </c>
      <c r="E528" s="272" t="s">
        <v>2460</v>
      </c>
      <c r="F528" s="271" t="s">
        <v>2381</v>
      </c>
      <c r="G528" s="271" t="s">
        <v>2418</v>
      </c>
    </row>
    <row r="529" spans="1:7" ht="17.25">
      <c r="A529" s="271" t="s">
        <v>2473</v>
      </c>
      <c r="B529" s="271" t="s">
        <v>2458</v>
      </c>
      <c r="C529" s="271" t="s">
        <v>2459</v>
      </c>
      <c r="D529" s="271" t="s">
        <v>3244</v>
      </c>
      <c r="E529" s="272" t="s">
        <v>2460</v>
      </c>
      <c r="F529" s="272" t="s">
        <v>2381</v>
      </c>
      <c r="G529" s="271" t="s">
        <v>2418</v>
      </c>
    </row>
    <row r="530" spans="1:7" ht="15">
      <c r="A530" s="56" t="s">
        <v>2474</v>
      </c>
      <c r="B530" s="56" t="s">
        <v>2458</v>
      </c>
      <c r="C530" s="56" t="s">
        <v>2459</v>
      </c>
      <c r="D530" s="56" t="s">
        <v>3244</v>
      </c>
      <c r="E530" s="74" t="s">
        <v>2460</v>
      </c>
      <c r="F530" s="74" t="s">
        <v>2381</v>
      </c>
      <c r="G530" s="56" t="s">
        <v>2418</v>
      </c>
    </row>
    <row r="531" spans="1:7" ht="17.25">
      <c r="A531" s="75" t="s">
        <v>3104</v>
      </c>
      <c r="B531" s="75"/>
      <c r="C531" s="75"/>
      <c r="D531" s="75"/>
      <c r="E531" s="76"/>
      <c r="F531" s="75"/>
      <c r="G531" s="75"/>
    </row>
    <row r="532" spans="1:7" ht="17.25">
      <c r="A532" s="271" t="s">
        <v>2476</v>
      </c>
      <c r="B532" s="271" t="s">
        <v>2458</v>
      </c>
      <c r="C532" s="271" t="s">
        <v>2459</v>
      </c>
      <c r="D532" s="271" t="s">
        <v>3244</v>
      </c>
      <c r="E532" s="272" t="s">
        <v>2460</v>
      </c>
      <c r="F532" s="271" t="s">
        <v>2381</v>
      </c>
      <c r="G532" s="271" t="s">
        <v>2418</v>
      </c>
    </row>
    <row r="533" spans="1:7" ht="17.25">
      <c r="A533" s="75" t="s">
        <v>3106</v>
      </c>
      <c r="B533" s="75"/>
      <c r="C533" s="75"/>
      <c r="D533" s="75"/>
      <c r="E533" s="76"/>
      <c r="F533" s="75"/>
      <c r="G533" s="75"/>
    </row>
    <row r="534" spans="1:7" ht="17.25">
      <c r="A534" s="271" t="s">
        <v>2478</v>
      </c>
      <c r="B534" s="271" t="s">
        <v>2479</v>
      </c>
      <c r="C534" s="271" t="s">
        <v>2452</v>
      </c>
      <c r="D534" s="271" t="s">
        <v>3244</v>
      </c>
      <c r="E534" s="272" t="s">
        <v>2454</v>
      </c>
      <c r="F534" s="272" t="s">
        <v>2381</v>
      </c>
      <c r="G534" s="271" t="s">
        <v>2480</v>
      </c>
    </row>
    <row r="535" spans="1:7" ht="17.25">
      <c r="A535" s="271" t="s">
        <v>2481</v>
      </c>
      <c r="B535" s="271" t="s">
        <v>2482</v>
      </c>
      <c r="C535" s="271" t="s">
        <v>2452</v>
      </c>
      <c r="D535" s="271" t="s">
        <v>3244</v>
      </c>
      <c r="E535" s="272" t="s">
        <v>2454</v>
      </c>
      <c r="F535" s="271" t="s">
        <v>2381</v>
      </c>
      <c r="G535" s="271" t="s">
        <v>2483</v>
      </c>
    </row>
    <row r="536" spans="1:7" ht="17.25">
      <c r="A536" s="75" t="s">
        <v>3107</v>
      </c>
      <c r="B536" s="75"/>
      <c r="C536" s="75"/>
      <c r="D536" s="75"/>
      <c r="E536" s="76"/>
      <c r="F536" s="75"/>
      <c r="G536" s="75"/>
    </row>
    <row r="537" spans="1:7" ht="15">
      <c r="A537" s="56" t="s">
        <v>2493</v>
      </c>
      <c r="B537" s="56" t="s">
        <v>2458</v>
      </c>
      <c r="C537" s="56" t="s">
        <v>2452</v>
      </c>
      <c r="D537" s="56" t="s">
        <v>3244</v>
      </c>
      <c r="E537" s="74" t="s">
        <v>2454</v>
      </c>
      <c r="F537" s="74" t="s">
        <v>2381</v>
      </c>
      <c r="G537" s="56" t="s">
        <v>2418</v>
      </c>
    </row>
    <row r="538" spans="1:7" ht="17.25">
      <c r="A538" s="75" t="s">
        <v>3108</v>
      </c>
      <c r="B538" s="75"/>
      <c r="C538" s="75"/>
      <c r="D538" s="75"/>
      <c r="E538" s="76"/>
      <c r="F538" s="75"/>
      <c r="G538" s="75"/>
    </row>
    <row r="539" spans="1:7" ht="15">
      <c r="A539" s="56" t="s">
        <v>2654</v>
      </c>
      <c r="B539" s="56" t="s">
        <v>2655</v>
      </c>
      <c r="C539" s="56" t="s">
        <v>2656</v>
      </c>
      <c r="D539" s="56" t="s">
        <v>3244</v>
      </c>
      <c r="E539" s="74" t="s">
        <v>3224</v>
      </c>
      <c r="F539" s="74" t="s">
        <v>2382</v>
      </c>
      <c r="G539" s="56" t="s">
        <v>2658</v>
      </c>
    </row>
    <row r="540" spans="1:7" ht="17.25">
      <c r="A540" s="75" t="s">
        <v>3109</v>
      </c>
      <c r="B540" s="75"/>
      <c r="C540" s="75"/>
      <c r="D540" s="75"/>
      <c r="E540" s="76"/>
      <c r="F540" s="75"/>
      <c r="G540" s="75"/>
    </row>
    <row r="541" spans="1:7" ht="17.25">
      <c r="A541" s="271" t="s">
        <v>2497</v>
      </c>
      <c r="B541" s="271" t="s">
        <v>2458</v>
      </c>
      <c r="C541" s="271" t="s">
        <v>2452</v>
      </c>
      <c r="D541" s="271" t="s">
        <v>3244</v>
      </c>
      <c r="E541" s="272" t="s">
        <v>2454</v>
      </c>
      <c r="F541" s="271" t="s">
        <v>2381</v>
      </c>
      <c r="G541" s="271" t="s">
        <v>2498</v>
      </c>
    </row>
    <row r="542" spans="1:7" ht="17.25">
      <c r="A542" s="271" t="s">
        <v>2503</v>
      </c>
      <c r="B542" s="271" t="s">
        <v>2504</v>
      </c>
      <c r="C542" s="271" t="s">
        <v>2452</v>
      </c>
      <c r="D542" s="271" t="s">
        <v>3244</v>
      </c>
      <c r="E542" s="272" t="s">
        <v>2454</v>
      </c>
      <c r="F542" s="271" t="s">
        <v>2381</v>
      </c>
      <c r="G542" s="271" t="s">
        <v>2505</v>
      </c>
    </row>
    <row r="543" spans="1:7" ht="17.25">
      <c r="A543" s="271" t="s">
        <v>2506</v>
      </c>
      <c r="B543" s="271" t="s">
        <v>2458</v>
      </c>
      <c r="C543" s="271" t="s">
        <v>2459</v>
      </c>
      <c r="D543" s="271" t="s">
        <v>3244</v>
      </c>
      <c r="E543" s="272" t="s">
        <v>2460</v>
      </c>
      <c r="F543" s="271" t="s">
        <v>2381</v>
      </c>
      <c r="G543" s="271" t="s">
        <v>2418</v>
      </c>
    </row>
    <row r="544" spans="1:7" ht="17.25">
      <c r="A544" s="75" t="s">
        <v>3174</v>
      </c>
      <c r="B544" s="75"/>
      <c r="C544" s="75"/>
      <c r="D544" s="75"/>
      <c r="E544" s="76"/>
      <c r="F544" s="75"/>
      <c r="G544" s="75"/>
    </row>
    <row r="545" spans="1:7" ht="17.25">
      <c r="A545" s="271" t="s">
        <v>2450</v>
      </c>
      <c r="B545" s="271" t="s">
        <v>2451</v>
      </c>
      <c r="C545" s="271" t="s">
        <v>2452</v>
      </c>
      <c r="D545" s="271" t="s">
        <v>3245</v>
      </c>
      <c r="E545" s="272" t="s">
        <v>2454</v>
      </c>
      <c r="F545" s="271" t="s">
        <v>2392</v>
      </c>
      <c r="G545" s="271" t="s">
        <v>2455</v>
      </c>
    </row>
    <row r="546" spans="1:7" ht="17.25">
      <c r="A546" s="271" t="s">
        <v>2556</v>
      </c>
      <c r="B546" s="271" t="s">
        <v>2458</v>
      </c>
      <c r="C546" s="271" t="s">
        <v>1213</v>
      </c>
      <c r="D546" s="271" t="s">
        <v>3245</v>
      </c>
      <c r="E546" s="272" t="s">
        <v>1213</v>
      </c>
      <c r="F546" s="271" t="s">
        <v>2393</v>
      </c>
      <c r="G546" s="271" t="s">
        <v>2418</v>
      </c>
    </row>
    <row r="547" spans="1:7" ht="15">
      <c r="A547" s="56" t="s">
        <v>2557</v>
      </c>
      <c r="B547" s="56"/>
      <c r="C547" s="56" t="s">
        <v>2558</v>
      </c>
      <c r="D547" s="56" t="s">
        <v>3245</v>
      </c>
      <c r="E547" s="74" t="s">
        <v>1213</v>
      </c>
      <c r="F547" s="74" t="s">
        <v>2393</v>
      </c>
      <c r="G547" s="56" t="s">
        <v>2418</v>
      </c>
    </row>
    <row r="548" spans="1:7" ht="17.25">
      <c r="A548" s="75" t="s">
        <v>3175</v>
      </c>
      <c r="B548" s="75"/>
      <c r="C548" s="75"/>
      <c r="D548" s="75"/>
      <c r="E548" s="76"/>
      <c r="F548" s="75"/>
      <c r="G548" s="75"/>
    </row>
    <row r="549" spans="1:7" ht="17.25">
      <c r="A549" s="271" t="s">
        <v>2457</v>
      </c>
      <c r="B549" s="271" t="s">
        <v>2458</v>
      </c>
      <c r="C549" s="271" t="s">
        <v>2459</v>
      </c>
      <c r="D549" s="271" t="s">
        <v>3245</v>
      </c>
      <c r="E549" s="272" t="s">
        <v>2460</v>
      </c>
      <c r="F549" s="271" t="s">
        <v>2392</v>
      </c>
      <c r="G549" s="271" t="s">
        <v>2418</v>
      </c>
    </row>
    <row r="550" spans="1:7" ht="17.25">
      <c r="A550" s="75" t="s">
        <v>3246</v>
      </c>
      <c r="B550" s="75"/>
      <c r="C550" s="75"/>
      <c r="D550" s="75"/>
      <c r="E550" s="76"/>
      <c r="F550" s="75"/>
      <c r="G550" s="75"/>
    </row>
    <row r="551" spans="1:7" ht="15">
      <c r="A551" s="56" t="s">
        <v>2520</v>
      </c>
      <c r="B551" s="56" t="s">
        <v>2521</v>
      </c>
      <c r="C551" s="56" t="s">
        <v>2522</v>
      </c>
      <c r="D551" s="56" t="s">
        <v>3245</v>
      </c>
      <c r="E551" s="74" t="s">
        <v>3044</v>
      </c>
      <c r="F551" s="74" t="s">
        <v>2393</v>
      </c>
      <c r="G551" s="56" t="s">
        <v>2418</v>
      </c>
    </row>
    <row r="552" spans="1:7" ht="17.25">
      <c r="A552" s="75" t="s">
        <v>3177</v>
      </c>
      <c r="B552" s="75"/>
      <c r="C552" s="75"/>
      <c r="D552" s="75"/>
      <c r="E552" s="76"/>
      <c r="F552" s="75"/>
      <c r="G552" s="75"/>
    </row>
    <row r="553" spans="1:7" ht="15">
      <c r="A553" s="56" t="s">
        <v>2462</v>
      </c>
      <c r="B553" s="56" t="s">
        <v>2463</v>
      </c>
      <c r="C553" s="56" t="s">
        <v>2459</v>
      </c>
      <c r="D553" s="56" t="s">
        <v>3245</v>
      </c>
      <c r="E553" s="74" t="s">
        <v>2460</v>
      </c>
      <c r="F553" s="74" t="s">
        <v>2392</v>
      </c>
      <c r="G553" s="56" t="s">
        <v>2418</v>
      </c>
    </row>
    <row r="554" spans="1:7" ht="15">
      <c r="A554" s="56" t="s">
        <v>2464</v>
      </c>
      <c r="B554" s="56" t="s">
        <v>2463</v>
      </c>
      <c r="C554" s="56" t="s">
        <v>2459</v>
      </c>
      <c r="D554" s="56" t="s">
        <v>3245</v>
      </c>
      <c r="E554" s="74" t="s">
        <v>2460</v>
      </c>
      <c r="F554" s="74" t="s">
        <v>2392</v>
      </c>
      <c r="G554" s="56" t="s">
        <v>2418</v>
      </c>
    </row>
    <row r="555" spans="1:7" ht="15">
      <c r="A555" s="56" t="s">
        <v>2465</v>
      </c>
      <c r="B555" s="56" t="s">
        <v>2463</v>
      </c>
      <c r="C555" s="56" t="s">
        <v>2459</v>
      </c>
      <c r="D555" s="56" t="s">
        <v>3245</v>
      </c>
      <c r="E555" s="74" t="s">
        <v>2460</v>
      </c>
      <c r="F555" s="74" t="s">
        <v>2392</v>
      </c>
      <c r="G555" s="56" t="s">
        <v>2418</v>
      </c>
    </row>
    <row r="556" spans="1:7" ht="15">
      <c r="A556" s="56" t="s">
        <v>2466</v>
      </c>
      <c r="B556" s="56" t="s">
        <v>2463</v>
      </c>
      <c r="C556" s="56" t="s">
        <v>2459</v>
      </c>
      <c r="D556" s="56" t="s">
        <v>3245</v>
      </c>
      <c r="E556" s="74" t="s">
        <v>2460</v>
      </c>
      <c r="F556" s="74" t="s">
        <v>2392</v>
      </c>
      <c r="G556" s="56" t="s">
        <v>2418</v>
      </c>
    </row>
    <row r="557" spans="1:7" ht="17.25">
      <c r="A557" s="75" t="s">
        <v>3178</v>
      </c>
      <c r="B557" s="75"/>
      <c r="C557" s="75"/>
      <c r="D557" s="75"/>
      <c r="E557" s="76"/>
      <c r="F557" s="75"/>
      <c r="G557" s="75"/>
    </row>
    <row r="558" spans="1:7" ht="17.25">
      <c r="A558" s="271" t="s">
        <v>2472</v>
      </c>
      <c r="B558" s="271" t="s">
        <v>2458</v>
      </c>
      <c r="C558" s="271" t="s">
        <v>2459</v>
      </c>
      <c r="D558" s="271" t="s">
        <v>3245</v>
      </c>
      <c r="E558" s="272" t="s">
        <v>2460</v>
      </c>
      <c r="F558" s="271" t="s">
        <v>2392</v>
      </c>
      <c r="G558" s="271" t="s">
        <v>2418</v>
      </c>
    </row>
    <row r="559" spans="1:7" ht="15">
      <c r="A559" s="56" t="s">
        <v>2473</v>
      </c>
      <c r="B559" s="56" t="s">
        <v>2458</v>
      </c>
      <c r="C559" s="56" t="s">
        <v>2459</v>
      </c>
      <c r="D559" s="56" t="s">
        <v>3245</v>
      </c>
      <c r="E559" s="74" t="s">
        <v>2460</v>
      </c>
      <c r="F559" s="74" t="s">
        <v>2392</v>
      </c>
      <c r="G559" s="56" t="s">
        <v>2418</v>
      </c>
    </row>
    <row r="560" spans="1:7" ht="17.25">
      <c r="A560" s="271" t="s">
        <v>2474</v>
      </c>
      <c r="B560" s="271" t="s">
        <v>2458</v>
      </c>
      <c r="C560" s="271" t="s">
        <v>2459</v>
      </c>
      <c r="D560" s="271" t="s">
        <v>3245</v>
      </c>
      <c r="E560" s="272" t="s">
        <v>2460</v>
      </c>
      <c r="F560" s="271" t="s">
        <v>2392</v>
      </c>
      <c r="G560" s="271" t="s">
        <v>2418</v>
      </c>
    </row>
    <row r="561" spans="1:7" ht="17.25">
      <c r="A561" s="75" t="s">
        <v>3179</v>
      </c>
      <c r="B561" s="75"/>
      <c r="C561" s="75"/>
      <c r="D561" s="75"/>
      <c r="E561" s="76"/>
      <c r="F561" s="75"/>
      <c r="G561" s="75"/>
    </row>
    <row r="562" spans="1:7" ht="15">
      <c r="A562" s="56" t="s">
        <v>2476</v>
      </c>
      <c r="B562" s="56" t="s">
        <v>2458</v>
      </c>
      <c r="C562" s="56" t="s">
        <v>2459</v>
      </c>
      <c r="D562" s="56" t="s">
        <v>3245</v>
      </c>
      <c r="E562" s="74" t="s">
        <v>2460</v>
      </c>
      <c r="F562" s="74" t="s">
        <v>2392</v>
      </c>
      <c r="G562" s="56" t="s">
        <v>2418</v>
      </c>
    </row>
    <row r="563" spans="1:7" ht="17.25">
      <c r="A563" s="75" t="s">
        <v>3180</v>
      </c>
      <c r="B563" s="75"/>
      <c r="C563" s="75"/>
      <c r="D563" s="75"/>
      <c r="E563" s="76"/>
      <c r="F563" s="75"/>
      <c r="G563" s="75"/>
    </row>
    <row r="564" spans="1:7" ht="15">
      <c r="A564" s="56" t="s">
        <v>2478</v>
      </c>
      <c r="B564" s="56" t="s">
        <v>2479</v>
      </c>
      <c r="C564" s="56" t="s">
        <v>2452</v>
      </c>
      <c r="D564" s="56" t="s">
        <v>3245</v>
      </c>
      <c r="E564" s="74" t="s">
        <v>2454</v>
      </c>
      <c r="F564" s="74" t="s">
        <v>2392</v>
      </c>
      <c r="G564" s="56" t="s">
        <v>2480</v>
      </c>
    </row>
    <row r="565" spans="1:7" ht="15">
      <c r="A565" s="56" t="s">
        <v>2481</v>
      </c>
      <c r="B565" s="56" t="s">
        <v>2482</v>
      </c>
      <c r="C565" s="56" t="s">
        <v>2452</v>
      </c>
      <c r="D565" s="56" t="s">
        <v>3245</v>
      </c>
      <c r="E565" s="74" t="s">
        <v>2454</v>
      </c>
      <c r="F565" s="74" t="s">
        <v>2392</v>
      </c>
      <c r="G565" s="56" t="s">
        <v>2483</v>
      </c>
    </row>
    <row r="566" spans="1:7" ht="17.25">
      <c r="A566" s="75" t="s">
        <v>3181</v>
      </c>
      <c r="B566" s="75"/>
      <c r="C566" s="75"/>
      <c r="D566" s="75"/>
      <c r="E566" s="76"/>
      <c r="F566" s="75"/>
      <c r="G566" s="75"/>
    </row>
    <row r="567" spans="1:7" ht="17.25">
      <c r="A567" s="271" t="s">
        <v>2493</v>
      </c>
      <c r="B567" s="271" t="s">
        <v>2458</v>
      </c>
      <c r="C567" s="271" t="s">
        <v>2452</v>
      </c>
      <c r="D567" s="271" t="s">
        <v>3245</v>
      </c>
      <c r="E567" s="272" t="s">
        <v>2454</v>
      </c>
      <c r="F567" s="271" t="s">
        <v>2392</v>
      </c>
      <c r="G567" s="271" t="s">
        <v>2418</v>
      </c>
    </row>
    <row r="568" spans="1:7" ht="17.25">
      <c r="A568" s="75" t="s">
        <v>3182</v>
      </c>
      <c r="B568" s="75"/>
      <c r="C568" s="75"/>
      <c r="D568" s="75"/>
      <c r="E568" s="76"/>
      <c r="F568" s="75"/>
      <c r="G568" s="75"/>
    </row>
    <row r="569" spans="1:7" ht="15">
      <c r="A569" s="56" t="s">
        <v>2654</v>
      </c>
      <c r="B569" s="56" t="s">
        <v>2655</v>
      </c>
      <c r="C569" s="56" t="s">
        <v>2656</v>
      </c>
      <c r="D569" s="56" t="s">
        <v>3245</v>
      </c>
      <c r="E569" s="74" t="s">
        <v>3210</v>
      </c>
      <c r="F569" s="74" t="s">
        <v>2393</v>
      </c>
      <c r="G569" s="56" t="s">
        <v>2658</v>
      </c>
    </row>
    <row r="570" spans="1:7" ht="17.25">
      <c r="A570" s="75" t="s">
        <v>3183</v>
      </c>
      <c r="B570" s="75"/>
      <c r="C570" s="75"/>
      <c r="D570" s="75"/>
      <c r="E570" s="76"/>
      <c r="F570" s="75"/>
      <c r="G570" s="75"/>
    </row>
    <row r="571" spans="1:7" ht="15">
      <c r="A571" s="56" t="s">
        <v>2497</v>
      </c>
      <c r="B571" s="56" t="s">
        <v>2458</v>
      </c>
      <c r="C571" s="56" t="s">
        <v>2452</v>
      </c>
      <c r="D571" s="56" t="s">
        <v>3245</v>
      </c>
      <c r="E571" s="74" t="s">
        <v>2454</v>
      </c>
      <c r="F571" s="74" t="s">
        <v>2392</v>
      </c>
      <c r="G571" s="56" t="s">
        <v>2498</v>
      </c>
    </row>
    <row r="572" spans="1:7" ht="17.25">
      <c r="A572" s="271" t="s">
        <v>2503</v>
      </c>
      <c r="B572" s="271" t="s">
        <v>2504</v>
      </c>
      <c r="C572" s="271" t="s">
        <v>2452</v>
      </c>
      <c r="D572" s="271" t="s">
        <v>3245</v>
      </c>
      <c r="E572" s="272" t="s">
        <v>2454</v>
      </c>
      <c r="F572" s="271" t="s">
        <v>2392</v>
      </c>
      <c r="G572" s="271" t="s">
        <v>2505</v>
      </c>
    </row>
    <row r="573" spans="1:7" ht="15">
      <c r="A573" s="56" t="s">
        <v>2506</v>
      </c>
      <c r="B573" s="56" t="s">
        <v>2458</v>
      </c>
      <c r="C573" s="56" t="s">
        <v>2459</v>
      </c>
      <c r="D573" s="56" t="s">
        <v>3245</v>
      </c>
      <c r="E573" s="74" t="s">
        <v>2460</v>
      </c>
      <c r="F573" s="74" t="s">
        <v>2392</v>
      </c>
      <c r="G573" s="56" t="s">
        <v>2418</v>
      </c>
    </row>
    <row r="574" spans="1:7" ht="17.25">
      <c r="A574" s="75" t="s">
        <v>3193</v>
      </c>
      <c r="B574" s="75"/>
      <c r="C574" s="75"/>
      <c r="D574" s="75"/>
      <c r="E574" s="76"/>
      <c r="F574" s="75"/>
      <c r="G574" s="75"/>
    </row>
    <row r="575" spans="1:7" ht="15">
      <c r="A575" s="56" t="s">
        <v>2450</v>
      </c>
      <c r="B575" s="56" t="s">
        <v>2451</v>
      </c>
      <c r="C575" s="56" t="s">
        <v>2452</v>
      </c>
      <c r="D575" s="56" t="s">
        <v>3226</v>
      </c>
      <c r="E575" s="74" t="s">
        <v>2454</v>
      </c>
      <c r="F575" s="74" t="s">
        <v>2404</v>
      </c>
      <c r="G575" s="56" t="s">
        <v>2455</v>
      </c>
    </row>
    <row r="576" spans="1:7" ht="15">
      <c r="A576" s="56" t="s">
        <v>2556</v>
      </c>
      <c r="B576" s="56" t="s">
        <v>2458</v>
      </c>
      <c r="C576" s="56" t="s">
        <v>1213</v>
      </c>
      <c r="D576" s="56" t="s">
        <v>3226</v>
      </c>
      <c r="E576" s="74" t="s">
        <v>1213</v>
      </c>
      <c r="F576" s="74" t="s">
        <v>2405</v>
      </c>
      <c r="G576" s="56" t="s">
        <v>2418</v>
      </c>
    </row>
    <row r="577" spans="1:7" ht="15">
      <c r="A577" s="56" t="s">
        <v>2557</v>
      </c>
      <c r="B577" s="56"/>
      <c r="C577" s="56" t="s">
        <v>2558</v>
      </c>
      <c r="D577" s="56" t="s">
        <v>3226</v>
      </c>
      <c r="E577" s="74" t="s">
        <v>1213</v>
      </c>
      <c r="F577" s="74" t="s">
        <v>2405</v>
      </c>
      <c r="G577" s="56" t="s">
        <v>2418</v>
      </c>
    </row>
    <row r="578" spans="1:7" ht="17.25">
      <c r="A578" s="75" t="s">
        <v>3194</v>
      </c>
      <c r="B578" s="75"/>
      <c r="C578" s="75"/>
      <c r="D578" s="75"/>
      <c r="E578" s="76"/>
      <c r="F578" s="75"/>
      <c r="G578" s="75"/>
    </row>
    <row r="579" spans="1:7" ht="17.25">
      <c r="A579" s="271" t="s">
        <v>2457</v>
      </c>
      <c r="B579" s="271" t="s">
        <v>2458</v>
      </c>
      <c r="C579" s="271" t="s">
        <v>2459</v>
      </c>
      <c r="D579" s="271" t="s">
        <v>3226</v>
      </c>
      <c r="E579" s="272" t="s">
        <v>2460</v>
      </c>
      <c r="F579" s="271" t="s">
        <v>2404</v>
      </c>
      <c r="G579" s="271" t="s">
        <v>2418</v>
      </c>
    </row>
    <row r="580" spans="1:7" ht="17.25">
      <c r="A580" s="75" t="s">
        <v>3195</v>
      </c>
      <c r="B580" s="75"/>
      <c r="C580" s="75"/>
      <c r="D580" s="75"/>
      <c r="E580" s="76"/>
      <c r="F580" s="75"/>
      <c r="G580" s="75"/>
    </row>
    <row r="581" spans="1:7" ht="15">
      <c r="A581" s="56" t="s">
        <v>2462</v>
      </c>
      <c r="B581" s="56" t="s">
        <v>2463</v>
      </c>
      <c r="C581" s="56" t="s">
        <v>2459</v>
      </c>
      <c r="D581" s="56" t="s">
        <v>3226</v>
      </c>
      <c r="E581" s="74" t="s">
        <v>2460</v>
      </c>
      <c r="F581" s="74" t="s">
        <v>2404</v>
      </c>
      <c r="G581" s="56" t="s">
        <v>2418</v>
      </c>
    </row>
    <row r="582" spans="1:7" ht="17.25">
      <c r="A582" s="271" t="s">
        <v>2464</v>
      </c>
      <c r="B582" s="271" t="s">
        <v>2463</v>
      </c>
      <c r="C582" s="271" t="s">
        <v>2459</v>
      </c>
      <c r="D582" s="271" t="s">
        <v>3226</v>
      </c>
      <c r="E582" s="272" t="s">
        <v>2460</v>
      </c>
      <c r="F582" s="271" t="s">
        <v>2404</v>
      </c>
      <c r="G582" s="271" t="s">
        <v>2418</v>
      </c>
    </row>
    <row r="583" spans="1:7" ht="17.25">
      <c r="A583" s="271" t="s">
        <v>2465</v>
      </c>
      <c r="B583" s="271" t="s">
        <v>2463</v>
      </c>
      <c r="C583" s="271" t="s">
        <v>2459</v>
      </c>
      <c r="D583" s="271" t="s">
        <v>3226</v>
      </c>
      <c r="E583" s="272" t="s">
        <v>2460</v>
      </c>
      <c r="F583" s="271" t="s">
        <v>2404</v>
      </c>
      <c r="G583" s="271" t="s">
        <v>2418</v>
      </c>
    </row>
    <row r="584" spans="1:7" ht="17.25">
      <c r="A584" s="271" t="s">
        <v>2466</v>
      </c>
      <c r="B584" s="271" t="s">
        <v>2463</v>
      </c>
      <c r="C584" s="271" t="s">
        <v>2459</v>
      </c>
      <c r="D584" s="271" t="s">
        <v>3226</v>
      </c>
      <c r="E584" s="272" t="s">
        <v>2460</v>
      </c>
      <c r="F584" s="271" t="s">
        <v>2404</v>
      </c>
      <c r="G584" s="271" t="s">
        <v>2418</v>
      </c>
    </row>
    <row r="585" spans="1:7" ht="17.25">
      <c r="A585" s="75" t="s">
        <v>3196</v>
      </c>
      <c r="B585" s="75"/>
      <c r="C585" s="75"/>
      <c r="D585" s="75"/>
      <c r="E585" s="76"/>
      <c r="F585" s="75"/>
      <c r="G585" s="75"/>
    </row>
    <row r="586" spans="1:7" ht="17.25">
      <c r="A586" s="271" t="s">
        <v>2472</v>
      </c>
      <c r="B586" s="271" t="s">
        <v>2458</v>
      </c>
      <c r="C586" s="271" t="s">
        <v>2459</v>
      </c>
      <c r="D586" s="271" t="s">
        <v>3226</v>
      </c>
      <c r="E586" s="272" t="s">
        <v>2460</v>
      </c>
      <c r="F586" s="271" t="s">
        <v>2404</v>
      </c>
      <c r="G586" s="271" t="s">
        <v>2418</v>
      </c>
    </row>
    <row r="587" spans="1:7" ht="15">
      <c r="A587" s="56" t="s">
        <v>2473</v>
      </c>
      <c r="B587" s="56" t="s">
        <v>2458</v>
      </c>
      <c r="C587" s="56" t="s">
        <v>2459</v>
      </c>
      <c r="D587" s="56" t="s">
        <v>3226</v>
      </c>
      <c r="E587" s="74" t="s">
        <v>2460</v>
      </c>
      <c r="F587" s="74" t="s">
        <v>2404</v>
      </c>
      <c r="G587" s="56" t="s">
        <v>2418</v>
      </c>
    </row>
    <row r="588" spans="1:7" ht="15">
      <c r="A588" s="56" t="s">
        <v>2474</v>
      </c>
      <c r="B588" s="56" t="s">
        <v>2458</v>
      </c>
      <c r="C588" s="56" t="s">
        <v>2459</v>
      </c>
      <c r="D588" s="56" t="s">
        <v>3226</v>
      </c>
      <c r="E588" s="74" t="s">
        <v>2460</v>
      </c>
      <c r="F588" s="74" t="s">
        <v>2404</v>
      </c>
      <c r="G588" s="56" t="s">
        <v>2418</v>
      </c>
    </row>
    <row r="589" spans="1:7" ht="17.25">
      <c r="A589" s="75" t="s">
        <v>3197</v>
      </c>
      <c r="B589" s="75"/>
      <c r="C589" s="75"/>
      <c r="D589" s="75"/>
      <c r="E589" s="76"/>
      <c r="F589" s="75"/>
      <c r="G589" s="75"/>
    </row>
    <row r="590" spans="1:7" ht="15">
      <c r="A590" s="56" t="s">
        <v>2476</v>
      </c>
      <c r="B590" s="56" t="s">
        <v>2458</v>
      </c>
      <c r="C590" s="56" t="s">
        <v>2459</v>
      </c>
      <c r="D590" s="56" t="s">
        <v>3226</v>
      </c>
      <c r="E590" s="74" t="s">
        <v>2460</v>
      </c>
      <c r="F590" s="74" t="s">
        <v>2404</v>
      </c>
      <c r="G590" s="56" t="s">
        <v>2418</v>
      </c>
    </row>
    <row r="591" spans="1:7" ht="17.25">
      <c r="A591" s="75" t="s">
        <v>3198</v>
      </c>
      <c r="B591" s="75"/>
      <c r="C591" s="75"/>
      <c r="D591" s="75"/>
      <c r="E591" s="76"/>
      <c r="F591" s="75"/>
      <c r="G591" s="75"/>
    </row>
    <row r="592" spans="1:7" ht="17.25">
      <c r="A592" s="271" t="s">
        <v>2478</v>
      </c>
      <c r="B592" s="271" t="s">
        <v>2479</v>
      </c>
      <c r="C592" s="271" t="s">
        <v>2452</v>
      </c>
      <c r="D592" s="271" t="s">
        <v>3226</v>
      </c>
      <c r="E592" s="272" t="s">
        <v>2454</v>
      </c>
      <c r="F592" s="271" t="s">
        <v>2404</v>
      </c>
      <c r="G592" s="271" t="s">
        <v>2480</v>
      </c>
    </row>
    <row r="593" spans="1:7" ht="15">
      <c r="A593" s="56" t="s">
        <v>2481</v>
      </c>
      <c r="B593" s="56" t="s">
        <v>2482</v>
      </c>
      <c r="C593" s="56" t="s">
        <v>2452</v>
      </c>
      <c r="D593" s="56" t="s">
        <v>3226</v>
      </c>
      <c r="E593" s="74" t="s">
        <v>2454</v>
      </c>
      <c r="F593" s="74" t="s">
        <v>2404</v>
      </c>
      <c r="G593" s="56" t="s">
        <v>2483</v>
      </c>
    </row>
    <row r="594" spans="1:7" ht="17.25">
      <c r="A594" s="75" t="s">
        <v>3199</v>
      </c>
      <c r="B594" s="75"/>
      <c r="C594" s="75"/>
      <c r="D594" s="75"/>
      <c r="E594" s="76"/>
      <c r="F594" s="75"/>
      <c r="G594" s="75"/>
    </row>
    <row r="595" spans="1:7" ht="15">
      <c r="A595" s="56" t="s">
        <v>2493</v>
      </c>
      <c r="B595" s="56" t="s">
        <v>2458</v>
      </c>
      <c r="C595" s="56" t="s">
        <v>2452</v>
      </c>
      <c r="D595" s="56" t="s">
        <v>3226</v>
      </c>
      <c r="E595" s="74" t="s">
        <v>2454</v>
      </c>
      <c r="F595" s="74" t="s">
        <v>2404</v>
      </c>
      <c r="G595" s="56" t="s">
        <v>2418</v>
      </c>
    </row>
    <row r="596" spans="1:7" ht="17.25">
      <c r="A596" s="75" t="s">
        <v>3247</v>
      </c>
      <c r="B596" s="75"/>
      <c r="C596" s="75"/>
      <c r="D596" s="75"/>
      <c r="E596" s="76"/>
      <c r="F596" s="75"/>
      <c r="G596" s="75"/>
    </row>
    <row r="597" spans="1:7" ht="17.25">
      <c r="A597" s="271" t="s">
        <v>2654</v>
      </c>
      <c r="B597" s="271" t="s">
        <v>2655</v>
      </c>
      <c r="C597" s="271" t="s">
        <v>2656</v>
      </c>
      <c r="D597" s="271" t="s">
        <v>3226</v>
      </c>
      <c r="E597" s="272" t="s">
        <v>2692</v>
      </c>
      <c r="F597" s="271" t="s">
        <v>2405</v>
      </c>
      <c r="G597" s="271" t="s">
        <v>2658</v>
      </c>
    </row>
    <row r="598" spans="1:7" ht="15">
      <c r="A598" s="56" t="s">
        <v>3227</v>
      </c>
      <c r="B598" s="56"/>
      <c r="C598" s="56" t="s">
        <v>3228</v>
      </c>
      <c r="D598" s="56" t="s">
        <v>3226</v>
      </c>
      <c r="E598" s="74" t="s">
        <v>3229</v>
      </c>
      <c r="F598" s="74" t="s">
        <v>2404</v>
      </c>
      <c r="G598" s="56" t="s">
        <v>2418</v>
      </c>
    </row>
    <row r="599" spans="1:7" ht="17.25">
      <c r="A599" s="75" t="s">
        <v>3200</v>
      </c>
      <c r="B599" s="75"/>
      <c r="C599" s="75"/>
      <c r="D599" s="75"/>
      <c r="E599" s="76"/>
      <c r="F599" s="75"/>
      <c r="G599" s="75"/>
    </row>
    <row r="600" spans="1:7" ht="15">
      <c r="A600" s="56" t="s">
        <v>2497</v>
      </c>
      <c r="B600" s="56" t="s">
        <v>2458</v>
      </c>
      <c r="C600" s="56" t="s">
        <v>2452</v>
      </c>
      <c r="D600" s="56" t="s">
        <v>3226</v>
      </c>
      <c r="E600" s="74" t="s">
        <v>2454</v>
      </c>
      <c r="F600" s="74" t="s">
        <v>2404</v>
      </c>
      <c r="G600" s="56" t="s">
        <v>2498</v>
      </c>
    </row>
    <row r="601" spans="1:7" ht="17.25">
      <c r="A601" s="271" t="s">
        <v>2503</v>
      </c>
      <c r="B601" s="271" t="s">
        <v>2504</v>
      </c>
      <c r="C601" s="271" t="s">
        <v>2452</v>
      </c>
      <c r="D601" s="271" t="s">
        <v>3226</v>
      </c>
      <c r="E601" s="272" t="s">
        <v>2454</v>
      </c>
      <c r="F601" s="271" t="s">
        <v>2404</v>
      </c>
      <c r="G601" s="271" t="s">
        <v>2505</v>
      </c>
    </row>
    <row r="602" spans="1:7" ht="15">
      <c r="A602" s="56" t="s">
        <v>2506</v>
      </c>
      <c r="B602" s="56" t="s">
        <v>2458</v>
      </c>
      <c r="C602" s="56" t="s">
        <v>2459</v>
      </c>
      <c r="D602" s="56" t="s">
        <v>3226</v>
      </c>
      <c r="E602" s="74" t="s">
        <v>2460</v>
      </c>
      <c r="F602" s="74" t="s">
        <v>2404</v>
      </c>
      <c r="G602" s="56" t="s">
        <v>2418</v>
      </c>
    </row>
    <row r="603" spans="1:7" ht="17.25">
      <c r="A603" s="271"/>
      <c r="B603" s="271"/>
      <c r="C603" s="271"/>
      <c r="D603" s="271"/>
      <c r="E603" s="272"/>
      <c r="F603" s="271"/>
      <c r="G603" s="271"/>
    </row>
    <row r="604" spans="1:7" ht="15">
      <c r="A604" s="56"/>
      <c r="B604" s="56"/>
      <c r="C604" s="56"/>
      <c r="D604" s="56"/>
      <c r="E604" s="74"/>
      <c r="F604" s="74"/>
      <c r="G604" s="56"/>
    </row>
    <row r="605" spans="1:7" ht="17.25">
      <c r="A605" s="271"/>
      <c r="B605" s="271"/>
      <c r="C605" s="271"/>
      <c r="D605" s="271"/>
      <c r="E605" s="272"/>
      <c r="F605" s="271"/>
      <c r="G605" s="271"/>
    </row>
    <row r="606" spans="1:7" ht="17.25">
      <c r="A606" s="75"/>
      <c r="B606" s="75"/>
      <c r="C606" s="75"/>
      <c r="D606" s="75"/>
      <c r="E606" s="76"/>
      <c r="F606" s="75"/>
      <c r="G606" s="75"/>
    </row>
    <row r="607" spans="1:7" ht="15">
      <c r="A607" s="56"/>
      <c r="B607" s="56"/>
      <c r="C607" s="56"/>
      <c r="D607" s="56"/>
      <c r="E607" s="74"/>
      <c r="F607" s="74"/>
      <c r="G607" s="56"/>
    </row>
    <row r="608" spans="1:7" ht="17.25">
      <c r="A608" s="271"/>
      <c r="B608" s="271"/>
      <c r="C608" s="271"/>
      <c r="D608" s="271"/>
      <c r="E608" s="272"/>
      <c r="F608" s="271"/>
      <c r="G608" s="271"/>
    </row>
    <row r="609" spans="1:7" ht="15">
      <c r="A609" s="56"/>
      <c r="B609" s="56"/>
      <c r="C609" s="56"/>
      <c r="D609" s="56"/>
      <c r="E609" s="74"/>
      <c r="F609" s="74"/>
      <c r="G609" s="56"/>
    </row>
    <row r="610" spans="1:7" ht="15">
      <c r="A610" s="56"/>
      <c r="B610" s="56"/>
      <c r="C610" s="56"/>
      <c r="D610" s="56"/>
      <c r="E610" s="74"/>
      <c r="F610" s="74"/>
      <c r="G610" s="56"/>
    </row>
    <row r="611" spans="1:7" ht="17.25">
      <c r="A611" s="271"/>
      <c r="B611" s="271"/>
      <c r="C611" s="271"/>
      <c r="D611" s="271"/>
      <c r="E611" s="272"/>
      <c r="F611" s="271"/>
      <c r="G611" s="271"/>
    </row>
    <row r="612" spans="1:7" ht="15">
      <c r="A612" s="56"/>
      <c r="B612" s="56"/>
      <c r="C612" s="56"/>
      <c r="D612" s="56"/>
      <c r="E612" s="74"/>
      <c r="F612" s="74"/>
      <c r="G612" s="56"/>
    </row>
    <row r="613" spans="1:7" ht="15">
      <c r="A613" s="56"/>
      <c r="B613" s="56"/>
      <c r="C613" s="56"/>
      <c r="D613" s="56"/>
      <c r="E613" s="74"/>
      <c r="F613" s="74"/>
      <c r="G613" s="56"/>
    </row>
    <row r="614" spans="1:7" ht="17.25">
      <c r="A614" s="75"/>
      <c r="B614" s="75"/>
      <c r="C614" s="75"/>
      <c r="D614" s="75"/>
      <c r="E614" s="76"/>
      <c r="F614" s="75"/>
      <c r="G614" s="75"/>
    </row>
    <row r="615" spans="1:7" ht="17.25">
      <c r="A615" s="269"/>
      <c r="B615" s="269"/>
      <c r="C615" s="269"/>
      <c r="D615" s="269"/>
      <c r="E615" s="270"/>
      <c r="F615" s="270"/>
      <c r="G615" s="269"/>
    </row>
    <row r="616" spans="1:7" ht="17.25">
      <c r="A616" s="271"/>
      <c r="B616" s="271"/>
      <c r="C616" s="271"/>
      <c r="D616" s="271"/>
      <c r="E616" s="272"/>
      <c r="F616" s="272"/>
      <c r="G616" s="271"/>
    </row>
    <row r="617" spans="1:7" ht="17.25">
      <c r="A617" s="271"/>
      <c r="B617" s="271"/>
      <c r="C617" s="271"/>
      <c r="D617" s="271"/>
      <c r="E617" s="272"/>
      <c r="F617" s="272"/>
      <c r="G617" s="271"/>
    </row>
    <row r="618" spans="1:7" ht="17.25">
      <c r="A618" s="75"/>
      <c r="B618" s="75"/>
      <c r="C618" s="75"/>
      <c r="D618" s="75"/>
      <c r="E618" s="76"/>
      <c r="F618" s="75"/>
      <c r="G618" s="75"/>
    </row>
    <row r="619" spans="1:7" ht="17.25">
      <c r="A619" s="269"/>
      <c r="B619" s="269"/>
      <c r="C619" s="269"/>
      <c r="D619" s="269"/>
      <c r="E619" s="270"/>
      <c r="F619" s="270"/>
      <c r="G619" s="269"/>
    </row>
    <row r="620" spans="1:7" ht="17.25">
      <c r="A620" s="75"/>
      <c r="B620" s="75"/>
      <c r="C620" s="75"/>
      <c r="D620" s="75"/>
      <c r="E620" s="76"/>
      <c r="F620" s="75"/>
      <c r="G620" s="75"/>
    </row>
    <row r="621" spans="1:7" ht="17.25">
      <c r="A621" s="271"/>
      <c r="B621" s="271"/>
      <c r="C621" s="271"/>
      <c r="D621" s="271"/>
      <c r="E621" s="272"/>
      <c r="F621" s="272"/>
      <c r="G621" s="271"/>
    </row>
    <row r="622" spans="1:7" ht="17.25">
      <c r="A622" s="75"/>
      <c r="B622" s="75"/>
      <c r="C622" s="75"/>
      <c r="D622" s="75"/>
      <c r="E622" s="76"/>
      <c r="F622" s="75"/>
      <c r="G622" s="75"/>
    </row>
    <row r="623" spans="1:7" ht="15">
      <c r="A623" s="57"/>
      <c r="B623" s="57"/>
      <c r="C623" s="57"/>
      <c r="D623" s="57"/>
      <c r="E623" s="58"/>
      <c r="F623" s="58"/>
      <c r="G623" s="57"/>
    </row>
    <row r="624" spans="1:7" ht="17.25">
      <c r="A624" s="269"/>
      <c r="B624" s="269"/>
      <c r="C624" s="269"/>
      <c r="D624" s="269"/>
      <c r="E624" s="270"/>
      <c r="F624" s="270"/>
      <c r="G624" s="269"/>
    </row>
    <row r="625" spans="1:7" ht="17.25">
      <c r="A625" s="269"/>
      <c r="B625" s="269"/>
      <c r="C625" s="269"/>
      <c r="D625" s="269"/>
      <c r="E625" s="270"/>
      <c r="F625" s="270"/>
      <c r="G625" s="269"/>
    </row>
    <row r="626" spans="1:7" ht="15">
      <c r="A626" s="57"/>
      <c r="B626" s="57"/>
      <c r="C626" s="57"/>
      <c r="D626" s="57"/>
      <c r="E626" s="58"/>
      <c r="F626" s="58"/>
      <c r="G626" s="57"/>
    </row>
    <row r="627" spans="1:7" ht="17.25">
      <c r="A627" s="75"/>
      <c r="B627" s="75"/>
      <c r="C627" s="75"/>
      <c r="D627" s="75"/>
      <c r="E627" s="76"/>
      <c r="F627" s="75"/>
      <c r="G627" s="75"/>
    </row>
    <row r="628" spans="1:7" ht="17.25">
      <c r="A628" s="269"/>
      <c r="B628" s="269"/>
      <c r="C628" s="269"/>
      <c r="D628" s="269"/>
      <c r="E628" s="270"/>
      <c r="F628" s="270"/>
      <c r="G628" s="269"/>
    </row>
    <row r="629" spans="1:7" ht="15">
      <c r="A629" s="57"/>
      <c r="B629" s="57"/>
      <c r="C629" s="57"/>
      <c r="D629" s="57"/>
      <c r="E629" s="58"/>
      <c r="F629" s="58"/>
      <c r="G629" s="57"/>
    </row>
    <row r="630" spans="1:7" ht="17.25">
      <c r="A630" s="269"/>
      <c r="B630" s="269"/>
      <c r="C630" s="269"/>
      <c r="D630" s="269"/>
      <c r="E630" s="270"/>
      <c r="F630" s="270"/>
      <c r="G630" s="269"/>
    </row>
    <row r="631" spans="1:7" ht="17.25">
      <c r="A631" s="75"/>
      <c r="B631" s="75"/>
      <c r="C631" s="75"/>
      <c r="D631" s="75"/>
      <c r="E631" s="76"/>
      <c r="F631" s="75"/>
      <c r="G631" s="75"/>
    </row>
    <row r="632" spans="1:7" ht="15">
      <c r="A632" s="57"/>
      <c r="B632" s="57"/>
      <c r="C632" s="57"/>
      <c r="D632" s="57"/>
      <c r="E632" s="58"/>
      <c r="F632" s="58"/>
      <c r="G632" s="57"/>
    </row>
    <row r="633" spans="1:7" ht="17.25">
      <c r="A633" s="75"/>
      <c r="B633" s="75"/>
      <c r="C633" s="75"/>
      <c r="D633" s="75"/>
      <c r="E633" s="76"/>
      <c r="F633" s="75"/>
      <c r="G633" s="75"/>
    </row>
    <row r="634" spans="1:7" ht="15">
      <c r="A634" s="57"/>
      <c r="B634" s="57"/>
      <c r="C634" s="57"/>
      <c r="D634" s="57"/>
      <c r="E634" s="58"/>
      <c r="F634" s="58"/>
      <c r="G634" s="57"/>
    </row>
    <row r="635" spans="1:7" ht="17.25">
      <c r="A635" s="269"/>
      <c r="B635" s="269"/>
      <c r="C635" s="269"/>
      <c r="D635" s="269"/>
      <c r="E635" s="270"/>
      <c r="F635" s="270"/>
      <c r="G635" s="269"/>
    </row>
    <row r="636" spans="1:7" ht="17.25">
      <c r="A636" s="75"/>
      <c r="B636" s="75"/>
      <c r="C636" s="75"/>
      <c r="D636" s="75"/>
      <c r="E636" s="76"/>
      <c r="F636" s="75"/>
      <c r="G636" s="75"/>
    </row>
    <row r="637" spans="1:7" ht="17.25">
      <c r="A637" s="269"/>
      <c r="B637" s="269"/>
      <c r="C637" s="269"/>
      <c r="D637" s="269"/>
      <c r="E637" s="270"/>
      <c r="F637" s="270"/>
      <c r="G637" s="269"/>
    </row>
    <row r="638" spans="1:7" ht="17.25">
      <c r="A638" s="75"/>
      <c r="B638" s="75"/>
      <c r="C638" s="75"/>
      <c r="D638" s="75"/>
      <c r="E638" s="76"/>
      <c r="F638" s="75"/>
      <c r="G638" s="75"/>
    </row>
    <row r="639" spans="1:7" ht="15">
      <c r="A639" s="56"/>
      <c r="B639" s="56"/>
      <c r="C639" s="56"/>
      <c r="D639" s="56"/>
      <c r="E639" s="74"/>
      <c r="F639" s="74"/>
      <c r="G639" s="56"/>
    </row>
    <row r="640" spans="1:7" ht="17.25">
      <c r="A640" s="75"/>
      <c r="B640" s="75"/>
      <c r="C640" s="75"/>
      <c r="D640" s="75"/>
      <c r="E640" s="76"/>
      <c r="F640" s="75"/>
      <c r="G640" s="75"/>
    </row>
    <row r="641" spans="1:7" ht="15">
      <c r="A641" s="57"/>
      <c r="B641" s="57"/>
      <c r="C641" s="57"/>
      <c r="D641" s="57"/>
      <c r="E641" s="58"/>
      <c r="F641" s="58"/>
      <c r="G641" s="57"/>
    </row>
    <row r="642" spans="1:7" ht="15">
      <c r="A642" s="57"/>
      <c r="B642" s="57"/>
      <c r="C642" s="57"/>
      <c r="D642" s="57"/>
      <c r="E642" s="58"/>
      <c r="F642" s="58"/>
      <c r="G642" s="57"/>
    </row>
    <row r="643" spans="1:7" ht="15">
      <c r="A643" s="57"/>
      <c r="B643" s="57"/>
      <c r="C643" s="57"/>
      <c r="D643" s="57"/>
      <c r="E643" s="58"/>
      <c r="F643" s="58"/>
      <c r="G643" s="57"/>
    </row>
    <row r="644" spans="1:7" ht="17.25">
      <c r="A644" s="75"/>
      <c r="B644" s="75"/>
      <c r="C644" s="75"/>
      <c r="D644" s="75"/>
      <c r="E644" s="76"/>
      <c r="F644" s="75"/>
      <c r="G644" s="75"/>
    </row>
    <row r="645" spans="1:7" ht="15">
      <c r="A645" s="57"/>
      <c r="B645" s="57"/>
      <c r="C645" s="57"/>
      <c r="D645" s="57"/>
      <c r="E645" s="58"/>
      <c r="F645" s="58"/>
      <c r="G645" s="57"/>
    </row>
    <row r="646" spans="1:7" ht="15">
      <c r="A646" s="56"/>
      <c r="B646" s="56"/>
      <c r="C646" s="56"/>
      <c r="D646" s="56"/>
      <c r="E646" s="74"/>
      <c r="F646" s="74"/>
      <c r="G646" s="56"/>
    </row>
    <row r="647" spans="1:7" ht="15">
      <c r="A647" s="56"/>
      <c r="B647" s="56"/>
      <c r="C647" s="56"/>
      <c r="D647" s="56"/>
      <c r="E647" s="74"/>
      <c r="F647" s="74"/>
      <c r="G647" s="56"/>
    </row>
    <row r="648" spans="1:7" ht="17.25">
      <c r="A648" s="75"/>
      <c r="B648" s="75"/>
      <c r="C648" s="75"/>
      <c r="D648" s="75"/>
      <c r="E648" s="76"/>
      <c r="F648" s="75"/>
      <c r="G648" s="75"/>
    </row>
    <row r="649" spans="1:7" ht="15">
      <c r="A649" s="57"/>
      <c r="B649" s="57"/>
      <c r="C649" s="57"/>
      <c r="D649" s="57"/>
      <c r="E649" s="58"/>
      <c r="F649" s="58"/>
      <c r="G649" s="57"/>
    </row>
    <row r="650" spans="1:7" ht="17.25">
      <c r="A650" s="75"/>
      <c r="B650" s="75"/>
      <c r="C650" s="75"/>
      <c r="D650" s="75"/>
      <c r="E650" s="76"/>
      <c r="F650" s="75"/>
      <c r="G650" s="75"/>
    </row>
    <row r="651" spans="1:7" ht="15">
      <c r="A651" s="57"/>
      <c r="B651" s="57"/>
      <c r="C651" s="57"/>
      <c r="D651" s="57"/>
      <c r="E651" s="58"/>
      <c r="F651" s="58"/>
      <c r="G651" s="57"/>
    </row>
    <row r="652" spans="1:7" ht="15">
      <c r="A652" s="57"/>
      <c r="B652" s="57"/>
      <c r="C652" s="57"/>
      <c r="D652" s="57"/>
      <c r="E652" s="58"/>
      <c r="F652" s="58"/>
      <c r="G652" s="57"/>
    </row>
    <row r="653" spans="1:7" ht="15">
      <c r="A653" s="57"/>
      <c r="B653" s="57"/>
      <c r="C653" s="57"/>
      <c r="D653" s="57"/>
      <c r="E653" s="58"/>
      <c r="F653" s="58"/>
      <c r="G653" s="57"/>
    </row>
    <row r="654" spans="1:7" ht="15">
      <c r="A654" s="57"/>
      <c r="B654" s="57"/>
      <c r="C654" s="57"/>
      <c r="D654" s="57"/>
      <c r="E654" s="58"/>
      <c r="F654" s="58"/>
      <c r="G654" s="57"/>
    </row>
    <row r="655" spans="1:7" ht="17.25">
      <c r="A655" s="75"/>
      <c r="B655" s="75"/>
      <c r="C655" s="75"/>
      <c r="D655" s="75"/>
      <c r="E655" s="76"/>
      <c r="F655" s="75"/>
      <c r="G655" s="75"/>
    </row>
    <row r="656" spans="1:7" ht="15">
      <c r="A656" s="57"/>
      <c r="B656" s="57"/>
      <c r="C656" s="57"/>
      <c r="D656" s="57"/>
      <c r="E656" s="58"/>
      <c r="F656" s="58"/>
      <c r="G656" s="57"/>
    </row>
    <row r="657" spans="1:7" ht="15">
      <c r="A657" s="57"/>
      <c r="B657" s="57"/>
      <c r="C657" s="57"/>
      <c r="D657" s="57"/>
      <c r="E657" s="58"/>
      <c r="F657" s="58"/>
      <c r="G657" s="57"/>
    </row>
    <row r="658" spans="1:7" ht="15">
      <c r="A658" s="57"/>
      <c r="B658" s="57"/>
      <c r="C658" s="57"/>
      <c r="D658" s="57"/>
      <c r="E658" s="58"/>
      <c r="F658" s="58"/>
      <c r="G658" s="57"/>
    </row>
    <row r="659" spans="1:7" ht="17.25">
      <c r="A659" s="75"/>
      <c r="B659" s="75"/>
      <c r="C659" s="75"/>
      <c r="D659" s="75"/>
      <c r="E659" s="76"/>
      <c r="F659" s="75"/>
      <c r="G659" s="75"/>
    </row>
    <row r="660" spans="1:7" ht="15">
      <c r="A660" s="57"/>
      <c r="B660" s="57"/>
      <c r="C660" s="57"/>
      <c r="D660" s="57"/>
      <c r="E660" s="58"/>
      <c r="F660" s="58"/>
      <c r="G660" s="57"/>
    </row>
    <row r="661" spans="1:7" ht="17.25">
      <c r="A661" s="75"/>
      <c r="B661" s="75"/>
      <c r="C661" s="75"/>
      <c r="D661" s="75"/>
      <c r="E661" s="76"/>
      <c r="F661" s="75"/>
      <c r="G661" s="75"/>
    </row>
    <row r="662" spans="1:7" ht="15">
      <c r="A662" s="57"/>
      <c r="B662" s="57"/>
      <c r="C662" s="57"/>
      <c r="D662" s="57"/>
      <c r="E662" s="58"/>
      <c r="F662" s="58"/>
      <c r="G662" s="57"/>
    </row>
    <row r="663" spans="1:7" ht="15">
      <c r="A663" s="57"/>
      <c r="B663" s="57"/>
      <c r="C663" s="57"/>
      <c r="D663" s="57"/>
      <c r="E663" s="58"/>
      <c r="F663" s="58"/>
      <c r="G663" s="57"/>
    </row>
    <row r="664" spans="1:7" ht="17.25">
      <c r="A664" s="75"/>
      <c r="B664" s="75"/>
      <c r="C664" s="75"/>
      <c r="D664" s="75"/>
      <c r="E664" s="76"/>
      <c r="F664" s="75"/>
      <c r="G664" s="75"/>
    </row>
    <row r="665" spans="1:7" ht="15">
      <c r="A665" s="57"/>
      <c r="B665" s="57"/>
      <c r="C665" s="57"/>
      <c r="D665" s="57"/>
      <c r="E665" s="58"/>
      <c r="F665" s="58"/>
      <c r="G665" s="57"/>
    </row>
    <row r="666" spans="1:7" ht="17.25">
      <c r="A666" s="75"/>
      <c r="B666" s="75"/>
      <c r="C666" s="75"/>
      <c r="D666" s="75"/>
      <c r="E666" s="76"/>
      <c r="F666" s="75"/>
      <c r="G666" s="75"/>
    </row>
    <row r="667" spans="1:7" ht="15">
      <c r="A667" s="56"/>
      <c r="B667" s="56"/>
      <c r="C667" s="56"/>
      <c r="D667" s="56"/>
      <c r="E667" s="74"/>
      <c r="F667" s="74"/>
      <c r="G667" s="56"/>
    </row>
    <row r="668" spans="1:7" ht="15">
      <c r="A668" s="57"/>
      <c r="B668" s="57"/>
      <c r="C668" s="57"/>
      <c r="D668" s="57"/>
      <c r="E668" s="58"/>
      <c r="F668" s="58"/>
      <c r="G668" s="57"/>
    </row>
    <row r="669" spans="1:7" ht="17.25">
      <c r="A669" s="75"/>
      <c r="B669" s="75"/>
      <c r="C669" s="75"/>
      <c r="D669" s="75"/>
      <c r="E669" s="76"/>
      <c r="F669" s="75"/>
      <c r="G669" s="75"/>
    </row>
    <row r="670" spans="1:7" ht="15">
      <c r="A670" s="57"/>
      <c r="B670" s="57"/>
      <c r="C670" s="57"/>
      <c r="D670" s="57"/>
      <c r="E670" s="58"/>
      <c r="F670" s="58"/>
      <c r="G670" s="57"/>
    </row>
    <row r="671" spans="1:7" ht="15">
      <c r="A671" s="57"/>
      <c r="B671" s="57"/>
      <c r="C671" s="57"/>
      <c r="D671" s="57"/>
      <c r="E671" s="58"/>
      <c r="F671" s="58"/>
      <c r="G671" s="57"/>
    </row>
    <row r="672" spans="1:7" ht="15">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3248</v>
      </c>
      <c r="B1" s="73" t="s">
        <v>2407</v>
      </c>
      <c r="C1" s="73" t="s">
        <v>3249</v>
      </c>
      <c r="D1" s="73" t="s">
        <v>3250</v>
      </c>
      <c r="E1" s="73" t="s">
        <v>3251</v>
      </c>
      <c r="F1" s="73" t="s">
        <v>3252</v>
      </c>
      <c r="G1" s="73" t="s">
        <v>3253</v>
      </c>
      <c r="H1" s="73" t="s">
        <v>3254</v>
      </c>
      <c r="I1" s="73" t="s">
        <v>3255</v>
      </c>
      <c r="J1" s="73" t="s">
        <v>3256</v>
      </c>
      <c r="K1" s="73" t="s">
        <v>3257</v>
      </c>
      <c r="L1" s="73" t="s">
        <v>3258</v>
      </c>
      <c r="M1" s="73" t="s">
        <v>3259</v>
      </c>
      <c r="N1" s="73" t="s">
        <v>3260</v>
      </c>
      <c r="O1" s="73" t="s">
        <v>3261</v>
      </c>
      <c r="P1" s="73" t="s">
        <v>3262</v>
      </c>
      <c r="Q1" s="73" t="s">
        <v>3263</v>
      </c>
      <c r="R1" s="73" t="s">
        <v>3264</v>
      </c>
      <c r="S1" s="73" t="s">
        <v>3265</v>
      </c>
      <c r="T1" s="73" t="s">
        <v>3266</v>
      </c>
      <c r="U1" s="73" t="s">
        <v>3267</v>
      </c>
      <c r="V1" s="73" t="s">
        <v>3268</v>
      </c>
      <c r="W1" s="73" t="s">
        <v>3269</v>
      </c>
      <c r="X1" s="73" t="s">
        <v>3270</v>
      </c>
      <c r="Y1" s="73" t="s">
        <v>3271</v>
      </c>
      <c r="Z1" s="73" t="s">
        <v>3272</v>
      </c>
      <c r="AA1" s="73" t="s">
        <v>3273</v>
      </c>
      <c r="AB1" s="73" t="s">
        <v>3274</v>
      </c>
      <c r="AC1" s="73" t="s">
        <v>3275</v>
      </c>
      <c r="AD1" s="73" t="s">
        <v>3276</v>
      </c>
      <c r="AE1" s="73" t="s">
        <v>3277</v>
      </c>
      <c r="AF1" s="73" t="s">
        <v>3278</v>
      </c>
      <c r="AG1" s="73" t="s">
        <v>3279</v>
      </c>
      <c r="AH1" s="73" t="s">
        <v>3280</v>
      </c>
      <c r="AI1" s="73" t="s">
        <v>3281</v>
      </c>
      <c r="AJ1" s="73" t="s">
        <v>3282</v>
      </c>
      <c r="AK1" s="73" t="s">
        <v>3283</v>
      </c>
      <c r="AL1" s="73" t="s">
        <v>3284</v>
      </c>
      <c r="AM1" s="73" t="s">
        <v>3285</v>
      </c>
      <c r="AN1" s="73" t="s">
        <v>3286</v>
      </c>
      <c r="AO1" s="73" t="s">
        <v>3287</v>
      </c>
      <c r="AP1" s="73" t="s">
        <v>3288</v>
      </c>
      <c r="AQ1" s="73" t="s">
        <v>3289</v>
      </c>
      <c r="AR1" s="73" t="s">
        <v>3290</v>
      </c>
      <c r="AS1" s="73" t="s">
        <v>3291</v>
      </c>
      <c r="AT1" s="73" t="s">
        <v>3292</v>
      </c>
      <c r="AU1" s="73" t="s">
        <v>3293</v>
      </c>
      <c r="AV1" s="73" t="s">
        <v>3294</v>
      </c>
      <c r="AW1" s="73" t="s">
        <v>3295</v>
      </c>
      <c r="AX1" s="73" t="s">
        <v>3296</v>
      </c>
      <c r="AY1" s="73" t="s">
        <v>3297</v>
      </c>
      <c r="AZ1" s="73" t="s">
        <v>3298</v>
      </c>
      <c r="BA1" s="73" t="s">
        <v>3299</v>
      </c>
      <c r="BB1" s="73" t="s">
        <v>3300</v>
      </c>
      <c r="BC1" s="73" t="s">
        <v>3301</v>
      </c>
      <c r="BD1" s="73" t="s">
        <v>3302</v>
      </c>
      <c r="BE1" s="73" t="s">
        <v>3303</v>
      </c>
      <c r="BF1" s="73" t="s">
        <v>3304</v>
      </c>
      <c r="BG1" s="73" t="s">
        <v>3305</v>
      </c>
      <c r="BH1" s="73" t="s">
        <v>3306</v>
      </c>
      <c r="BI1" s="73" t="s">
        <v>3307</v>
      </c>
      <c r="BJ1" s="73" t="s">
        <v>3308</v>
      </c>
      <c r="BK1" s="73" t="s">
        <v>3309</v>
      </c>
      <c r="BL1" s="73" t="s">
        <v>3310</v>
      </c>
      <c r="BM1" s="73" t="s">
        <v>3311</v>
      </c>
      <c r="BN1" s="73" t="s">
        <v>3312</v>
      </c>
      <c r="BO1" s="73" t="s">
        <v>3313</v>
      </c>
      <c r="BP1" s="73" t="s">
        <v>3314</v>
      </c>
      <c r="BQ1" s="73" t="s">
        <v>3315</v>
      </c>
      <c r="BR1" s="73" t="s">
        <v>3316</v>
      </c>
    </row>
    <row r="2" spans="1:70">
      <c r="A2" s="72" t="s">
        <v>2001</v>
      </c>
      <c r="B2" s="72" t="s">
        <v>2866</v>
      </c>
      <c r="C2" s="72" t="s">
        <v>2446</v>
      </c>
      <c r="D2" s="72" t="s">
        <v>3317</v>
      </c>
      <c r="E2" s="72" t="s">
        <v>3317</v>
      </c>
      <c r="F2" s="72" t="s">
        <v>3317</v>
      </c>
      <c r="G2" s="72" t="s">
        <v>3318</v>
      </c>
      <c r="H2" s="72" t="s">
        <v>3317</v>
      </c>
      <c r="I2" s="72" t="s">
        <v>551</v>
      </c>
      <c r="J2" s="72" t="s">
        <v>3319</v>
      </c>
      <c r="K2" s="72" t="s">
        <v>3318</v>
      </c>
      <c r="L2" s="72" t="s">
        <v>108</v>
      </c>
      <c r="M2" s="72" t="s">
        <v>3319</v>
      </c>
      <c r="N2" s="72" t="s">
        <v>3318</v>
      </c>
      <c r="O2" s="72" t="s">
        <v>3317</v>
      </c>
      <c r="P2" s="72" t="s">
        <v>3317</v>
      </c>
      <c r="Q2" s="72" t="s">
        <v>3317</v>
      </c>
      <c r="R2" s="72" t="s">
        <v>3317</v>
      </c>
      <c r="S2" s="72" t="s">
        <v>3317</v>
      </c>
      <c r="T2" s="72" t="s">
        <v>3317</v>
      </c>
      <c r="U2" s="72" t="s">
        <v>3317</v>
      </c>
      <c r="V2" s="72" t="s">
        <v>3317</v>
      </c>
      <c r="W2" s="72" t="s">
        <v>3317</v>
      </c>
      <c r="X2" s="72" t="s">
        <v>3317</v>
      </c>
      <c r="Y2" s="72" t="s">
        <v>3317</v>
      </c>
      <c r="Z2" s="72" t="s">
        <v>3317</v>
      </c>
      <c r="AA2" s="72" t="s">
        <v>3317</v>
      </c>
      <c r="AB2" s="72" t="s">
        <v>3317</v>
      </c>
      <c r="AC2" s="72" t="s">
        <v>3317</v>
      </c>
      <c r="AD2" s="72" t="s">
        <v>3317</v>
      </c>
      <c r="AE2" s="72" t="s">
        <v>3317</v>
      </c>
      <c r="AF2" s="72" t="s">
        <v>3317</v>
      </c>
      <c r="AG2" s="72" t="s">
        <v>3317</v>
      </c>
      <c r="AH2" s="72" t="s">
        <v>3317</v>
      </c>
      <c r="AI2" s="72" t="s">
        <v>3317</v>
      </c>
      <c r="AJ2" s="72" t="s">
        <v>3317</v>
      </c>
      <c r="AK2" s="72" t="s">
        <v>3317</v>
      </c>
      <c r="AL2" s="72" t="s">
        <v>3317</v>
      </c>
      <c r="AM2" s="72" t="s">
        <v>3317</v>
      </c>
      <c r="AN2" s="72" t="s">
        <v>3317</v>
      </c>
      <c r="AO2" s="72" t="s">
        <v>3317</v>
      </c>
      <c r="AP2" s="72" t="s">
        <v>3317</v>
      </c>
      <c r="AQ2" s="72" t="s">
        <v>3317</v>
      </c>
      <c r="AR2" s="72" t="s">
        <v>3317</v>
      </c>
      <c r="AS2" s="72" t="s">
        <v>3317</v>
      </c>
      <c r="AT2" s="72" t="s">
        <v>3317</v>
      </c>
      <c r="AU2" s="72" t="s">
        <v>3317</v>
      </c>
      <c r="AV2" s="72" t="s">
        <v>3317</v>
      </c>
      <c r="AW2" s="72" t="s">
        <v>3317</v>
      </c>
      <c r="AX2" s="72" t="s">
        <v>3317</v>
      </c>
      <c r="AY2" s="72" t="s">
        <v>3317</v>
      </c>
      <c r="AZ2" s="72" t="s">
        <v>3317</v>
      </c>
      <c r="BA2" s="72" t="s">
        <v>3317</v>
      </c>
      <c r="BB2" s="72" t="s">
        <v>3317</v>
      </c>
      <c r="BC2" s="72" t="s">
        <v>3317</v>
      </c>
      <c r="BD2" s="72" t="s">
        <v>3317</v>
      </c>
      <c r="BE2" s="72" t="s">
        <v>3317</v>
      </c>
      <c r="BF2" s="72" t="s">
        <v>3317</v>
      </c>
      <c r="BG2" s="72" t="s">
        <v>3317</v>
      </c>
      <c r="BH2" s="72" t="s">
        <v>3317</v>
      </c>
      <c r="BI2" s="72" t="s">
        <v>3317</v>
      </c>
      <c r="BJ2" s="72" t="s">
        <v>3317</v>
      </c>
      <c r="BK2" s="72" t="s">
        <v>3317</v>
      </c>
      <c r="BL2" s="72" t="s">
        <v>3317</v>
      </c>
      <c r="BM2" s="72" t="s">
        <v>3317</v>
      </c>
      <c r="BN2" s="72" t="s">
        <v>3317</v>
      </c>
      <c r="BO2" s="72" t="s">
        <v>3317</v>
      </c>
      <c r="BP2" s="72" t="s">
        <v>3317</v>
      </c>
      <c r="BQ2" s="72" t="s">
        <v>3320</v>
      </c>
      <c r="BR2" s="72" t="s">
        <v>3317</v>
      </c>
    </row>
    <row r="3" spans="1:70">
      <c r="A3" s="72" t="s">
        <v>2001</v>
      </c>
      <c r="B3" s="72" t="s">
        <v>3321</v>
      </c>
      <c r="C3" s="72" t="s">
        <v>2919</v>
      </c>
      <c r="D3" s="72" t="s">
        <v>3317</v>
      </c>
      <c r="E3" s="72" t="s">
        <v>3317</v>
      </c>
      <c r="F3" s="72" t="s">
        <v>3317</v>
      </c>
      <c r="G3" s="72" t="s">
        <v>3318</v>
      </c>
      <c r="H3" s="72" t="s">
        <v>3317</v>
      </c>
      <c r="I3" s="72" t="s">
        <v>3322</v>
      </c>
      <c r="J3" s="72" t="s">
        <v>3323</v>
      </c>
      <c r="K3" s="72" t="s">
        <v>3324</v>
      </c>
      <c r="L3" s="72" t="s">
        <v>3317</v>
      </c>
      <c r="M3" s="72" t="s">
        <v>3317</v>
      </c>
      <c r="N3" s="72" t="s">
        <v>3317</v>
      </c>
      <c r="O3" s="72" t="s">
        <v>3317</v>
      </c>
      <c r="P3" s="72" t="s">
        <v>3317</v>
      </c>
      <c r="Q3" s="72" t="s">
        <v>3317</v>
      </c>
      <c r="R3" s="72" t="s">
        <v>3317</v>
      </c>
      <c r="S3" s="72" t="s">
        <v>3317</v>
      </c>
      <c r="T3" s="72" t="s">
        <v>3317</v>
      </c>
      <c r="U3" s="72" t="s">
        <v>3317</v>
      </c>
      <c r="V3" s="72" t="s">
        <v>3317</v>
      </c>
      <c r="W3" s="72" t="s">
        <v>3317</v>
      </c>
      <c r="X3" s="72" t="s">
        <v>3317</v>
      </c>
      <c r="Y3" s="72" t="s">
        <v>3317</v>
      </c>
      <c r="Z3" s="72" t="s">
        <v>3317</v>
      </c>
      <c r="AA3" s="72" t="s">
        <v>3317</v>
      </c>
      <c r="AB3" s="72" t="s">
        <v>3317</v>
      </c>
      <c r="AC3" s="72" t="s">
        <v>3317</v>
      </c>
      <c r="AD3" s="72" t="s">
        <v>3317</v>
      </c>
      <c r="AE3" s="72" t="s">
        <v>3317</v>
      </c>
      <c r="AF3" s="72" t="s">
        <v>3317</v>
      </c>
      <c r="AG3" s="72" t="s">
        <v>3317</v>
      </c>
      <c r="AH3" s="72" t="s">
        <v>3317</v>
      </c>
      <c r="AI3" s="72" t="s">
        <v>3317</v>
      </c>
      <c r="AJ3" s="72" t="s">
        <v>3317</v>
      </c>
      <c r="AK3" s="72" t="s">
        <v>3317</v>
      </c>
      <c r="AL3" s="72" t="s">
        <v>3317</v>
      </c>
      <c r="AM3" s="72" t="s">
        <v>3317</v>
      </c>
      <c r="AN3" s="72" t="s">
        <v>3317</v>
      </c>
      <c r="AO3" s="72" t="s">
        <v>3317</v>
      </c>
      <c r="AP3" s="72" t="s">
        <v>3317</v>
      </c>
      <c r="AQ3" s="72" t="s">
        <v>3317</v>
      </c>
      <c r="AR3" s="72" t="s">
        <v>3317</v>
      </c>
      <c r="AS3" s="72" t="s">
        <v>3317</v>
      </c>
      <c r="AT3" s="72" t="s">
        <v>3317</v>
      </c>
      <c r="AU3" s="72" t="s">
        <v>3317</v>
      </c>
      <c r="AV3" s="72" t="s">
        <v>3317</v>
      </c>
      <c r="AW3" s="72" t="s">
        <v>3317</v>
      </c>
      <c r="AX3" s="72" t="s">
        <v>3317</v>
      </c>
      <c r="AY3" s="72" t="s">
        <v>3317</v>
      </c>
      <c r="AZ3" s="72" t="s">
        <v>3317</v>
      </c>
      <c r="BA3" s="72" t="s">
        <v>3317</v>
      </c>
      <c r="BB3" s="72" t="s">
        <v>3317</v>
      </c>
      <c r="BC3" s="72" t="s">
        <v>3317</v>
      </c>
      <c r="BD3" s="72" t="s">
        <v>3317</v>
      </c>
      <c r="BE3" s="72" t="s">
        <v>3317</v>
      </c>
      <c r="BF3" s="72" t="s">
        <v>3317</v>
      </c>
      <c r="BG3" s="72" t="s">
        <v>3317</v>
      </c>
      <c r="BH3" s="72" t="s">
        <v>3317</v>
      </c>
      <c r="BI3" s="72" t="s">
        <v>3317</v>
      </c>
      <c r="BJ3" s="72" t="s">
        <v>3317</v>
      </c>
      <c r="BK3" s="72" t="s">
        <v>3317</v>
      </c>
      <c r="BL3" s="72" t="s">
        <v>3317</v>
      </c>
      <c r="BM3" s="72" t="s">
        <v>3317</v>
      </c>
      <c r="BN3" s="72" t="s">
        <v>3317</v>
      </c>
      <c r="BO3" s="72" t="s">
        <v>3317</v>
      </c>
      <c r="BP3" s="72" t="s">
        <v>3317</v>
      </c>
      <c r="BQ3" s="72" t="s">
        <v>3325</v>
      </c>
      <c r="BR3" s="72" t="s">
        <v>3326</v>
      </c>
    </row>
    <row r="4" spans="1:70">
      <c r="A4" s="72" t="s">
        <v>2001</v>
      </c>
      <c r="B4" s="72" t="s">
        <v>2868</v>
      </c>
      <c r="C4" s="72" t="s">
        <v>2869</v>
      </c>
      <c r="D4" s="72" t="s">
        <v>3317</v>
      </c>
      <c r="E4" s="72" t="s">
        <v>3317</v>
      </c>
      <c r="F4" s="72" t="s">
        <v>3317</v>
      </c>
      <c r="G4" s="72" t="s">
        <v>3318</v>
      </c>
      <c r="H4" s="72" t="s">
        <v>3317</v>
      </c>
      <c r="I4" s="72" t="s">
        <v>3044</v>
      </c>
      <c r="J4" s="72" t="s">
        <v>3327</v>
      </c>
      <c r="K4" s="72" t="s">
        <v>3318</v>
      </c>
      <c r="L4" s="72" t="s">
        <v>108</v>
      </c>
      <c r="M4" s="72" t="s">
        <v>3327</v>
      </c>
      <c r="N4" s="72" t="s">
        <v>3318</v>
      </c>
      <c r="O4" s="72" t="s">
        <v>551</v>
      </c>
      <c r="P4" s="72" t="s">
        <v>3327</v>
      </c>
      <c r="Q4" s="72" t="s">
        <v>3318</v>
      </c>
      <c r="R4" s="72" t="s">
        <v>3317</v>
      </c>
      <c r="S4" s="72" t="s">
        <v>3317</v>
      </c>
      <c r="T4" s="72" t="s">
        <v>3317</v>
      </c>
      <c r="U4" s="72" t="s">
        <v>3317</v>
      </c>
      <c r="V4" s="72" t="s">
        <v>3317</v>
      </c>
      <c r="W4" s="72" t="s">
        <v>3317</v>
      </c>
      <c r="X4" s="72" t="s">
        <v>3317</v>
      </c>
      <c r="Y4" s="72" t="s">
        <v>3317</v>
      </c>
      <c r="Z4" s="72" t="s">
        <v>3317</v>
      </c>
      <c r="AA4" s="72" t="s">
        <v>3317</v>
      </c>
      <c r="AB4" s="72" t="s">
        <v>3317</v>
      </c>
      <c r="AC4" s="72" t="s">
        <v>3317</v>
      </c>
      <c r="AD4" s="72" t="s">
        <v>3317</v>
      </c>
      <c r="AE4" s="72" t="s">
        <v>3317</v>
      </c>
      <c r="AF4" s="72" t="s">
        <v>3317</v>
      </c>
      <c r="AG4" s="72" t="s">
        <v>3317</v>
      </c>
      <c r="AH4" s="72" t="s">
        <v>3317</v>
      </c>
      <c r="AI4" s="72" t="s">
        <v>3317</v>
      </c>
      <c r="AJ4" s="72" t="s">
        <v>3317</v>
      </c>
      <c r="AK4" s="72" t="s">
        <v>3317</v>
      </c>
      <c r="AL4" s="72" t="s">
        <v>3317</v>
      </c>
      <c r="AM4" s="72" t="s">
        <v>3317</v>
      </c>
      <c r="AN4" s="72" t="s">
        <v>3317</v>
      </c>
      <c r="AO4" s="72" t="s">
        <v>3317</v>
      </c>
      <c r="AP4" s="72" t="s">
        <v>3317</v>
      </c>
      <c r="AQ4" s="72" t="s">
        <v>3317</v>
      </c>
      <c r="AR4" s="72" t="s">
        <v>3317</v>
      </c>
      <c r="AS4" s="72" t="s">
        <v>3317</v>
      </c>
      <c r="AT4" s="72" t="s">
        <v>3317</v>
      </c>
      <c r="AU4" s="72" t="s">
        <v>3317</v>
      </c>
      <c r="AV4" s="72" t="s">
        <v>3317</v>
      </c>
      <c r="AW4" s="72" t="s">
        <v>3317</v>
      </c>
      <c r="AX4" s="72" t="s">
        <v>3317</v>
      </c>
      <c r="AY4" s="72" t="s">
        <v>3317</v>
      </c>
      <c r="AZ4" s="72" t="s">
        <v>3317</v>
      </c>
      <c r="BA4" s="72" t="s">
        <v>3317</v>
      </c>
      <c r="BB4" s="72" t="s">
        <v>3317</v>
      </c>
      <c r="BC4" s="72" t="s">
        <v>3317</v>
      </c>
      <c r="BD4" s="72" t="s">
        <v>3317</v>
      </c>
      <c r="BE4" s="72" t="s">
        <v>3317</v>
      </c>
      <c r="BF4" s="72" t="s">
        <v>3317</v>
      </c>
      <c r="BG4" s="72" t="s">
        <v>3317</v>
      </c>
      <c r="BH4" s="72" t="s">
        <v>3317</v>
      </c>
      <c r="BI4" s="72" t="s">
        <v>3317</v>
      </c>
      <c r="BJ4" s="72" t="s">
        <v>3317</v>
      </c>
      <c r="BK4" s="72" t="s">
        <v>3317</v>
      </c>
      <c r="BL4" s="72" t="s">
        <v>3317</v>
      </c>
      <c r="BM4" s="72" t="s">
        <v>3317</v>
      </c>
      <c r="BN4" s="72" t="s">
        <v>3317</v>
      </c>
      <c r="BO4" s="72" t="s">
        <v>3317</v>
      </c>
      <c r="BP4" s="72" t="s">
        <v>3317</v>
      </c>
      <c r="BQ4" s="72" t="s">
        <v>3328</v>
      </c>
      <c r="BR4" s="72" t="s">
        <v>3317</v>
      </c>
    </row>
    <row r="5" spans="1:70">
      <c r="A5" s="72" t="s">
        <v>2001</v>
      </c>
      <c r="B5" s="72" t="s">
        <v>3329</v>
      </c>
      <c r="C5" s="72" t="s">
        <v>2446</v>
      </c>
      <c r="D5" s="72" t="s">
        <v>3317</v>
      </c>
      <c r="E5" s="72" t="s">
        <v>3317</v>
      </c>
      <c r="F5" s="72" t="s">
        <v>3317</v>
      </c>
      <c r="G5" s="72" t="s">
        <v>3318</v>
      </c>
      <c r="H5" s="72" t="s">
        <v>3317</v>
      </c>
      <c r="I5" s="72" t="s">
        <v>2523</v>
      </c>
      <c r="J5" s="72" t="s">
        <v>3330</v>
      </c>
      <c r="K5" s="72" t="s">
        <v>3318</v>
      </c>
      <c r="L5" s="72" t="s">
        <v>3317</v>
      </c>
      <c r="M5" s="72" t="s">
        <v>3317</v>
      </c>
      <c r="N5" s="72" t="s">
        <v>3317</v>
      </c>
      <c r="O5" s="72" t="s">
        <v>3317</v>
      </c>
      <c r="P5" s="72" t="s">
        <v>3317</v>
      </c>
      <c r="Q5" s="72" t="s">
        <v>3317</v>
      </c>
      <c r="R5" s="72" t="s">
        <v>3317</v>
      </c>
      <c r="S5" s="72" t="s">
        <v>3317</v>
      </c>
      <c r="T5" s="72" t="s">
        <v>3317</v>
      </c>
      <c r="U5" s="72" t="s">
        <v>3317</v>
      </c>
      <c r="V5" s="72" t="s">
        <v>3317</v>
      </c>
      <c r="W5" s="72" t="s">
        <v>3317</v>
      </c>
      <c r="X5" s="72" t="s">
        <v>3317</v>
      </c>
      <c r="Y5" s="72" t="s">
        <v>3317</v>
      </c>
      <c r="Z5" s="72" t="s">
        <v>3317</v>
      </c>
      <c r="AA5" s="72" t="s">
        <v>3317</v>
      </c>
      <c r="AB5" s="72" t="s">
        <v>3317</v>
      </c>
      <c r="AC5" s="72" t="s">
        <v>3317</v>
      </c>
      <c r="AD5" s="72" t="s">
        <v>3317</v>
      </c>
      <c r="AE5" s="72" t="s">
        <v>3317</v>
      </c>
      <c r="AF5" s="72" t="s">
        <v>3317</v>
      </c>
      <c r="AG5" s="72" t="s">
        <v>3317</v>
      </c>
      <c r="AH5" s="72" t="s">
        <v>3317</v>
      </c>
      <c r="AI5" s="72" t="s">
        <v>3317</v>
      </c>
      <c r="AJ5" s="72" t="s">
        <v>3317</v>
      </c>
      <c r="AK5" s="72" t="s">
        <v>3317</v>
      </c>
      <c r="AL5" s="72" t="s">
        <v>3317</v>
      </c>
      <c r="AM5" s="72" t="s">
        <v>3317</v>
      </c>
      <c r="AN5" s="72" t="s">
        <v>3317</v>
      </c>
      <c r="AO5" s="72" t="s">
        <v>3317</v>
      </c>
      <c r="AP5" s="72" t="s">
        <v>3317</v>
      </c>
      <c r="AQ5" s="72" t="s">
        <v>3317</v>
      </c>
      <c r="AR5" s="72" t="s">
        <v>3317</v>
      </c>
      <c r="AS5" s="72" t="s">
        <v>3317</v>
      </c>
      <c r="AT5" s="72" t="s">
        <v>3317</v>
      </c>
      <c r="AU5" s="72" t="s">
        <v>3317</v>
      </c>
      <c r="AV5" s="72" t="s">
        <v>3317</v>
      </c>
      <c r="AW5" s="72" t="s">
        <v>3317</v>
      </c>
      <c r="AX5" s="72" t="s">
        <v>3317</v>
      </c>
      <c r="AY5" s="72" t="s">
        <v>3317</v>
      </c>
      <c r="AZ5" s="72" t="s">
        <v>3317</v>
      </c>
      <c r="BA5" s="72" t="s">
        <v>3317</v>
      </c>
      <c r="BB5" s="72" t="s">
        <v>3317</v>
      </c>
      <c r="BC5" s="72" t="s">
        <v>3317</v>
      </c>
      <c r="BD5" s="72" t="s">
        <v>3317</v>
      </c>
      <c r="BE5" s="72" t="s">
        <v>3317</v>
      </c>
      <c r="BF5" s="72" t="s">
        <v>3317</v>
      </c>
      <c r="BG5" s="72" t="s">
        <v>3317</v>
      </c>
      <c r="BH5" s="72" t="s">
        <v>3317</v>
      </c>
      <c r="BI5" s="72" t="s">
        <v>3317</v>
      </c>
      <c r="BJ5" s="72" t="s">
        <v>3317</v>
      </c>
      <c r="BK5" s="72" t="s">
        <v>3317</v>
      </c>
      <c r="BL5" s="72" t="s">
        <v>3317</v>
      </c>
      <c r="BM5" s="72" t="s">
        <v>3317</v>
      </c>
      <c r="BN5" s="72" t="s">
        <v>3317</v>
      </c>
      <c r="BO5" s="72" t="s">
        <v>3317</v>
      </c>
      <c r="BP5" s="72" t="s">
        <v>3317</v>
      </c>
      <c r="BQ5" s="72" t="s">
        <v>3331</v>
      </c>
      <c r="BR5" s="72" t="s">
        <v>3317</v>
      </c>
    </row>
    <row r="6" spans="1:70">
      <c r="A6" s="72" t="s">
        <v>2001</v>
      </c>
      <c r="B6" s="72" t="s">
        <v>3332</v>
      </c>
      <c r="C6" s="72" t="s">
        <v>2415</v>
      </c>
      <c r="D6" s="72" t="s">
        <v>3317</v>
      </c>
      <c r="E6" s="72" t="s">
        <v>3317</v>
      </c>
      <c r="F6" s="72" t="s">
        <v>3317</v>
      </c>
      <c r="G6" s="72" t="s">
        <v>3318</v>
      </c>
      <c r="H6" s="72" t="s">
        <v>3317</v>
      </c>
      <c r="I6" s="72" t="s">
        <v>3322</v>
      </c>
      <c r="J6" s="72" t="s">
        <v>3317</v>
      </c>
      <c r="K6" s="72" t="s">
        <v>3317</v>
      </c>
      <c r="L6" s="72" t="s">
        <v>3317</v>
      </c>
      <c r="M6" s="72" t="s">
        <v>3317</v>
      </c>
      <c r="N6" s="72" t="s">
        <v>3317</v>
      </c>
      <c r="O6" s="72" t="s">
        <v>3317</v>
      </c>
      <c r="P6" s="72" t="s">
        <v>3317</v>
      </c>
      <c r="Q6" s="72" t="s">
        <v>3317</v>
      </c>
      <c r="R6" s="72" t="s">
        <v>3317</v>
      </c>
      <c r="S6" s="72" t="s">
        <v>3317</v>
      </c>
      <c r="T6" s="72" t="s">
        <v>3317</v>
      </c>
      <c r="U6" s="72" t="s">
        <v>3317</v>
      </c>
      <c r="V6" s="72" t="s">
        <v>3317</v>
      </c>
      <c r="W6" s="72" t="s">
        <v>3317</v>
      </c>
      <c r="X6" s="72" t="s">
        <v>3317</v>
      </c>
      <c r="Y6" s="72" t="s">
        <v>3317</v>
      </c>
      <c r="Z6" s="72" t="s">
        <v>3317</v>
      </c>
      <c r="AA6" s="72" t="s">
        <v>3317</v>
      </c>
      <c r="AB6" s="72" t="s">
        <v>3317</v>
      </c>
      <c r="AC6" s="72" t="s">
        <v>3317</v>
      </c>
      <c r="AD6" s="72" t="s">
        <v>3317</v>
      </c>
      <c r="AE6" s="72" t="s">
        <v>3317</v>
      </c>
      <c r="AF6" s="72" t="s">
        <v>3317</v>
      </c>
      <c r="AG6" s="72" t="s">
        <v>3317</v>
      </c>
      <c r="AH6" s="72" t="s">
        <v>3317</v>
      </c>
      <c r="AI6" s="72" t="s">
        <v>3317</v>
      </c>
      <c r="AJ6" s="72" t="s">
        <v>3317</v>
      </c>
      <c r="AK6" s="72" t="s">
        <v>3317</v>
      </c>
      <c r="AL6" s="72" t="s">
        <v>3317</v>
      </c>
      <c r="AM6" s="72" t="s">
        <v>3317</v>
      </c>
      <c r="AN6" s="72" t="s">
        <v>3317</v>
      </c>
      <c r="AO6" s="72" t="s">
        <v>3317</v>
      </c>
      <c r="AP6" s="72" t="s">
        <v>3317</v>
      </c>
      <c r="AQ6" s="72" t="s">
        <v>3317</v>
      </c>
      <c r="AR6" s="72" t="s">
        <v>3317</v>
      </c>
      <c r="AS6" s="72" t="s">
        <v>3317</v>
      </c>
      <c r="AT6" s="72" t="s">
        <v>3317</v>
      </c>
      <c r="AU6" s="72" t="s">
        <v>3317</v>
      </c>
      <c r="AV6" s="72" t="s">
        <v>3317</v>
      </c>
      <c r="AW6" s="72" t="s">
        <v>3317</v>
      </c>
      <c r="AX6" s="72" t="s">
        <v>3317</v>
      </c>
      <c r="AY6" s="72" t="s">
        <v>3317</v>
      </c>
      <c r="AZ6" s="72" t="s">
        <v>3317</v>
      </c>
      <c r="BA6" s="72" t="s">
        <v>3317</v>
      </c>
      <c r="BB6" s="72" t="s">
        <v>3317</v>
      </c>
      <c r="BC6" s="72" t="s">
        <v>3317</v>
      </c>
      <c r="BD6" s="72" t="s">
        <v>3317</v>
      </c>
      <c r="BE6" s="72" t="s">
        <v>3317</v>
      </c>
      <c r="BF6" s="72" t="s">
        <v>3317</v>
      </c>
      <c r="BG6" s="72" t="s">
        <v>3317</v>
      </c>
      <c r="BH6" s="72" t="s">
        <v>3317</v>
      </c>
      <c r="BI6" s="72" t="s">
        <v>3317</v>
      </c>
      <c r="BJ6" s="72" t="s">
        <v>3317</v>
      </c>
      <c r="BK6" s="72" t="s">
        <v>3317</v>
      </c>
      <c r="BL6" s="72" t="s">
        <v>3317</v>
      </c>
      <c r="BM6" s="72" t="s">
        <v>3317</v>
      </c>
      <c r="BN6" s="72" t="s">
        <v>3317</v>
      </c>
      <c r="BO6" s="72" t="s">
        <v>3317</v>
      </c>
      <c r="BP6" s="72" t="s">
        <v>3317</v>
      </c>
      <c r="BQ6" s="72" t="s">
        <v>3333</v>
      </c>
      <c r="BR6" s="72" t="s">
        <v>3317</v>
      </c>
    </row>
    <row r="7" spans="1:70">
      <c r="A7" s="72" t="s">
        <v>2001</v>
      </c>
      <c r="B7" s="72" t="s">
        <v>3334</v>
      </c>
      <c r="C7" s="72" t="s">
        <v>2446</v>
      </c>
      <c r="D7" s="72" t="s">
        <v>3317</v>
      </c>
      <c r="E7" s="72" t="s">
        <v>3317</v>
      </c>
      <c r="F7" s="72" t="s">
        <v>3317</v>
      </c>
      <c r="G7" s="72" t="s">
        <v>3318</v>
      </c>
      <c r="H7" s="72" t="s">
        <v>3317</v>
      </c>
      <c r="I7" s="72" t="s">
        <v>3322</v>
      </c>
      <c r="J7" s="72" t="s">
        <v>3317</v>
      </c>
      <c r="K7" s="72" t="s">
        <v>3317</v>
      </c>
      <c r="L7" s="72" t="s">
        <v>3317</v>
      </c>
      <c r="M7" s="72" t="s">
        <v>3317</v>
      </c>
      <c r="N7" s="72" t="s">
        <v>3317</v>
      </c>
      <c r="O7" s="72" t="s">
        <v>3317</v>
      </c>
      <c r="P7" s="72" t="s">
        <v>3317</v>
      </c>
      <c r="Q7" s="72" t="s">
        <v>3317</v>
      </c>
      <c r="R7" s="72" t="s">
        <v>3317</v>
      </c>
      <c r="S7" s="72" t="s">
        <v>3317</v>
      </c>
      <c r="T7" s="72" t="s">
        <v>3317</v>
      </c>
      <c r="U7" s="72" t="s">
        <v>3317</v>
      </c>
      <c r="V7" s="72" t="s">
        <v>3317</v>
      </c>
      <c r="W7" s="72" t="s">
        <v>3317</v>
      </c>
      <c r="X7" s="72" t="s">
        <v>3317</v>
      </c>
      <c r="Y7" s="72" t="s">
        <v>3317</v>
      </c>
      <c r="Z7" s="72" t="s">
        <v>3317</v>
      </c>
      <c r="AA7" s="72" t="s">
        <v>3317</v>
      </c>
      <c r="AB7" s="72" t="s">
        <v>3317</v>
      </c>
      <c r="AC7" s="72" t="s">
        <v>3317</v>
      </c>
      <c r="AD7" s="72" t="s">
        <v>3317</v>
      </c>
      <c r="AE7" s="72" t="s">
        <v>3317</v>
      </c>
      <c r="AF7" s="72" t="s">
        <v>3317</v>
      </c>
      <c r="AG7" s="72" t="s">
        <v>3317</v>
      </c>
      <c r="AH7" s="72" t="s">
        <v>3317</v>
      </c>
      <c r="AI7" s="72" t="s">
        <v>3317</v>
      </c>
      <c r="AJ7" s="72" t="s">
        <v>3317</v>
      </c>
      <c r="AK7" s="72" t="s">
        <v>3317</v>
      </c>
      <c r="AL7" s="72" t="s">
        <v>3317</v>
      </c>
      <c r="AM7" s="72" t="s">
        <v>3317</v>
      </c>
      <c r="AN7" s="72" t="s">
        <v>3317</v>
      </c>
      <c r="AO7" s="72" t="s">
        <v>3317</v>
      </c>
      <c r="AP7" s="72" t="s">
        <v>3317</v>
      </c>
      <c r="AQ7" s="72" t="s">
        <v>3317</v>
      </c>
      <c r="AR7" s="72" t="s">
        <v>3317</v>
      </c>
      <c r="AS7" s="72" t="s">
        <v>3317</v>
      </c>
      <c r="AT7" s="72" t="s">
        <v>3317</v>
      </c>
      <c r="AU7" s="72" t="s">
        <v>3317</v>
      </c>
      <c r="AV7" s="72" t="s">
        <v>3317</v>
      </c>
      <c r="AW7" s="72" t="s">
        <v>3317</v>
      </c>
      <c r="AX7" s="72" t="s">
        <v>3317</v>
      </c>
      <c r="AY7" s="72" t="s">
        <v>3317</v>
      </c>
      <c r="AZ7" s="72" t="s">
        <v>3317</v>
      </c>
      <c r="BA7" s="72" t="s">
        <v>3317</v>
      </c>
      <c r="BB7" s="72" t="s">
        <v>3317</v>
      </c>
      <c r="BC7" s="72" t="s">
        <v>3317</v>
      </c>
      <c r="BD7" s="72" t="s">
        <v>3317</v>
      </c>
      <c r="BE7" s="72" t="s">
        <v>3317</v>
      </c>
      <c r="BF7" s="72" t="s">
        <v>3317</v>
      </c>
      <c r="BG7" s="72" t="s">
        <v>3317</v>
      </c>
      <c r="BH7" s="72" t="s">
        <v>3317</v>
      </c>
      <c r="BI7" s="72" t="s">
        <v>3317</v>
      </c>
      <c r="BJ7" s="72" t="s">
        <v>3317</v>
      </c>
      <c r="BK7" s="72" t="s">
        <v>3317</v>
      </c>
      <c r="BL7" s="72" t="s">
        <v>3317</v>
      </c>
      <c r="BM7" s="72" t="s">
        <v>3317</v>
      </c>
      <c r="BN7" s="72" t="s">
        <v>3317</v>
      </c>
      <c r="BO7" s="72" t="s">
        <v>3317</v>
      </c>
      <c r="BP7" s="72" t="s">
        <v>3317</v>
      </c>
      <c r="BQ7" s="72" t="s">
        <v>3335</v>
      </c>
      <c r="BR7" s="72" t="s">
        <v>3317</v>
      </c>
    </row>
    <row r="8" spans="1:70">
      <c r="A8" s="72" t="s">
        <v>2001</v>
      </c>
      <c r="B8" s="72" t="s">
        <v>3336</v>
      </c>
      <c r="C8" s="72" t="s">
        <v>2877</v>
      </c>
      <c r="D8" s="72" t="s">
        <v>3317</v>
      </c>
      <c r="E8" s="72" t="s">
        <v>3317</v>
      </c>
      <c r="F8" s="72" t="s">
        <v>3317</v>
      </c>
      <c r="G8" s="72" t="s">
        <v>3318</v>
      </c>
      <c r="H8" s="72" t="s">
        <v>3317</v>
      </c>
      <c r="I8" s="72" t="s">
        <v>3322</v>
      </c>
      <c r="J8" s="72" t="s">
        <v>3337</v>
      </c>
      <c r="K8" s="72" t="s">
        <v>3318</v>
      </c>
      <c r="L8" s="72" t="s">
        <v>3317</v>
      </c>
      <c r="M8" s="72" t="s">
        <v>3317</v>
      </c>
      <c r="N8" s="72" t="s">
        <v>3317</v>
      </c>
      <c r="O8" s="72" t="s">
        <v>3317</v>
      </c>
      <c r="P8" s="72" t="s">
        <v>3317</v>
      </c>
      <c r="Q8" s="72" t="s">
        <v>3317</v>
      </c>
      <c r="R8" s="72" t="s">
        <v>3317</v>
      </c>
      <c r="S8" s="72" t="s">
        <v>3317</v>
      </c>
      <c r="T8" s="72" t="s">
        <v>3317</v>
      </c>
      <c r="U8" s="72" t="s">
        <v>3317</v>
      </c>
      <c r="V8" s="72" t="s">
        <v>3317</v>
      </c>
      <c r="W8" s="72" t="s">
        <v>3317</v>
      </c>
      <c r="X8" s="72" t="s">
        <v>3317</v>
      </c>
      <c r="Y8" s="72" t="s">
        <v>3317</v>
      </c>
      <c r="Z8" s="72" t="s">
        <v>3317</v>
      </c>
      <c r="AA8" s="72" t="s">
        <v>3317</v>
      </c>
      <c r="AB8" s="72" t="s">
        <v>3317</v>
      </c>
      <c r="AC8" s="72" t="s">
        <v>3317</v>
      </c>
      <c r="AD8" s="72" t="s">
        <v>3317</v>
      </c>
      <c r="AE8" s="72" t="s">
        <v>3317</v>
      </c>
      <c r="AF8" s="72" t="s">
        <v>3317</v>
      </c>
      <c r="AG8" s="72" t="s">
        <v>3317</v>
      </c>
      <c r="AH8" s="72" t="s">
        <v>3317</v>
      </c>
      <c r="AI8" s="72" t="s">
        <v>3317</v>
      </c>
      <c r="AJ8" s="72" t="s">
        <v>3317</v>
      </c>
      <c r="AK8" s="72" t="s">
        <v>3317</v>
      </c>
      <c r="AL8" s="72" t="s">
        <v>3317</v>
      </c>
      <c r="AM8" s="72" t="s">
        <v>3317</v>
      </c>
      <c r="AN8" s="72" t="s">
        <v>3317</v>
      </c>
      <c r="AO8" s="72" t="s">
        <v>3317</v>
      </c>
      <c r="AP8" s="72" t="s">
        <v>3317</v>
      </c>
      <c r="AQ8" s="72" t="s">
        <v>3317</v>
      </c>
      <c r="AR8" s="72" t="s">
        <v>3317</v>
      </c>
      <c r="AS8" s="72" t="s">
        <v>3317</v>
      </c>
      <c r="AT8" s="72" t="s">
        <v>3317</v>
      </c>
      <c r="AU8" s="72" t="s">
        <v>3317</v>
      </c>
      <c r="AV8" s="72" t="s">
        <v>3317</v>
      </c>
      <c r="AW8" s="72" t="s">
        <v>3317</v>
      </c>
      <c r="AX8" s="72" t="s">
        <v>3317</v>
      </c>
      <c r="AY8" s="72" t="s">
        <v>3317</v>
      </c>
      <c r="AZ8" s="72" t="s">
        <v>3317</v>
      </c>
      <c r="BA8" s="72" t="s">
        <v>3317</v>
      </c>
      <c r="BB8" s="72" t="s">
        <v>3317</v>
      </c>
      <c r="BC8" s="72" t="s">
        <v>3317</v>
      </c>
      <c r="BD8" s="72" t="s">
        <v>3317</v>
      </c>
      <c r="BE8" s="72" t="s">
        <v>3317</v>
      </c>
      <c r="BF8" s="72" t="s">
        <v>3317</v>
      </c>
      <c r="BG8" s="72" t="s">
        <v>3317</v>
      </c>
      <c r="BH8" s="72" t="s">
        <v>3317</v>
      </c>
      <c r="BI8" s="72" t="s">
        <v>3317</v>
      </c>
      <c r="BJ8" s="72" t="s">
        <v>3317</v>
      </c>
      <c r="BK8" s="72" t="s">
        <v>3317</v>
      </c>
      <c r="BL8" s="72" t="s">
        <v>3317</v>
      </c>
      <c r="BM8" s="72" t="s">
        <v>3317</v>
      </c>
      <c r="BN8" s="72" t="s">
        <v>3317</v>
      </c>
      <c r="BO8" s="72" t="s">
        <v>3317</v>
      </c>
      <c r="BP8" s="72" t="s">
        <v>3317</v>
      </c>
      <c r="BQ8" s="72" t="s">
        <v>3338</v>
      </c>
      <c r="BR8" s="72" t="s">
        <v>3317</v>
      </c>
    </row>
    <row r="9" spans="1:70">
      <c r="A9" s="72" t="s">
        <v>2001</v>
      </c>
      <c r="B9" s="72" t="s">
        <v>2872</v>
      </c>
      <c r="C9" s="72" t="s">
        <v>2869</v>
      </c>
      <c r="D9" s="72" t="s">
        <v>3317</v>
      </c>
      <c r="E9" s="72" t="s">
        <v>3317</v>
      </c>
      <c r="F9" s="72" t="s">
        <v>3317</v>
      </c>
      <c r="G9" s="72" t="s">
        <v>3318</v>
      </c>
      <c r="H9" s="72" t="s">
        <v>3317</v>
      </c>
      <c r="I9" s="72" t="s">
        <v>2563</v>
      </c>
      <c r="J9" s="72" t="s">
        <v>2873</v>
      </c>
      <c r="K9" s="72" t="s">
        <v>3318</v>
      </c>
      <c r="L9" s="72" t="s">
        <v>3317</v>
      </c>
      <c r="M9" s="72" t="s">
        <v>3317</v>
      </c>
      <c r="N9" s="72" t="s">
        <v>3317</v>
      </c>
      <c r="O9" s="72" t="s">
        <v>3317</v>
      </c>
      <c r="P9" s="72" t="s">
        <v>3317</v>
      </c>
      <c r="Q9" s="72" t="s">
        <v>3317</v>
      </c>
      <c r="R9" s="72" t="s">
        <v>3317</v>
      </c>
      <c r="S9" s="72" t="s">
        <v>3317</v>
      </c>
      <c r="T9" s="72" t="s">
        <v>3317</v>
      </c>
      <c r="U9" s="72" t="s">
        <v>3317</v>
      </c>
      <c r="V9" s="72" t="s">
        <v>3317</v>
      </c>
      <c r="W9" s="72" t="s">
        <v>3317</v>
      </c>
      <c r="X9" s="72" t="s">
        <v>3317</v>
      </c>
      <c r="Y9" s="72" t="s">
        <v>3317</v>
      </c>
      <c r="Z9" s="72" t="s">
        <v>3317</v>
      </c>
      <c r="AA9" s="72" t="s">
        <v>3317</v>
      </c>
      <c r="AB9" s="72" t="s">
        <v>3317</v>
      </c>
      <c r="AC9" s="72" t="s">
        <v>3317</v>
      </c>
      <c r="AD9" s="72" t="s">
        <v>3317</v>
      </c>
      <c r="AE9" s="72" t="s">
        <v>3317</v>
      </c>
      <c r="AF9" s="72" t="s">
        <v>3317</v>
      </c>
      <c r="AG9" s="72" t="s">
        <v>3317</v>
      </c>
      <c r="AH9" s="72" t="s">
        <v>3317</v>
      </c>
      <c r="AI9" s="72" t="s">
        <v>3317</v>
      </c>
      <c r="AJ9" s="72" t="s">
        <v>3317</v>
      </c>
      <c r="AK9" s="72" t="s">
        <v>3317</v>
      </c>
      <c r="AL9" s="72" t="s">
        <v>3317</v>
      </c>
      <c r="AM9" s="72" t="s">
        <v>3317</v>
      </c>
      <c r="AN9" s="72" t="s">
        <v>3317</v>
      </c>
      <c r="AO9" s="72" t="s">
        <v>3317</v>
      </c>
      <c r="AP9" s="72" t="s">
        <v>3317</v>
      </c>
      <c r="AQ9" s="72" t="s">
        <v>3317</v>
      </c>
      <c r="AR9" s="72" t="s">
        <v>3317</v>
      </c>
      <c r="AS9" s="72" t="s">
        <v>3317</v>
      </c>
      <c r="AT9" s="72" t="s">
        <v>3317</v>
      </c>
      <c r="AU9" s="72" t="s">
        <v>3317</v>
      </c>
      <c r="AV9" s="72" t="s">
        <v>3317</v>
      </c>
      <c r="AW9" s="72" t="s">
        <v>3317</v>
      </c>
      <c r="AX9" s="72" t="s">
        <v>3317</v>
      </c>
      <c r="AY9" s="72" t="s">
        <v>3317</v>
      </c>
      <c r="AZ9" s="72" t="s">
        <v>3317</v>
      </c>
      <c r="BA9" s="72" t="s">
        <v>3317</v>
      </c>
      <c r="BB9" s="72" t="s">
        <v>3317</v>
      </c>
      <c r="BC9" s="72" t="s">
        <v>3317</v>
      </c>
      <c r="BD9" s="72" t="s">
        <v>3317</v>
      </c>
      <c r="BE9" s="72" t="s">
        <v>3317</v>
      </c>
      <c r="BF9" s="72" t="s">
        <v>3317</v>
      </c>
      <c r="BG9" s="72" t="s">
        <v>3317</v>
      </c>
      <c r="BH9" s="72" t="s">
        <v>3317</v>
      </c>
      <c r="BI9" s="72" t="s">
        <v>3317</v>
      </c>
      <c r="BJ9" s="72" t="s">
        <v>3317</v>
      </c>
      <c r="BK9" s="72" t="s">
        <v>3317</v>
      </c>
      <c r="BL9" s="72" t="s">
        <v>3317</v>
      </c>
      <c r="BM9" s="72" t="s">
        <v>3317</v>
      </c>
      <c r="BN9" s="72" t="s">
        <v>3317</v>
      </c>
      <c r="BO9" s="72" t="s">
        <v>3317</v>
      </c>
      <c r="BP9" s="72" t="s">
        <v>3317</v>
      </c>
      <c r="BQ9" s="72" t="s">
        <v>3339</v>
      </c>
      <c r="BR9" s="72" t="s">
        <v>3317</v>
      </c>
    </row>
    <row r="10" spans="1:70">
      <c r="A10" s="72" t="s">
        <v>2001</v>
      </c>
      <c r="B10" s="72" t="s">
        <v>3340</v>
      </c>
      <c r="C10" s="72" t="s">
        <v>2919</v>
      </c>
      <c r="D10" s="72" t="s">
        <v>3317</v>
      </c>
      <c r="E10" s="72" t="s">
        <v>3317</v>
      </c>
      <c r="F10" s="72" t="s">
        <v>3317</v>
      </c>
      <c r="G10" s="72" t="s">
        <v>3318</v>
      </c>
      <c r="H10" s="72" t="s">
        <v>3317</v>
      </c>
      <c r="I10" s="72" t="s">
        <v>3341</v>
      </c>
      <c r="J10" s="72" t="s">
        <v>3342</v>
      </c>
      <c r="K10" s="72" t="s">
        <v>3318</v>
      </c>
      <c r="L10" s="72" t="s">
        <v>3238</v>
      </c>
      <c r="M10" s="72" t="s">
        <v>3342</v>
      </c>
      <c r="N10" s="72" t="s">
        <v>3318</v>
      </c>
      <c r="O10" s="72" t="s">
        <v>3317</v>
      </c>
      <c r="P10" s="72" t="s">
        <v>3317</v>
      </c>
      <c r="Q10" s="72" t="s">
        <v>3317</v>
      </c>
      <c r="R10" s="72" t="s">
        <v>3317</v>
      </c>
      <c r="S10" s="72" t="s">
        <v>3317</v>
      </c>
      <c r="T10" s="72" t="s">
        <v>3317</v>
      </c>
      <c r="U10" s="72" t="s">
        <v>3317</v>
      </c>
      <c r="V10" s="72" t="s">
        <v>3317</v>
      </c>
      <c r="W10" s="72" t="s">
        <v>3317</v>
      </c>
      <c r="X10" s="72" t="s">
        <v>3317</v>
      </c>
      <c r="Y10" s="72" t="s">
        <v>3317</v>
      </c>
      <c r="Z10" s="72" t="s">
        <v>3317</v>
      </c>
      <c r="AA10" s="72" t="s">
        <v>3317</v>
      </c>
      <c r="AB10" s="72" t="s">
        <v>3317</v>
      </c>
      <c r="AC10" s="72" t="s">
        <v>3317</v>
      </c>
      <c r="AD10" s="72" t="s">
        <v>3317</v>
      </c>
      <c r="AE10" s="72" t="s">
        <v>3317</v>
      </c>
      <c r="AF10" s="72" t="s">
        <v>3317</v>
      </c>
      <c r="AG10" s="72" t="s">
        <v>3317</v>
      </c>
      <c r="AH10" s="72" t="s">
        <v>3317</v>
      </c>
      <c r="AI10" s="72" t="s">
        <v>3317</v>
      </c>
      <c r="AJ10" s="72" t="s">
        <v>3317</v>
      </c>
      <c r="AK10" s="72" t="s">
        <v>3317</v>
      </c>
      <c r="AL10" s="72" t="s">
        <v>3317</v>
      </c>
      <c r="AM10" s="72" t="s">
        <v>3317</v>
      </c>
      <c r="AN10" s="72" t="s">
        <v>3317</v>
      </c>
      <c r="AO10" s="72" t="s">
        <v>3317</v>
      </c>
      <c r="AP10" s="72" t="s">
        <v>3317</v>
      </c>
      <c r="AQ10" s="72" t="s">
        <v>3317</v>
      </c>
      <c r="AR10" s="72" t="s">
        <v>3317</v>
      </c>
      <c r="AS10" s="72" t="s">
        <v>3317</v>
      </c>
      <c r="AT10" s="72" t="s">
        <v>3317</v>
      </c>
      <c r="AU10" s="72" t="s">
        <v>3317</v>
      </c>
      <c r="AV10" s="72" t="s">
        <v>3317</v>
      </c>
      <c r="AW10" s="72" t="s">
        <v>3317</v>
      </c>
      <c r="AX10" s="72" t="s">
        <v>3317</v>
      </c>
      <c r="AY10" s="72" t="s">
        <v>3317</v>
      </c>
      <c r="AZ10" s="72" t="s">
        <v>3317</v>
      </c>
      <c r="BA10" s="72" t="s">
        <v>3317</v>
      </c>
      <c r="BB10" s="72" t="s">
        <v>3317</v>
      </c>
      <c r="BC10" s="72" t="s">
        <v>3317</v>
      </c>
      <c r="BD10" s="72" t="s">
        <v>3317</v>
      </c>
      <c r="BE10" s="72" t="s">
        <v>3317</v>
      </c>
      <c r="BF10" s="72" t="s">
        <v>3317</v>
      </c>
      <c r="BG10" s="72" t="s">
        <v>3317</v>
      </c>
      <c r="BH10" s="72" t="s">
        <v>3317</v>
      </c>
      <c r="BI10" s="72" t="s">
        <v>3317</v>
      </c>
      <c r="BJ10" s="72" t="s">
        <v>3317</v>
      </c>
      <c r="BK10" s="72" t="s">
        <v>3317</v>
      </c>
      <c r="BL10" s="72" t="s">
        <v>3317</v>
      </c>
      <c r="BM10" s="72" t="s">
        <v>3317</v>
      </c>
      <c r="BN10" s="72" t="s">
        <v>3317</v>
      </c>
      <c r="BO10" s="72" t="s">
        <v>3317</v>
      </c>
      <c r="BP10" s="72" t="s">
        <v>3317</v>
      </c>
      <c r="BQ10" s="72" t="s">
        <v>3343</v>
      </c>
      <c r="BR10" s="72" t="s">
        <v>3317</v>
      </c>
    </row>
    <row r="11" spans="1:70">
      <c r="A11" s="72" t="s">
        <v>2001</v>
      </c>
      <c r="B11" s="72" t="s">
        <v>2874</v>
      </c>
      <c r="C11" s="72" t="s">
        <v>2446</v>
      </c>
      <c r="D11" s="72" t="s">
        <v>3317</v>
      </c>
      <c r="E11" s="72" t="s">
        <v>3317</v>
      </c>
      <c r="F11" s="72" t="s">
        <v>3317</v>
      </c>
      <c r="G11" s="72" t="s">
        <v>3318</v>
      </c>
      <c r="H11" s="72" t="s">
        <v>3317</v>
      </c>
      <c r="I11" s="72" t="s">
        <v>108</v>
      </c>
      <c r="J11" s="72" t="s">
        <v>2875</v>
      </c>
      <c r="K11" s="72" t="s">
        <v>3318</v>
      </c>
      <c r="L11" s="72" t="s">
        <v>3317</v>
      </c>
      <c r="M11" s="72" t="s">
        <v>3317</v>
      </c>
      <c r="N11" s="72" t="s">
        <v>3317</v>
      </c>
      <c r="O11" s="72" t="s">
        <v>3317</v>
      </c>
      <c r="P11" s="72" t="s">
        <v>3317</v>
      </c>
      <c r="Q11" s="72" t="s">
        <v>3317</v>
      </c>
      <c r="R11" s="72" t="s">
        <v>3317</v>
      </c>
      <c r="S11" s="72" t="s">
        <v>3317</v>
      </c>
      <c r="T11" s="72" t="s">
        <v>3317</v>
      </c>
      <c r="U11" s="72" t="s">
        <v>3317</v>
      </c>
      <c r="V11" s="72" t="s">
        <v>3317</v>
      </c>
      <c r="W11" s="72" t="s">
        <v>3317</v>
      </c>
      <c r="X11" s="72" t="s">
        <v>3317</v>
      </c>
      <c r="Y11" s="72" t="s">
        <v>3317</v>
      </c>
      <c r="Z11" s="72" t="s">
        <v>3317</v>
      </c>
      <c r="AA11" s="72" t="s">
        <v>3317</v>
      </c>
      <c r="AB11" s="72" t="s">
        <v>3317</v>
      </c>
      <c r="AC11" s="72" t="s">
        <v>3317</v>
      </c>
      <c r="AD11" s="72" t="s">
        <v>3317</v>
      </c>
      <c r="AE11" s="72" t="s">
        <v>3317</v>
      </c>
      <c r="AF11" s="72" t="s">
        <v>3317</v>
      </c>
      <c r="AG11" s="72" t="s">
        <v>3317</v>
      </c>
      <c r="AH11" s="72" t="s">
        <v>3317</v>
      </c>
      <c r="AI11" s="72" t="s">
        <v>3317</v>
      </c>
      <c r="AJ11" s="72" t="s">
        <v>3317</v>
      </c>
      <c r="AK11" s="72" t="s">
        <v>3317</v>
      </c>
      <c r="AL11" s="72" t="s">
        <v>3317</v>
      </c>
      <c r="AM11" s="72" t="s">
        <v>3317</v>
      </c>
      <c r="AN11" s="72" t="s">
        <v>3317</v>
      </c>
      <c r="AO11" s="72" t="s">
        <v>3317</v>
      </c>
      <c r="AP11" s="72" t="s">
        <v>3317</v>
      </c>
      <c r="AQ11" s="72" t="s">
        <v>3317</v>
      </c>
      <c r="AR11" s="72" t="s">
        <v>3317</v>
      </c>
      <c r="AS11" s="72" t="s">
        <v>3317</v>
      </c>
      <c r="AT11" s="72" t="s">
        <v>3317</v>
      </c>
      <c r="AU11" s="72" t="s">
        <v>3317</v>
      </c>
      <c r="AV11" s="72" t="s">
        <v>3317</v>
      </c>
      <c r="AW11" s="72" t="s">
        <v>3317</v>
      </c>
      <c r="AX11" s="72" t="s">
        <v>3317</v>
      </c>
      <c r="AY11" s="72" t="s">
        <v>3317</v>
      </c>
      <c r="AZ11" s="72" t="s">
        <v>3317</v>
      </c>
      <c r="BA11" s="72" t="s">
        <v>3317</v>
      </c>
      <c r="BB11" s="72" t="s">
        <v>3317</v>
      </c>
      <c r="BC11" s="72" t="s">
        <v>3317</v>
      </c>
      <c r="BD11" s="72" t="s">
        <v>3317</v>
      </c>
      <c r="BE11" s="72" t="s">
        <v>3317</v>
      </c>
      <c r="BF11" s="72" t="s">
        <v>3317</v>
      </c>
      <c r="BG11" s="72" t="s">
        <v>3317</v>
      </c>
      <c r="BH11" s="72" t="s">
        <v>3317</v>
      </c>
      <c r="BI11" s="72" t="s">
        <v>3317</v>
      </c>
      <c r="BJ11" s="72" t="s">
        <v>3317</v>
      </c>
      <c r="BK11" s="72" t="s">
        <v>3317</v>
      </c>
      <c r="BL11" s="72" t="s">
        <v>3317</v>
      </c>
      <c r="BM11" s="72" t="s">
        <v>3317</v>
      </c>
      <c r="BN11" s="72" t="s">
        <v>3317</v>
      </c>
      <c r="BO11" s="72" t="s">
        <v>3317</v>
      </c>
      <c r="BP11" s="72" t="s">
        <v>3317</v>
      </c>
      <c r="BQ11" s="72" t="s">
        <v>3344</v>
      </c>
      <c r="BR11" s="72" t="s">
        <v>3317</v>
      </c>
    </row>
    <row r="12" spans="1:70">
      <c r="A12" s="72" t="s">
        <v>2001</v>
      </c>
      <c r="B12" s="72" t="s">
        <v>3345</v>
      </c>
      <c r="C12" s="72" t="s">
        <v>2446</v>
      </c>
      <c r="D12" s="72" t="s">
        <v>3317</v>
      </c>
      <c r="E12" s="72" t="s">
        <v>3317</v>
      </c>
      <c r="F12" s="72" t="s">
        <v>3317</v>
      </c>
      <c r="G12" s="72" t="s">
        <v>3318</v>
      </c>
      <c r="H12" s="72" t="s">
        <v>3317</v>
      </c>
      <c r="I12" s="72" t="s">
        <v>3341</v>
      </c>
      <c r="J12" s="72" t="s">
        <v>3346</v>
      </c>
      <c r="K12" s="72" t="s">
        <v>3318</v>
      </c>
      <c r="L12" s="72" t="s">
        <v>3317</v>
      </c>
      <c r="M12" s="72" t="s">
        <v>3317</v>
      </c>
      <c r="N12" s="72" t="s">
        <v>3317</v>
      </c>
      <c r="O12" s="72" t="s">
        <v>3317</v>
      </c>
      <c r="P12" s="72" t="s">
        <v>3317</v>
      </c>
      <c r="Q12" s="72" t="s">
        <v>3317</v>
      </c>
      <c r="R12" s="72" t="s">
        <v>3317</v>
      </c>
      <c r="S12" s="72" t="s">
        <v>3317</v>
      </c>
      <c r="T12" s="72" t="s">
        <v>3317</v>
      </c>
      <c r="U12" s="72" t="s">
        <v>3317</v>
      </c>
      <c r="V12" s="72" t="s">
        <v>3317</v>
      </c>
      <c r="W12" s="72" t="s">
        <v>3317</v>
      </c>
      <c r="X12" s="72" t="s">
        <v>3317</v>
      </c>
      <c r="Y12" s="72" t="s">
        <v>3317</v>
      </c>
      <c r="Z12" s="72" t="s">
        <v>3317</v>
      </c>
      <c r="AA12" s="72" t="s">
        <v>3317</v>
      </c>
      <c r="AB12" s="72" t="s">
        <v>3317</v>
      </c>
      <c r="AC12" s="72" t="s">
        <v>3317</v>
      </c>
      <c r="AD12" s="72" t="s">
        <v>3317</v>
      </c>
      <c r="AE12" s="72" t="s">
        <v>3317</v>
      </c>
      <c r="AF12" s="72" t="s">
        <v>3317</v>
      </c>
      <c r="AG12" s="72" t="s">
        <v>3317</v>
      </c>
      <c r="AH12" s="72" t="s">
        <v>3317</v>
      </c>
      <c r="AI12" s="72" t="s">
        <v>3317</v>
      </c>
      <c r="AJ12" s="72" t="s">
        <v>3317</v>
      </c>
      <c r="AK12" s="72" t="s">
        <v>3317</v>
      </c>
      <c r="AL12" s="72" t="s">
        <v>3317</v>
      </c>
      <c r="AM12" s="72" t="s">
        <v>3317</v>
      </c>
      <c r="AN12" s="72" t="s">
        <v>3317</v>
      </c>
      <c r="AO12" s="72" t="s">
        <v>3317</v>
      </c>
      <c r="AP12" s="72" t="s">
        <v>3317</v>
      </c>
      <c r="AQ12" s="72" t="s">
        <v>3317</v>
      </c>
      <c r="AR12" s="72" t="s">
        <v>3317</v>
      </c>
      <c r="AS12" s="72" t="s">
        <v>3317</v>
      </c>
      <c r="AT12" s="72" t="s">
        <v>3317</v>
      </c>
      <c r="AU12" s="72" t="s">
        <v>3317</v>
      </c>
      <c r="AV12" s="72" t="s">
        <v>3317</v>
      </c>
      <c r="AW12" s="72" t="s">
        <v>3317</v>
      </c>
      <c r="AX12" s="72" t="s">
        <v>3317</v>
      </c>
      <c r="AY12" s="72" t="s">
        <v>3317</v>
      </c>
      <c r="AZ12" s="72" t="s">
        <v>3317</v>
      </c>
      <c r="BA12" s="72" t="s">
        <v>3317</v>
      </c>
      <c r="BB12" s="72" t="s">
        <v>3317</v>
      </c>
      <c r="BC12" s="72" t="s">
        <v>3317</v>
      </c>
      <c r="BD12" s="72" t="s">
        <v>3317</v>
      </c>
      <c r="BE12" s="72" t="s">
        <v>3317</v>
      </c>
      <c r="BF12" s="72" t="s">
        <v>3317</v>
      </c>
      <c r="BG12" s="72" t="s">
        <v>3317</v>
      </c>
      <c r="BH12" s="72" t="s">
        <v>3317</v>
      </c>
      <c r="BI12" s="72" t="s">
        <v>3317</v>
      </c>
      <c r="BJ12" s="72" t="s">
        <v>3317</v>
      </c>
      <c r="BK12" s="72" t="s">
        <v>3317</v>
      </c>
      <c r="BL12" s="72" t="s">
        <v>3317</v>
      </c>
      <c r="BM12" s="72" t="s">
        <v>3317</v>
      </c>
      <c r="BN12" s="72" t="s">
        <v>3317</v>
      </c>
      <c r="BO12" s="72" t="s">
        <v>3317</v>
      </c>
      <c r="BP12" s="72" t="s">
        <v>3317</v>
      </c>
      <c r="BQ12" s="72" t="s">
        <v>3347</v>
      </c>
      <c r="BR12" s="72" t="s">
        <v>3317</v>
      </c>
    </row>
    <row r="13" spans="1:70">
      <c r="A13" s="72" t="s">
        <v>2001</v>
      </c>
      <c r="B13" s="72" t="s">
        <v>2876</v>
      </c>
      <c r="C13" s="72" t="s">
        <v>2877</v>
      </c>
      <c r="D13" s="72" t="s">
        <v>3317</v>
      </c>
      <c r="E13" s="72" t="s">
        <v>3317</v>
      </c>
      <c r="F13" s="72" t="s">
        <v>3317</v>
      </c>
      <c r="G13" s="72" t="s">
        <v>3318</v>
      </c>
      <c r="H13" s="72" t="s">
        <v>3317</v>
      </c>
      <c r="I13" s="72" t="s">
        <v>2563</v>
      </c>
      <c r="J13" s="72" t="s">
        <v>2873</v>
      </c>
      <c r="K13" s="72" t="s">
        <v>3318</v>
      </c>
      <c r="L13" s="72" t="s">
        <v>3317</v>
      </c>
      <c r="M13" s="72" t="s">
        <v>3317</v>
      </c>
      <c r="N13" s="72" t="s">
        <v>3317</v>
      </c>
      <c r="O13" s="72" t="s">
        <v>3317</v>
      </c>
      <c r="P13" s="72" t="s">
        <v>3317</v>
      </c>
      <c r="Q13" s="72" t="s">
        <v>3317</v>
      </c>
      <c r="R13" s="72" t="s">
        <v>3317</v>
      </c>
      <c r="S13" s="72" t="s">
        <v>3317</v>
      </c>
      <c r="T13" s="72" t="s">
        <v>3317</v>
      </c>
      <c r="U13" s="72" t="s">
        <v>3317</v>
      </c>
      <c r="V13" s="72" t="s">
        <v>3317</v>
      </c>
      <c r="W13" s="72" t="s">
        <v>3317</v>
      </c>
      <c r="X13" s="72" t="s">
        <v>3317</v>
      </c>
      <c r="Y13" s="72" t="s">
        <v>3317</v>
      </c>
      <c r="Z13" s="72" t="s">
        <v>3317</v>
      </c>
      <c r="AA13" s="72" t="s">
        <v>3317</v>
      </c>
      <c r="AB13" s="72" t="s">
        <v>3317</v>
      </c>
      <c r="AC13" s="72" t="s">
        <v>3317</v>
      </c>
      <c r="AD13" s="72" t="s">
        <v>3317</v>
      </c>
      <c r="AE13" s="72" t="s">
        <v>3317</v>
      </c>
      <c r="AF13" s="72" t="s">
        <v>3317</v>
      </c>
      <c r="AG13" s="72" t="s">
        <v>3317</v>
      </c>
      <c r="AH13" s="72" t="s">
        <v>3317</v>
      </c>
      <c r="AI13" s="72" t="s">
        <v>3317</v>
      </c>
      <c r="AJ13" s="72" t="s">
        <v>3317</v>
      </c>
      <c r="AK13" s="72" t="s">
        <v>3317</v>
      </c>
      <c r="AL13" s="72" t="s">
        <v>3317</v>
      </c>
      <c r="AM13" s="72" t="s">
        <v>3317</v>
      </c>
      <c r="AN13" s="72" t="s">
        <v>3317</v>
      </c>
      <c r="AO13" s="72" t="s">
        <v>3317</v>
      </c>
      <c r="AP13" s="72" t="s">
        <v>3317</v>
      </c>
      <c r="AQ13" s="72" t="s">
        <v>3317</v>
      </c>
      <c r="AR13" s="72" t="s">
        <v>3317</v>
      </c>
      <c r="AS13" s="72" t="s">
        <v>3317</v>
      </c>
      <c r="AT13" s="72" t="s">
        <v>3317</v>
      </c>
      <c r="AU13" s="72" t="s">
        <v>3317</v>
      </c>
      <c r="AV13" s="72" t="s">
        <v>3317</v>
      </c>
      <c r="AW13" s="72" t="s">
        <v>3317</v>
      </c>
      <c r="AX13" s="72" t="s">
        <v>3317</v>
      </c>
      <c r="AY13" s="72" t="s">
        <v>3317</v>
      </c>
      <c r="AZ13" s="72" t="s">
        <v>3317</v>
      </c>
      <c r="BA13" s="72" t="s">
        <v>3317</v>
      </c>
      <c r="BB13" s="72" t="s">
        <v>3317</v>
      </c>
      <c r="BC13" s="72" t="s">
        <v>3317</v>
      </c>
      <c r="BD13" s="72" t="s">
        <v>3317</v>
      </c>
      <c r="BE13" s="72" t="s">
        <v>3317</v>
      </c>
      <c r="BF13" s="72" t="s">
        <v>3317</v>
      </c>
      <c r="BG13" s="72" t="s">
        <v>3317</v>
      </c>
      <c r="BH13" s="72" t="s">
        <v>3317</v>
      </c>
      <c r="BI13" s="72" t="s">
        <v>3317</v>
      </c>
      <c r="BJ13" s="72" t="s">
        <v>3317</v>
      </c>
      <c r="BK13" s="72" t="s">
        <v>3317</v>
      </c>
      <c r="BL13" s="72" t="s">
        <v>3317</v>
      </c>
      <c r="BM13" s="72" t="s">
        <v>3317</v>
      </c>
      <c r="BN13" s="72" t="s">
        <v>3317</v>
      </c>
      <c r="BO13" s="72" t="s">
        <v>3317</v>
      </c>
      <c r="BP13" s="72" t="s">
        <v>3317</v>
      </c>
      <c r="BQ13" s="72" t="s">
        <v>3348</v>
      </c>
      <c r="BR13" s="72" t="s">
        <v>3317</v>
      </c>
    </row>
    <row r="14" spans="1:70">
      <c r="A14" s="72" t="s">
        <v>2001</v>
      </c>
      <c r="B14" s="72" t="s">
        <v>3349</v>
      </c>
      <c r="C14" s="72" t="s">
        <v>2919</v>
      </c>
      <c r="D14" s="72" t="s">
        <v>3317</v>
      </c>
      <c r="E14" s="72" t="s">
        <v>3317</v>
      </c>
      <c r="F14" s="72" t="s">
        <v>3317</v>
      </c>
      <c r="G14" s="72" t="s">
        <v>3318</v>
      </c>
      <c r="H14" s="72" t="s">
        <v>3317</v>
      </c>
      <c r="I14" s="72" t="s">
        <v>3350</v>
      </c>
      <c r="J14" s="72" t="s">
        <v>3351</v>
      </c>
      <c r="K14" s="72" t="s">
        <v>3318</v>
      </c>
      <c r="L14" s="72" t="s">
        <v>3317</v>
      </c>
      <c r="M14" s="72" t="s">
        <v>3317</v>
      </c>
      <c r="N14" s="72" t="s">
        <v>3317</v>
      </c>
      <c r="O14" s="72" t="s">
        <v>3317</v>
      </c>
      <c r="P14" s="72" t="s">
        <v>3317</v>
      </c>
      <c r="Q14" s="72" t="s">
        <v>3317</v>
      </c>
      <c r="R14" s="72" t="s">
        <v>3317</v>
      </c>
      <c r="S14" s="72" t="s">
        <v>3317</v>
      </c>
      <c r="T14" s="72" t="s">
        <v>3317</v>
      </c>
      <c r="U14" s="72" t="s">
        <v>3317</v>
      </c>
      <c r="V14" s="72" t="s">
        <v>3317</v>
      </c>
      <c r="W14" s="72" t="s">
        <v>3317</v>
      </c>
      <c r="X14" s="72" t="s">
        <v>3317</v>
      </c>
      <c r="Y14" s="72" t="s">
        <v>3317</v>
      </c>
      <c r="Z14" s="72" t="s">
        <v>3317</v>
      </c>
      <c r="AA14" s="72" t="s">
        <v>3317</v>
      </c>
      <c r="AB14" s="72" t="s">
        <v>3317</v>
      </c>
      <c r="AC14" s="72" t="s">
        <v>3317</v>
      </c>
      <c r="AD14" s="72" t="s">
        <v>3317</v>
      </c>
      <c r="AE14" s="72" t="s">
        <v>3317</v>
      </c>
      <c r="AF14" s="72" t="s">
        <v>3317</v>
      </c>
      <c r="AG14" s="72" t="s">
        <v>3317</v>
      </c>
      <c r="AH14" s="72" t="s">
        <v>3317</v>
      </c>
      <c r="AI14" s="72" t="s">
        <v>3317</v>
      </c>
      <c r="AJ14" s="72" t="s">
        <v>3317</v>
      </c>
      <c r="AK14" s="72" t="s">
        <v>3317</v>
      </c>
      <c r="AL14" s="72" t="s">
        <v>3317</v>
      </c>
      <c r="AM14" s="72" t="s">
        <v>3317</v>
      </c>
      <c r="AN14" s="72" t="s">
        <v>3317</v>
      </c>
      <c r="AO14" s="72" t="s">
        <v>3317</v>
      </c>
      <c r="AP14" s="72" t="s">
        <v>3317</v>
      </c>
      <c r="AQ14" s="72" t="s">
        <v>3317</v>
      </c>
      <c r="AR14" s="72" t="s">
        <v>3317</v>
      </c>
      <c r="AS14" s="72" t="s">
        <v>3317</v>
      </c>
      <c r="AT14" s="72" t="s">
        <v>3317</v>
      </c>
      <c r="AU14" s="72" t="s">
        <v>3317</v>
      </c>
      <c r="AV14" s="72" t="s">
        <v>3317</v>
      </c>
      <c r="AW14" s="72" t="s">
        <v>3317</v>
      </c>
      <c r="AX14" s="72" t="s">
        <v>3317</v>
      </c>
      <c r="AY14" s="72" t="s">
        <v>3317</v>
      </c>
      <c r="AZ14" s="72" t="s">
        <v>3317</v>
      </c>
      <c r="BA14" s="72" t="s">
        <v>3317</v>
      </c>
      <c r="BB14" s="72" t="s">
        <v>3317</v>
      </c>
      <c r="BC14" s="72" t="s">
        <v>3317</v>
      </c>
      <c r="BD14" s="72" t="s">
        <v>3317</v>
      </c>
      <c r="BE14" s="72" t="s">
        <v>3317</v>
      </c>
      <c r="BF14" s="72" t="s">
        <v>3317</v>
      </c>
      <c r="BG14" s="72" t="s">
        <v>3317</v>
      </c>
      <c r="BH14" s="72" t="s">
        <v>3317</v>
      </c>
      <c r="BI14" s="72" t="s">
        <v>3317</v>
      </c>
      <c r="BJ14" s="72" t="s">
        <v>3317</v>
      </c>
      <c r="BK14" s="72" t="s">
        <v>3317</v>
      </c>
      <c r="BL14" s="72" t="s">
        <v>3317</v>
      </c>
      <c r="BM14" s="72" t="s">
        <v>3317</v>
      </c>
      <c r="BN14" s="72" t="s">
        <v>3317</v>
      </c>
      <c r="BO14" s="72" t="s">
        <v>3317</v>
      </c>
      <c r="BP14" s="72" t="s">
        <v>3317</v>
      </c>
      <c r="BQ14" s="72" t="s">
        <v>3352</v>
      </c>
      <c r="BR14" s="72" t="s">
        <v>3317</v>
      </c>
    </row>
    <row r="15" spans="1:70">
      <c r="A15" s="72" t="s">
        <v>2001</v>
      </c>
      <c r="B15" s="72" t="s">
        <v>3353</v>
      </c>
      <c r="C15" s="72" t="s">
        <v>2869</v>
      </c>
      <c r="D15" s="72" t="s">
        <v>3317</v>
      </c>
      <c r="E15" s="72" t="s">
        <v>3317</v>
      </c>
      <c r="F15" s="72" t="s">
        <v>3317</v>
      </c>
      <c r="G15" s="72" t="s">
        <v>3318</v>
      </c>
      <c r="H15" s="72" t="s">
        <v>3317</v>
      </c>
      <c r="I15" s="72" t="s">
        <v>3322</v>
      </c>
      <c r="J15" s="72" t="s">
        <v>3354</v>
      </c>
      <c r="K15" s="72" t="s">
        <v>3318</v>
      </c>
      <c r="L15" s="72" t="s">
        <v>3317</v>
      </c>
      <c r="M15" s="72" t="s">
        <v>3317</v>
      </c>
      <c r="N15" s="72" t="s">
        <v>3317</v>
      </c>
      <c r="O15" s="72" t="s">
        <v>3317</v>
      </c>
      <c r="P15" s="72" t="s">
        <v>3317</v>
      </c>
      <c r="Q15" s="72" t="s">
        <v>3317</v>
      </c>
      <c r="R15" s="72" t="s">
        <v>3317</v>
      </c>
      <c r="S15" s="72" t="s">
        <v>3317</v>
      </c>
      <c r="T15" s="72" t="s">
        <v>3317</v>
      </c>
      <c r="U15" s="72" t="s">
        <v>3317</v>
      </c>
      <c r="V15" s="72" t="s">
        <v>3317</v>
      </c>
      <c r="W15" s="72" t="s">
        <v>3317</v>
      </c>
      <c r="X15" s="72" t="s">
        <v>3317</v>
      </c>
      <c r="Y15" s="72" t="s">
        <v>3317</v>
      </c>
      <c r="Z15" s="72" t="s">
        <v>3317</v>
      </c>
      <c r="AA15" s="72" t="s">
        <v>3317</v>
      </c>
      <c r="AB15" s="72" t="s">
        <v>3317</v>
      </c>
      <c r="AC15" s="72" t="s">
        <v>3317</v>
      </c>
      <c r="AD15" s="72" t="s">
        <v>3317</v>
      </c>
      <c r="AE15" s="72" t="s">
        <v>3317</v>
      </c>
      <c r="AF15" s="72" t="s">
        <v>3317</v>
      </c>
      <c r="AG15" s="72" t="s">
        <v>3317</v>
      </c>
      <c r="AH15" s="72" t="s">
        <v>3317</v>
      </c>
      <c r="AI15" s="72" t="s">
        <v>3317</v>
      </c>
      <c r="AJ15" s="72" t="s">
        <v>3317</v>
      </c>
      <c r="AK15" s="72" t="s">
        <v>3317</v>
      </c>
      <c r="AL15" s="72" t="s">
        <v>3317</v>
      </c>
      <c r="AM15" s="72" t="s">
        <v>3317</v>
      </c>
      <c r="AN15" s="72" t="s">
        <v>3317</v>
      </c>
      <c r="AO15" s="72" t="s">
        <v>3317</v>
      </c>
      <c r="AP15" s="72" t="s">
        <v>3317</v>
      </c>
      <c r="AQ15" s="72" t="s">
        <v>3317</v>
      </c>
      <c r="AR15" s="72" t="s">
        <v>3317</v>
      </c>
      <c r="AS15" s="72" t="s">
        <v>3317</v>
      </c>
      <c r="AT15" s="72" t="s">
        <v>3317</v>
      </c>
      <c r="AU15" s="72" t="s">
        <v>3317</v>
      </c>
      <c r="AV15" s="72" t="s">
        <v>3317</v>
      </c>
      <c r="AW15" s="72" t="s">
        <v>3317</v>
      </c>
      <c r="AX15" s="72" t="s">
        <v>3317</v>
      </c>
      <c r="AY15" s="72" t="s">
        <v>3317</v>
      </c>
      <c r="AZ15" s="72" t="s">
        <v>3317</v>
      </c>
      <c r="BA15" s="72" t="s">
        <v>3317</v>
      </c>
      <c r="BB15" s="72" t="s">
        <v>3317</v>
      </c>
      <c r="BC15" s="72" t="s">
        <v>3317</v>
      </c>
      <c r="BD15" s="72" t="s">
        <v>3317</v>
      </c>
      <c r="BE15" s="72" t="s">
        <v>3317</v>
      </c>
      <c r="BF15" s="72" t="s">
        <v>3317</v>
      </c>
      <c r="BG15" s="72" t="s">
        <v>3317</v>
      </c>
      <c r="BH15" s="72" t="s">
        <v>3317</v>
      </c>
      <c r="BI15" s="72" t="s">
        <v>3317</v>
      </c>
      <c r="BJ15" s="72" t="s">
        <v>3317</v>
      </c>
      <c r="BK15" s="72" t="s">
        <v>3317</v>
      </c>
      <c r="BL15" s="72" t="s">
        <v>3317</v>
      </c>
      <c r="BM15" s="72" t="s">
        <v>3317</v>
      </c>
      <c r="BN15" s="72" t="s">
        <v>3317</v>
      </c>
      <c r="BO15" s="72" t="s">
        <v>3317</v>
      </c>
      <c r="BP15" s="72" t="s">
        <v>3317</v>
      </c>
      <c r="BQ15" s="72" t="s">
        <v>3355</v>
      </c>
      <c r="BR15" s="72" t="s">
        <v>3317</v>
      </c>
    </row>
    <row r="16" spans="1:70">
      <c r="A16" s="72" t="s">
        <v>2001</v>
      </c>
      <c r="B16" s="72" t="s">
        <v>2458</v>
      </c>
      <c r="C16" s="72" t="s">
        <v>2458</v>
      </c>
      <c r="D16" s="72" t="s">
        <v>3317</v>
      </c>
      <c r="E16" s="72" t="s">
        <v>3317</v>
      </c>
      <c r="F16" s="72" t="s">
        <v>3317</v>
      </c>
      <c r="G16" s="72" t="s">
        <v>3318</v>
      </c>
      <c r="H16" s="72" t="s">
        <v>3317</v>
      </c>
      <c r="I16" s="72" t="s">
        <v>2459</v>
      </c>
      <c r="J16" s="72" t="s">
        <v>2717</v>
      </c>
      <c r="K16" s="72" t="s">
        <v>3318</v>
      </c>
      <c r="L16" s="72" t="s">
        <v>3317</v>
      </c>
      <c r="M16" s="72" t="s">
        <v>3317</v>
      </c>
      <c r="N16" s="72" t="s">
        <v>3317</v>
      </c>
      <c r="O16" s="72" t="s">
        <v>3317</v>
      </c>
      <c r="P16" s="72" t="s">
        <v>3317</v>
      </c>
      <c r="Q16" s="72" t="s">
        <v>3317</v>
      </c>
      <c r="R16" s="72" t="s">
        <v>3317</v>
      </c>
      <c r="S16" s="72" t="s">
        <v>3317</v>
      </c>
      <c r="T16" s="72" t="s">
        <v>3317</v>
      </c>
      <c r="U16" s="72" t="s">
        <v>3317</v>
      </c>
      <c r="V16" s="72" t="s">
        <v>3317</v>
      </c>
      <c r="W16" s="72" t="s">
        <v>3317</v>
      </c>
      <c r="X16" s="72" t="s">
        <v>3317</v>
      </c>
      <c r="Y16" s="72" t="s">
        <v>3317</v>
      </c>
      <c r="Z16" s="72" t="s">
        <v>3317</v>
      </c>
      <c r="AA16" s="72" t="s">
        <v>3317</v>
      </c>
      <c r="AB16" s="72" t="s">
        <v>3317</v>
      </c>
      <c r="AC16" s="72" t="s">
        <v>3317</v>
      </c>
      <c r="AD16" s="72" t="s">
        <v>3317</v>
      </c>
      <c r="AE16" s="72" t="s">
        <v>3317</v>
      </c>
      <c r="AF16" s="72" t="s">
        <v>3317</v>
      </c>
      <c r="AG16" s="72" t="s">
        <v>3317</v>
      </c>
      <c r="AH16" s="72" t="s">
        <v>3317</v>
      </c>
      <c r="AI16" s="72" t="s">
        <v>3317</v>
      </c>
      <c r="AJ16" s="72" t="s">
        <v>3317</v>
      </c>
      <c r="AK16" s="72" t="s">
        <v>3317</v>
      </c>
      <c r="AL16" s="72" t="s">
        <v>3317</v>
      </c>
      <c r="AM16" s="72" t="s">
        <v>3317</v>
      </c>
      <c r="AN16" s="72" t="s">
        <v>3317</v>
      </c>
      <c r="AO16" s="72" t="s">
        <v>3317</v>
      </c>
      <c r="AP16" s="72" t="s">
        <v>3317</v>
      </c>
      <c r="AQ16" s="72" t="s">
        <v>3317</v>
      </c>
      <c r="AR16" s="72" t="s">
        <v>3317</v>
      </c>
      <c r="AS16" s="72" t="s">
        <v>3317</v>
      </c>
      <c r="AT16" s="72" t="s">
        <v>3317</v>
      </c>
      <c r="AU16" s="72" t="s">
        <v>3317</v>
      </c>
      <c r="AV16" s="72" t="s">
        <v>3317</v>
      </c>
      <c r="AW16" s="72" t="s">
        <v>3317</v>
      </c>
      <c r="AX16" s="72" t="s">
        <v>3317</v>
      </c>
      <c r="AY16" s="72" t="s">
        <v>3317</v>
      </c>
      <c r="AZ16" s="72" t="s">
        <v>3317</v>
      </c>
      <c r="BA16" s="72" t="s">
        <v>3317</v>
      </c>
      <c r="BB16" s="72" t="s">
        <v>3317</v>
      </c>
      <c r="BC16" s="72" t="s">
        <v>3317</v>
      </c>
      <c r="BD16" s="72" t="s">
        <v>3317</v>
      </c>
      <c r="BE16" s="72" t="s">
        <v>3317</v>
      </c>
      <c r="BF16" s="72" t="s">
        <v>3317</v>
      </c>
      <c r="BG16" s="72" t="s">
        <v>3317</v>
      </c>
      <c r="BH16" s="72" t="s">
        <v>3317</v>
      </c>
      <c r="BI16" s="72" t="s">
        <v>3317</v>
      </c>
      <c r="BJ16" s="72" t="s">
        <v>3317</v>
      </c>
      <c r="BK16" s="72" t="s">
        <v>3317</v>
      </c>
      <c r="BL16" s="72" t="s">
        <v>3317</v>
      </c>
      <c r="BM16" s="72" t="s">
        <v>3317</v>
      </c>
      <c r="BN16" s="72" t="s">
        <v>3317</v>
      </c>
      <c r="BO16" s="72" t="s">
        <v>3317</v>
      </c>
      <c r="BP16" s="72" t="s">
        <v>3317</v>
      </c>
      <c r="BQ16" s="72" t="s">
        <v>3356</v>
      </c>
      <c r="BR16" s="72" t="s">
        <v>3326</v>
      </c>
    </row>
    <row r="17" spans="1:70">
      <c r="A17" s="72" t="s">
        <v>2001</v>
      </c>
      <c r="B17" s="72" t="s">
        <v>2414</v>
      </c>
      <c r="C17" s="72" t="s">
        <v>2415</v>
      </c>
      <c r="D17" s="72" t="s">
        <v>3317</v>
      </c>
      <c r="E17" s="72" t="s">
        <v>3317</v>
      </c>
      <c r="F17" s="72" t="s">
        <v>3317</v>
      </c>
      <c r="G17" s="72" t="s">
        <v>3318</v>
      </c>
      <c r="H17" s="72" t="s">
        <v>2417</v>
      </c>
      <c r="I17" s="72" t="s">
        <v>3317</v>
      </c>
      <c r="J17" s="72" t="s">
        <v>3317</v>
      </c>
      <c r="K17" s="72" t="s">
        <v>3317</v>
      </c>
      <c r="L17" s="72" t="s">
        <v>3317</v>
      </c>
      <c r="M17" s="72" t="s">
        <v>3317</v>
      </c>
      <c r="N17" s="72" t="s">
        <v>3317</v>
      </c>
      <c r="O17" s="72" t="s">
        <v>3317</v>
      </c>
      <c r="P17" s="72" t="s">
        <v>3317</v>
      </c>
      <c r="Q17" s="72" t="s">
        <v>3317</v>
      </c>
      <c r="R17" s="72" t="s">
        <v>3317</v>
      </c>
      <c r="S17" s="72" t="s">
        <v>3317</v>
      </c>
      <c r="T17" s="72" t="s">
        <v>3317</v>
      </c>
      <c r="U17" s="72" t="s">
        <v>3317</v>
      </c>
      <c r="V17" s="72" t="s">
        <v>3317</v>
      </c>
      <c r="W17" s="72" t="s">
        <v>3317</v>
      </c>
      <c r="X17" s="72" t="s">
        <v>3317</v>
      </c>
      <c r="Y17" s="72" t="s">
        <v>3317</v>
      </c>
      <c r="Z17" s="72" t="s">
        <v>3317</v>
      </c>
      <c r="AA17" s="72" t="s">
        <v>3317</v>
      </c>
      <c r="AB17" s="72" t="s">
        <v>3317</v>
      </c>
      <c r="AC17" s="72" t="s">
        <v>3317</v>
      </c>
      <c r="AD17" s="72" t="s">
        <v>3317</v>
      </c>
      <c r="AE17" s="72" t="s">
        <v>3317</v>
      </c>
      <c r="AF17" s="72" t="s">
        <v>3317</v>
      </c>
      <c r="AG17" s="72" t="s">
        <v>3317</v>
      </c>
      <c r="AH17" s="72" t="s">
        <v>3317</v>
      </c>
      <c r="AI17" s="72" t="s">
        <v>3317</v>
      </c>
      <c r="AJ17" s="72" t="s">
        <v>3317</v>
      </c>
      <c r="AK17" s="72" t="s">
        <v>3317</v>
      </c>
      <c r="AL17" s="72" t="s">
        <v>3317</v>
      </c>
      <c r="AM17" s="72" t="s">
        <v>3317</v>
      </c>
      <c r="AN17" s="72" t="s">
        <v>3317</v>
      </c>
      <c r="AO17" s="72" t="s">
        <v>3317</v>
      </c>
      <c r="AP17" s="72" t="s">
        <v>3317</v>
      </c>
      <c r="AQ17" s="72" t="s">
        <v>3317</v>
      </c>
      <c r="AR17" s="72" t="s">
        <v>3317</v>
      </c>
      <c r="AS17" s="72" t="s">
        <v>3317</v>
      </c>
      <c r="AT17" s="72" t="s">
        <v>3317</v>
      </c>
      <c r="AU17" s="72" t="s">
        <v>3317</v>
      </c>
      <c r="AV17" s="72" t="s">
        <v>3317</v>
      </c>
      <c r="AW17" s="72" t="s">
        <v>3317</v>
      </c>
      <c r="AX17" s="72" t="s">
        <v>3317</v>
      </c>
      <c r="AY17" s="72" t="s">
        <v>3317</v>
      </c>
      <c r="AZ17" s="72" t="s">
        <v>3317</v>
      </c>
      <c r="BA17" s="72" t="s">
        <v>3317</v>
      </c>
      <c r="BB17" s="72" t="s">
        <v>3317</v>
      </c>
      <c r="BC17" s="72" t="s">
        <v>3317</v>
      </c>
      <c r="BD17" s="72" t="s">
        <v>3317</v>
      </c>
      <c r="BE17" s="72" t="s">
        <v>3317</v>
      </c>
      <c r="BF17" s="72" t="s">
        <v>3317</v>
      </c>
      <c r="BG17" s="72" t="s">
        <v>3317</v>
      </c>
      <c r="BH17" s="72" t="s">
        <v>3317</v>
      </c>
      <c r="BI17" s="72" t="s">
        <v>3317</v>
      </c>
      <c r="BJ17" s="72" t="s">
        <v>3317</v>
      </c>
      <c r="BK17" s="72" t="s">
        <v>3317</v>
      </c>
      <c r="BL17" s="72" t="s">
        <v>3317</v>
      </c>
      <c r="BM17" s="72" t="s">
        <v>3317</v>
      </c>
      <c r="BN17" s="72" t="s">
        <v>3317</v>
      </c>
      <c r="BO17" s="72" t="s">
        <v>3317</v>
      </c>
      <c r="BP17" s="72" t="s">
        <v>3317</v>
      </c>
      <c r="BQ17" s="72" t="s">
        <v>3357</v>
      </c>
      <c r="BR17" s="72" t="s">
        <v>3326</v>
      </c>
    </row>
    <row r="18" spans="1:70">
      <c r="A18" s="72" t="s">
        <v>2001</v>
      </c>
      <c r="B18" s="72" t="s">
        <v>2419</v>
      </c>
      <c r="C18" s="72" t="s">
        <v>2415</v>
      </c>
      <c r="D18" s="72" t="s">
        <v>3317</v>
      </c>
      <c r="E18" s="72" t="s">
        <v>3317</v>
      </c>
      <c r="F18" s="72" t="s">
        <v>3317</v>
      </c>
      <c r="G18" s="72" t="s">
        <v>3318</v>
      </c>
      <c r="H18" s="72" t="s">
        <v>2417</v>
      </c>
      <c r="I18" s="72" t="s">
        <v>3317</v>
      </c>
      <c r="J18" s="72" t="s">
        <v>3317</v>
      </c>
      <c r="K18" s="72" t="s">
        <v>3317</v>
      </c>
      <c r="L18" s="72" t="s">
        <v>3317</v>
      </c>
      <c r="M18" s="72" t="s">
        <v>3317</v>
      </c>
      <c r="N18" s="72" t="s">
        <v>3317</v>
      </c>
      <c r="O18" s="72" t="s">
        <v>3317</v>
      </c>
      <c r="P18" s="72" t="s">
        <v>3317</v>
      </c>
      <c r="Q18" s="72" t="s">
        <v>3317</v>
      </c>
      <c r="R18" s="72" t="s">
        <v>3317</v>
      </c>
      <c r="S18" s="72" t="s">
        <v>3317</v>
      </c>
      <c r="T18" s="72" t="s">
        <v>3317</v>
      </c>
      <c r="U18" s="72" t="s">
        <v>3317</v>
      </c>
      <c r="V18" s="72" t="s">
        <v>3317</v>
      </c>
      <c r="W18" s="72" t="s">
        <v>3317</v>
      </c>
      <c r="X18" s="72" t="s">
        <v>3317</v>
      </c>
      <c r="Y18" s="72" t="s">
        <v>3317</v>
      </c>
      <c r="Z18" s="72" t="s">
        <v>3317</v>
      </c>
      <c r="AA18" s="72" t="s">
        <v>3317</v>
      </c>
      <c r="AB18" s="72" t="s">
        <v>3317</v>
      </c>
      <c r="AC18" s="72" t="s">
        <v>3317</v>
      </c>
      <c r="AD18" s="72" t="s">
        <v>3317</v>
      </c>
      <c r="AE18" s="72" t="s">
        <v>3317</v>
      </c>
      <c r="AF18" s="72" t="s">
        <v>3317</v>
      </c>
      <c r="AG18" s="72" t="s">
        <v>3317</v>
      </c>
      <c r="AH18" s="72" t="s">
        <v>3317</v>
      </c>
      <c r="AI18" s="72" t="s">
        <v>3317</v>
      </c>
      <c r="AJ18" s="72" t="s">
        <v>3317</v>
      </c>
      <c r="AK18" s="72" t="s">
        <v>3317</v>
      </c>
      <c r="AL18" s="72" t="s">
        <v>3317</v>
      </c>
      <c r="AM18" s="72" t="s">
        <v>3317</v>
      </c>
      <c r="AN18" s="72" t="s">
        <v>3317</v>
      </c>
      <c r="AO18" s="72" t="s">
        <v>3317</v>
      </c>
      <c r="AP18" s="72" t="s">
        <v>3317</v>
      </c>
      <c r="AQ18" s="72" t="s">
        <v>3317</v>
      </c>
      <c r="AR18" s="72" t="s">
        <v>3317</v>
      </c>
      <c r="AS18" s="72" t="s">
        <v>3317</v>
      </c>
      <c r="AT18" s="72" t="s">
        <v>3317</v>
      </c>
      <c r="AU18" s="72" t="s">
        <v>3317</v>
      </c>
      <c r="AV18" s="72" t="s">
        <v>3317</v>
      </c>
      <c r="AW18" s="72" t="s">
        <v>3317</v>
      </c>
      <c r="AX18" s="72" t="s">
        <v>3317</v>
      </c>
      <c r="AY18" s="72" t="s">
        <v>3317</v>
      </c>
      <c r="AZ18" s="72" t="s">
        <v>3317</v>
      </c>
      <c r="BA18" s="72" t="s">
        <v>3317</v>
      </c>
      <c r="BB18" s="72" t="s">
        <v>3317</v>
      </c>
      <c r="BC18" s="72" t="s">
        <v>3317</v>
      </c>
      <c r="BD18" s="72" t="s">
        <v>3317</v>
      </c>
      <c r="BE18" s="72" t="s">
        <v>3317</v>
      </c>
      <c r="BF18" s="72" t="s">
        <v>3317</v>
      </c>
      <c r="BG18" s="72" t="s">
        <v>3317</v>
      </c>
      <c r="BH18" s="72" t="s">
        <v>3317</v>
      </c>
      <c r="BI18" s="72" t="s">
        <v>3317</v>
      </c>
      <c r="BJ18" s="72" t="s">
        <v>3317</v>
      </c>
      <c r="BK18" s="72" t="s">
        <v>3317</v>
      </c>
      <c r="BL18" s="72" t="s">
        <v>3317</v>
      </c>
      <c r="BM18" s="72" t="s">
        <v>3317</v>
      </c>
      <c r="BN18" s="72" t="s">
        <v>3317</v>
      </c>
      <c r="BO18" s="72" t="s">
        <v>3317</v>
      </c>
      <c r="BP18" s="72" t="s">
        <v>3317</v>
      </c>
      <c r="BQ18" s="72" t="s">
        <v>3358</v>
      </c>
      <c r="BR18" s="72" t="s">
        <v>3326</v>
      </c>
    </row>
    <row r="19" spans="1:70">
      <c r="A19" s="72" t="s">
        <v>2001</v>
      </c>
      <c r="B19" s="72" t="s">
        <v>3112</v>
      </c>
      <c r="C19" s="72" t="s">
        <v>2919</v>
      </c>
      <c r="D19" s="72" t="s">
        <v>3317</v>
      </c>
      <c r="E19" s="72" t="s">
        <v>3317</v>
      </c>
      <c r="F19" s="72" t="s">
        <v>3317</v>
      </c>
      <c r="G19" s="72" t="s">
        <v>3318</v>
      </c>
      <c r="H19" s="72" t="s">
        <v>3317</v>
      </c>
      <c r="I19" s="72" t="s">
        <v>551</v>
      </c>
      <c r="J19" s="72" t="s">
        <v>3113</v>
      </c>
      <c r="K19" s="72" t="s">
        <v>3324</v>
      </c>
      <c r="L19" s="72" t="s">
        <v>3317</v>
      </c>
      <c r="M19" s="72" t="s">
        <v>3317</v>
      </c>
      <c r="N19" s="72" t="s">
        <v>3317</v>
      </c>
      <c r="O19" s="72" t="s">
        <v>3317</v>
      </c>
      <c r="P19" s="72" t="s">
        <v>3317</v>
      </c>
      <c r="Q19" s="72" t="s">
        <v>3317</v>
      </c>
      <c r="R19" s="72" t="s">
        <v>3317</v>
      </c>
      <c r="S19" s="72" t="s">
        <v>3317</v>
      </c>
      <c r="T19" s="72" t="s">
        <v>3317</v>
      </c>
      <c r="U19" s="72" t="s">
        <v>3317</v>
      </c>
      <c r="V19" s="72" t="s">
        <v>3317</v>
      </c>
      <c r="W19" s="72" t="s">
        <v>3317</v>
      </c>
      <c r="X19" s="72" t="s">
        <v>3317</v>
      </c>
      <c r="Y19" s="72" t="s">
        <v>3317</v>
      </c>
      <c r="Z19" s="72" t="s">
        <v>3317</v>
      </c>
      <c r="AA19" s="72" t="s">
        <v>3317</v>
      </c>
      <c r="AB19" s="72" t="s">
        <v>3317</v>
      </c>
      <c r="AC19" s="72" t="s">
        <v>3317</v>
      </c>
      <c r="AD19" s="72" t="s">
        <v>3317</v>
      </c>
      <c r="AE19" s="72" t="s">
        <v>3317</v>
      </c>
      <c r="AF19" s="72" t="s">
        <v>3317</v>
      </c>
      <c r="AG19" s="72" t="s">
        <v>3317</v>
      </c>
      <c r="AH19" s="72" t="s">
        <v>3317</v>
      </c>
      <c r="AI19" s="72" t="s">
        <v>3317</v>
      </c>
      <c r="AJ19" s="72" t="s">
        <v>3317</v>
      </c>
      <c r="AK19" s="72" t="s">
        <v>3317</v>
      </c>
      <c r="AL19" s="72" t="s">
        <v>3317</v>
      </c>
      <c r="AM19" s="72" t="s">
        <v>3317</v>
      </c>
      <c r="AN19" s="72" t="s">
        <v>3317</v>
      </c>
      <c r="AO19" s="72" t="s">
        <v>3317</v>
      </c>
      <c r="AP19" s="72" t="s">
        <v>3317</v>
      </c>
      <c r="AQ19" s="72" t="s">
        <v>3317</v>
      </c>
      <c r="AR19" s="72" t="s">
        <v>3317</v>
      </c>
      <c r="AS19" s="72" t="s">
        <v>3317</v>
      </c>
      <c r="AT19" s="72" t="s">
        <v>3317</v>
      </c>
      <c r="AU19" s="72" t="s">
        <v>3317</v>
      </c>
      <c r="AV19" s="72" t="s">
        <v>3317</v>
      </c>
      <c r="AW19" s="72" t="s">
        <v>3317</v>
      </c>
      <c r="AX19" s="72" t="s">
        <v>3317</v>
      </c>
      <c r="AY19" s="72" t="s">
        <v>3317</v>
      </c>
      <c r="AZ19" s="72" t="s">
        <v>3317</v>
      </c>
      <c r="BA19" s="72" t="s">
        <v>3317</v>
      </c>
      <c r="BB19" s="72" t="s">
        <v>3317</v>
      </c>
      <c r="BC19" s="72" t="s">
        <v>3317</v>
      </c>
      <c r="BD19" s="72" t="s">
        <v>3317</v>
      </c>
      <c r="BE19" s="72" t="s">
        <v>3317</v>
      </c>
      <c r="BF19" s="72" t="s">
        <v>3317</v>
      </c>
      <c r="BG19" s="72" t="s">
        <v>3317</v>
      </c>
      <c r="BH19" s="72" t="s">
        <v>3317</v>
      </c>
      <c r="BI19" s="72" t="s">
        <v>3317</v>
      </c>
      <c r="BJ19" s="72" t="s">
        <v>3317</v>
      </c>
      <c r="BK19" s="72" t="s">
        <v>3317</v>
      </c>
      <c r="BL19" s="72" t="s">
        <v>3317</v>
      </c>
      <c r="BM19" s="72" t="s">
        <v>3317</v>
      </c>
      <c r="BN19" s="72" t="s">
        <v>3317</v>
      </c>
      <c r="BO19" s="72" t="s">
        <v>3317</v>
      </c>
      <c r="BP19" s="72" t="s">
        <v>3317</v>
      </c>
      <c r="BQ19" s="72" t="s">
        <v>3359</v>
      </c>
      <c r="BR19" s="72" t="s">
        <v>3326</v>
      </c>
    </row>
    <row r="20" spans="1:70">
      <c r="A20" s="72" t="s">
        <v>2001</v>
      </c>
      <c r="B20" s="72" t="s">
        <v>3360</v>
      </c>
      <c r="C20" s="72" t="s">
        <v>2877</v>
      </c>
      <c r="D20" s="72" t="s">
        <v>3317</v>
      </c>
      <c r="E20" s="72" t="s">
        <v>3317</v>
      </c>
      <c r="F20" s="72" t="s">
        <v>3317</v>
      </c>
      <c r="G20" s="72" t="s">
        <v>3318</v>
      </c>
      <c r="H20" s="72" t="s">
        <v>3317</v>
      </c>
      <c r="I20" s="72" t="s">
        <v>3350</v>
      </c>
      <c r="J20" s="72" t="s">
        <v>3361</v>
      </c>
      <c r="K20" s="72" t="s">
        <v>3318</v>
      </c>
      <c r="L20" s="72" t="s">
        <v>3317</v>
      </c>
      <c r="M20" s="72" t="s">
        <v>3317</v>
      </c>
      <c r="N20" s="72" t="s">
        <v>3317</v>
      </c>
      <c r="O20" s="72" t="s">
        <v>3317</v>
      </c>
      <c r="P20" s="72" t="s">
        <v>3317</v>
      </c>
      <c r="Q20" s="72" t="s">
        <v>3317</v>
      </c>
      <c r="R20" s="72" t="s">
        <v>3317</v>
      </c>
      <c r="S20" s="72" t="s">
        <v>3317</v>
      </c>
      <c r="T20" s="72" t="s">
        <v>3317</v>
      </c>
      <c r="U20" s="72" t="s">
        <v>3317</v>
      </c>
      <c r="V20" s="72" t="s">
        <v>3317</v>
      </c>
      <c r="W20" s="72" t="s">
        <v>3317</v>
      </c>
      <c r="X20" s="72" t="s">
        <v>3317</v>
      </c>
      <c r="Y20" s="72" t="s">
        <v>3317</v>
      </c>
      <c r="Z20" s="72" t="s">
        <v>3317</v>
      </c>
      <c r="AA20" s="72" t="s">
        <v>3317</v>
      </c>
      <c r="AB20" s="72" t="s">
        <v>3317</v>
      </c>
      <c r="AC20" s="72" t="s">
        <v>3317</v>
      </c>
      <c r="AD20" s="72" t="s">
        <v>3317</v>
      </c>
      <c r="AE20" s="72" t="s">
        <v>3317</v>
      </c>
      <c r="AF20" s="72" t="s">
        <v>3317</v>
      </c>
      <c r="AG20" s="72" t="s">
        <v>3317</v>
      </c>
      <c r="AH20" s="72" t="s">
        <v>3317</v>
      </c>
      <c r="AI20" s="72" t="s">
        <v>3317</v>
      </c>
      <c r="AJ20" s="72" t="s">
        <v>3317</v>
      </c>
      <c r="AK20" s="72" t="s">
        <v>3317</v>
      </c>
      <c r="AL20" s="72" t="s">
        <v>3317</v>
      </c>
      <c r="AM20" s="72" t="s">
        <v>3317</v>
      </c>
      <c r="AN20" s="72" t="s">
        <v>3317</v>
      </c>
      <c r="AO20" s="72" t="s">
        <v>3317</v>
      </c>
      <c r="AP20" s="72" t="s">
        <v>3317</v>
      </c>
      <c r="AQ20" s="72" t="s">
        <v>3317</v>
      </c>
      <c r="AR20" s="72" t="s">
        <v>3317</v>
      </c>
      <c r="AS20" s="72" t="s">
        <v>3317</v>
      </c>
      <c r="AT20" s="72" t="s">
        <v>3317</v>
      </c>
      <c r="AU20" s="72" t="s">
        <v>3317</v>
      </c>
      <c r="AV20" s="72" t="s">
        <v>3317</v>
      </c>
      <c r="AW20" s="72" t="s">
        <v>3317</v>
      </c>
      <c r="AX20" s="72" t="s">
        <v>3317</v>
      </c>
      <c r="AY20" s="72" t="s">
        <v>3317</v>
      </c>
      <c r="AZ20" s="72" t="s">
        <v>3317</v>
      </c>
      <c r="BA20" s="72" t="s">
        <v>3317</v>
      </c>
      <c r="BB20" s="72" t="s">
        <v>3317</v>
      </c>
      <c r="BC20" s="72" t="s">
        <v>3317</v>
      </c>
      <c r="BD20" s="72" t="s">
        <v>3317</v>
      </c>
      <c r="BE20" s="72" t="s">
        <v>3317</v>
      </c>
      <c r="BF20" s="72" t="s">
        <v>3317</v>
      </c>
      <c r="BG20" s="72" t="s">
        <v>3317</v>
      </c>
      <c r="BH20" s="72" t="s">
        <v>3317</v>
      </c>
      <c r="BI20" s="72" t="s">
        <v>3317</v>
      </c>
      <c r="BJ20" s="72" t="s">
        <v>3317</v>
      </c>
      <c r="BK20" s="72" t="s">
        <v>3317</v>
      </c>
      <c r="BL20" s="72" t="s">
        <v>3317</v>
      </c>
      <c r="BM20" s="72" t="s">
        <v>3317</v>
      </c>
      <c r="BN20" s="72" t="s">
        <v>3317</v>
      </c>
      <c r="BO20" s="72" t="s">
        <v>3317</v>
      </c>
      <c r="BP20" s="72" t="s">
        <v>3317</v>
      </c>
      <c r="BQ20" s="72" t="s">
        <v>3362</v>
      </c>
      <c r="BR20" s="72" t="s">
        <v>3317</v>
      </c>
    </row>
    <row r="21" spans="1:70">
      <c r="A21" s="72" t="s">
        <v>2001</v>
      </c>
      <c r="B21" s="72" t="s">
        <v>3114</v>
      </c>
      <c r="C21" s="72" t="s">
        <v>2884</v>
      </c>
      <c r="D21" s="72" t="s">
        <v>3317</v>
      </c>
      <c r="E21" s="72" t="s">
        <v>3317</v>
      </c>
      <c r="F21" s="72" t="s">
        <v>3317</v>
      </c>
      <c r="G21" s="72" t="s">
        <v>3318</v>
      </c>
      <c r="H21" s="72" t="s">
        <v>3317</v>
      </c>
      <c r="I21" s="72" t="s">
        <v>551</v>
      </c>
      <c r="J21" s="72" t="s">
        <v>3115</v>
      </c>
      <c r="K21" s="72" t="s">
        <v>3318</v>
      </c>
      <c r="L21" s="72" t="s">
        <v>3317</v>
      </c>
      <c r="M21" s="72" t="s">
        <v>3317</v>
      </c>
      <c r="N21" s="72" t="s">
        <v>3317</v>
      </c>
      <c r="O21" s="72" t="s">
        <v>3317</v>
      </c>
      <c r="P21" s="72" t="s">
        <v>3317</v>
      </c>
      <c r="Q21" s="72" t="s">
        <v>3317</v>
      </c>
      <c r="R21" s="72" t="s">
        <v>3317</v>
      </c>
      <c r="S21" s="72" t="s">
        <v>3317</v>
      </c>
      <c r="T21" s="72" t="s">
        <v>3317</v>
      </c>
      <c r="U21" s="72" t="s">
        <v>3317</v>
      </c>
      <c r="V21" s="72" t="s">
        <v>3317</v>
      </c>
      <c r="W21" s="72" t="s">
        <v>3317</v>
      </c>
      <c r="X21" s="72" t="s">
        <v>3317</v>
      </c>
      <c r="Y21" s="72" t="s">
        <v>3317</v>
      </c>
      <c r="Z21" s="72" t="s">
        <v>3317</v>
      </c>
      <c r="AA21" s="72" t="s">
        <v>3317</v>
      </c>
      <c r="AB21" s="72" t="s">
        <v>3317</v>
      </c>
      <c r="AC21" s="72" t="s">
        <v>3317</v>
      </c>
      <c r="AD21" s="72" t="s">
        <v>3317</v>
      </c>
      <c r="AE21" s="72" t="s">
        <v>3317</v>
      </c>
      <c r="AF21" s="72" t="s">
        <v>3317</v>
      </c>
      <c r="AG21" s="72" t="s">
        <v>3317</v>
      </c>
      <c r="AH21" s="72" t="s">
        <v>3317</v>
      </c>
      <c r="AI21" s="72" t="s">
        <v>3317</v>
      </c>
      <c r="AJ21" s="72" t="s">
        <v>3317</v>
      </c>
      <c r="AK21" s="72" t="s">
        <v>3317</v>
      </c>
      <c r="AL21" s="72" t="s">
        <v>3317</v>
      </c>
      <c r="AM21" s="72" t="s">
        <v>3317</v>
      </c>
      <c r="AN21" s="72" t="s">
        <v>3317</v>
      </c>
      <c r="AO21" s="72" t="s">
        <v>3317</v>
      </c>
      <c r="AP21" s="72" t="s">
        <v>3317</v>
      </c>
      <c r="AQ21" s="72" t="s">
        <v>3317</v>
      </c>
      <c r="AR21" s="72" t="s">
        <v>3317</v>
      </c>
      <c r="AS21" s="72" t="s">
        <v>3317</v>
      </c>
      <c r="AT21" s="72" t="s">
        <v>3317</v>
      </c>
      <c r="AU21" s="72" t="s">
        <v>3317</v>
      </c>
      <c r="AV21" s="72" t="s">
        <v>3317</v>
      </c>
      <c r="AW21" s="72" t="s">
        <v>3317</v>
      </c>
      <c r="AX21" s="72" t="s">
        <v>3317</v>
      </c>
      <c r="AY21" s="72" t="s">
        <v>3317</v>
      </c>
      <c r="AZ21" s="72" t="s">
        <v>3317</v>
      </c>
      <c r="BA21" s="72" t="s">
        <v>3317</v>
      </c>
      <c r="BB21" s="72" t="s">
        <v>3317</v>
      </c>
      <c r="BC21" s="72" t="s">
        <v>3317</v>
      </c>
      <c r="BD21" s="72" t="s">
        <v>3317</v>
      </c>
      <c r="BE21" s="72" t="s">
        <v>3317</v>
      </c>
      <c r="BF21" s="72" t="s">
        <v>3317</v>
      </c>
      <c r="BG21" s="72" t="s">
        <v>3317</v>
      </c>
      <c r="BH21" s="72" t="s">
        <v>3317</v>
      </c>
      <c r="BI21" s="72" t="s">
        <v>3317</v>
      </c>
      <c r="BJ21" s="72" t="s">
        <v>3317</v>
      </c>
      <c r="BK21" s="72" t="s">
        <v>3317</v>
      </c>
      <c r="BL21" s="72" t="s">
        <v>3317</v>
      </c>
      <c r="BM21" s="72" t="s">
        <v>3317</v>
      </c>
      <c r="BN21" s="72" t="s">
        <v>3317</v>
      </c>
      <c r="BO21" s="72" t="s">
        <v>3317</v>
      </c>
      <c r="BP21" s="72" t="s">
        <v>3317</v>
      </c>
      <c r="BQ21" s="77" t="s">
        <v>3363</v>
      </c>
      <c r="BR21" s="72" t="s">
        <v>3317</v>
      </c>
    </row>
    <row r="22" spans="1:70">
      <c r="A22" s="72" t="s">
        <v>2001</v>
      </c>
      <c r="B22" s="72" t="s">
        <v>3364</v>
      </c>
      <c r="C22" s="72" t="s">
        <v>2877</v>
      </c>
      <c r="D22" s="72" t="s">
        <v>3317</v>
      </c>
      <c r="E22" s="72" t="s">
        <v>3317</v>
      </c>
      <c r="F22" s="72" t="s">
        <v>3317</v>
      </c>
      <c r="G22" s="72" t="s">
        <v>3318</v>
      </c>
      <c r="H22" s="72" t="s">
        <v>3317</v>
      </c>
      <c r="I22" s="72" t="s">
        <v>814</v>
      </c>
      <c r="J22" s="72" t="s">
        <v>3365</v>
      </c>
      <c r="K22" s="72" t="s">
        <v>3318</v>
      </c>
      <c r="L22" s="72" t="s">
        <v>3317</v>
      </c>
      <c r="M22" s="72" t="s">
        <v>3317</v>
      </c>
      <c r="N22" s="72" t="s">
        <v>3317</v>
      </c>
      <c r="O22" s="72" t="s">
        <v>3317</v>
      </c>
      <c r="P22" s="72" t="s">
        <v>3317</v>
      </c>
      <c r="Q22" s="72" t="s">
        <v>3317</v>
      </c>
      <c r="R22" s="72" t="s">
        <v>3317</v>
      </c>
      <c r="S22" s="72" t="s">
        <v>3317</v>
      </c>
      <c r="T22" s="72" t="s">
        <v>3317</v>
      </c>
      <c r="U22" s="72" t="s">
        <v>3317</v>
      </c>
      <c r="V22" s="72" t="s">
        <v>3317</v>
      </c>
      <c r="W22" s="72" t="s">
        <v>3317</v>
      </c>
      <c r="X22" s="72" t="s">
        <v>3317</v>
      </c>
      <c r="Y22" s="72" t="s">
        <v>3317</v>
      </c>
      <c r="Z22" s="72" t="s">
        <v>3317</v>
      </c>
      <c r="AA22" s="72" t="s">
        <v>3317</v>
      </c>
      <c r="AB22" s="72" t="s">
        <v>3317</v>
      </c>
      <c r="AC22" s="72" t="s">
        <v>3317</v>
      </c>
      <c r="AD22" s="72" t="s">
        <v>3317</v>
      </c>
      <c r="AE22" s="72" t="s">
        <v>3317</v>
      </c>
      <c r="AF22" s="72" t="s">
        <v>3317</v>
      </c>
      <c r="AG22" s="72" t="s">
        <v>3317</v>
      </c>
      <c r="AH22" s="72" t="s">
        <v>3317</v>
      </c>
      <c r="AI22" s="72" t="s">
        <v>3317</v>
      </c>
      <c r="AJ22" s="72" t="s">
        <v>3317</v>
      </c>
      <c r="AK22" s="72" t="s">
        <v>3317</v>
      </c>
      <c r="AL22" s="72" t="s">
        <v>3317</v>
      </c>
      <c r="AM22" s="72" t="s">
        <v>3317</v>
      </c>
      <c r="AN22" s="72" t="s">
        <v>3317</v>
      </c>
      <c r="AO22" s="72" t="s">
        <v>3317</v>
      </c>
      <c r="AP22" s="72" t="s">
        <v>3317</v>
      </c>
      <c r="AQ22" s="72" t="s">
        <v>3317</v>
      </c>
      <c r="AR22" s="72" t="s">
        <v>3317</v>
      </c>
      <c r="AS22" s="72" t="s">
        <v>3317</v>
      </c>
      <c r="AT22" s="72" t="s">
        <v>3317</v>
      </c>
      <c r="AU22" s="72" t="s">
        <v>3317</v>
      </c>
      <c r="AV22" s="72" t="s">
        <v>3317</v>
      </c>
      <c r="AW22" s="72" t="s">
        <v>3317</v>
      </c>
      <c r="AX22" s="72" t="s">
        <v>3317</v>
      </c>
      <c r="AY22" s="72" t="s">
        <v>3317</v>
      </c>
      <c r="AZ22" s="72" t="s">
        <v>3317</v>
      </c>
      <c r="BA22" s="72" t="s">
        <v>3317</v>
      </c>
      <c r="BB22" s="72" t="s">
        <v>3317</v>
      </c>
      <c r="BC22" s="72" t="s">
        <v>3317</v>
      </c>
      <c r="BD22" s="72" t="s">
        <v>3317</v>
      </c>
      <c r="BE22" s="72" t="s">
        <v>3317</v>
      </c>
      <c r="BF22" s="72" t="s">
        <v>3317</v>
      </c>
      <c r="BG22" s="72" t="s">
        <v>3317</v>
      </c>
      <c r="BH22" s="72" t="s">
        <v>3317</v>
      </c>
      <c r="BI22" s="72" t="s">
        <v>3317</v>
      </c>
      <c r="BJ22" s="72" t="s">
        <v>3317</v>
      </c>
      <c r="BK22" s="72" t="s">
        <v>3317</v>
      </c>
      <c r="BL22" s="72" t="s">
        <v>3317</v>
      </c>
      <c r="BM22" s="72" t="s">
        <v>3317</v>
      </c>
      <c r="BN22" s="72" t="s">
        <v>3317</v>
      </c>
      <c r="BO22" s="72" t="s">
        <v>3317</v>
      </c>
      <c r="BP22" s="72" t="s">
        <v>3317</v>
      </c>
      <c r="BQ22" s="72" t="s">
        <v>3366</v>
      </c>
      <c r="BR22" s="72" t="s">
        <v>3317</v>
      </c>
    </row>
    <row r="23" spans="1:70">
      <c r="A23" s="72" t="s">
        <v>2004</v>
      </c>
      <c r="B23" s="72" t="s">
        <v>3367</v>
      </c>
      <c r="C23" s="72" t="s">
        <v>2869</v>
      </c>
      <c r="D23" s="72" t="s">
        <v>3317</v>
      </c>
      <c r="E23" s="72" t="s">
        <v>3317</v>
      </c>
      <c r="F23" s="72" t="s">
        <v>3317</v>
      </c>
      <c r="G23" s="72" t="s">
        <v>3318</v>
      </c>
      <c r="H23" s="72" t="s">
        <v>3317</v>
      </c>
      <c r="I23" s="72" t="s">
        <v>3322</v>
      </c>
      <c r="J23" s="72" t="s">
        <v>3368</v>
      </c>
      <c r="K23" s="72" t="s">
        <v>3318</v>
      </c>
      <c r="L23" s="72" t="s">
        <v>3317</v>
      </c>
      <c r="M23" s="72" t="s">
        <v>3317</v>
      </c>
      <c r="N23" s="72" t="s">
        <v>3317</v>
      </c>
      <c r="O23" s="72" t="s">
        <v>3317</v>
      </c>
      <c r="P23" s="72" t="s">
        <v>3317</v>
      </c>
      <c r="Q23" s="72" t="s">
        <v>3317</v>
      </c>
      <c r="R23" s="72" t="s">
        <v>3317</v>
      </c>
      <c r="S23" s="72" t="s">
        <v>3317</v>
      </c>
      <c r="T23" s="72" t="s">
        <v>3317</v>
      </c>
      <c r="U23" s="72" t="s">
        <v>3317</v>
      </c>
      <c r="V23" s="72" t="s">
        <v>3317</v>
      </c>
      <c r="W23" s="72" t="s">
        <v>3317</v>
      </c>
      <c r="X23" s="72" t="s">
        <v>3317</v>
      </c>
      <c r="Y23" s="72" t="s">
        <v>3317</v>
      </c>
      <c r="Z23" s="72" t="s">
        <v>3317</v>
      </c>
      <c r="AA23" s="72" t="s">
        <v>3317</v>
      </c>
      <c r="AB23" s="72" t="s">
        <v>3317</v>
      </c>
      <c r="AC23" s="72" t="s">
        <v>3317</v>
      </c>
      <c r="AD23" s="72" t="s">
        <v>3317</v>
      </c>
      <c r="AE23" s="72" t="s">
        <v>3317</v>
      </c>
      <c r="AF23" s="72" t="s">
        <v>3317</v>
      </c>
      <c r="AG23" s="72" t="s">
        <v>3317</v>
      </c>
      <c r="AH23" s="72" t="s">
        <v>3317</v>
      </c>
      <c r="AI23" s="72" t="s">
        <v>3317</v>
      </c>
      <c r="AJ23" s="72" t="s">
        <v>3317</v>
      </c>
      <c r="AK23" s="72" t="s">
        <v>3317</v>
      </c>
      <c r="AL23" s="72" t="s">
        <v>3317</v>
      </c>
      <c r="AM23" s="72" t="s">
        <v>3317</v>
      </c>
      <c r="AN23" s="72" t="s">
        <v>3317</v>
      </c>
      <c r="AO23" s="72" t="s">
        <v>3317</v>
      </c>
      <c r="AP23" s="72" t="s">
        <v>3317</v>
      </c>
      <c r="AQ23" s="72" t="s">
        <v>3317</v>
      </c>
      <c r="AR23" s="72" t="s">
        <v>3317</v>
      </c>
      <c r="AS23" s="72" t="s">
        <v>3317</v>
      </c>
      <c r="AT23" s="72" t="s">
        <v>3317</v>
      </c>
      <c r="AU23" s="72" t="s">
        <v>3317</v>
      </c>
      <c r="AV23" s="72" t="s">
        <v>3317</v>
      </c>
      <c r="AW23" s="72" t="s">
        <v>3317</v>
      </c>
      <c r="AX23" s="72" t="s">
        <v>3317</v>
      </c>
      <c r="AY23" s="72" t="s">
        <v>3317</v>
      </c>
      <c r="AZ23" s="72" t="s">
        <v>3317</v>
      </c>
      <c r="BA23" s="72" t="s">
        <v>3317</v>
      </c>
      <c r="BB23" s="72" t="s">
        <v>3317</v>
      </c>
      <c r="BC23" s="72" t="s">
        <v>3317</v>
      </c>
      <c r="BD23" s="72" t="s">
        <v>3317</v>
      </c>
      <c r="BE23" s="72" t="s">
        <v>3317</v>
      </c>
      <c r="BF23" s="72" t="s">
        <v>3317</v>
      </c>
      <c r="BG23" s="72" t="s">
        <v>3317</v>
      </c>
      <c r="BH23" s="72" t="s">
        <v>3317</v>
      </c>
      <c r="BI23" s="72" t="s">
        <v>3317</v>
      </c>
      <c r="BJ23" s="72" t="s">
        <v>3317</v>
      </c>
      <c r="BK23" s="72" t="s">
        <v>3317</v>
      </c>
      <c r="BL23" s="72" t="s">
        <v>3317</v>
      </c>
      <c r="BM23" s="72" t="s">
        <v>3317</v>
      </c>
      <c r="BN23" s="72" t="s">
        <v>3317</v>
      </c>
      <c r="BO23" s="72" t="s">
        <v>3317</v>
      </c>
      <c r="BP23" s="72" t="s">
        <v>3317</v>
      </c>
      <c r="BQ23" s="72" t="s">
        <v>3369</v>
      </c>
      <c r="BR23" s="72" t="s">
        <v>3317</v>
      </c>
    </row>
    <row r="24" spans="1:70">
      <c r="A24" s="72" t="s">
        <v>2004</v>
      </c>
      <c r="B24" s="72" t="s">
        <v>2879</v>
      </c>
      <c r="C24" s="72" t="s">
        <v>2869</v>
      </c>
      <c r="D24" s="72" t="s">
        <v>3317</v>
      </c>
      <c r="E24" s="72" t="s">
        <v>3317</v>
      </c>
      <c r="F24" s="72" t="s">
        <v>3317</v>
      </c>
      <c r="G24" s="72" t="s">
        <v>3318</v>
      </c>
      <c r="H24" s="72" t="s">
        <v>3317</v>
      </c>
      <c r="I24" s="72" t="s">
        <v>108</v>
      </c>
      <c r="J24" s="72" t="s">
        <v>3370</v>
      </c>
      <c r="K24" s="72" t="s">
        <v>3318</v>
      </c>
      <c r="L24" s="72" t="s">
        <v>2563</v>
      </c>
      <c r="M24" s="72" t="s">
        <v>3370</v>
      </c>
      <c r="N24" s="72" t="s">
        <v>3318</v>
      </c>
      <c r="O24" s="72" t="s">
        <v>3317</v>
      </c>
      <c r="P24" s="72" t="s">
        <v>3317</v>
      </c>
      <c r="Q24" s="72" t="s">
        <v>3317</v>
      </c>
      <c r="R24" s="72" t="s">
        <v>3317</v>
      </c>
      <c r="S24" s="72" t="s">
        <v>3317</v>
      </c>
      <c r="T24" s="72" t="s">
        <v>3317</v>
      </c>
      <c r="U24" s="72" t="s">
        <v>3317</v>
      </c>
      <c r="V24" s="72" t="s">
        <v>3317</v>
      </c>
      <c r="W24" s="72" t="s">
        <v>3317</v>
      </c>
      <c r="X24" s="72" t="s">
        <v>3317</v>
      </c>
      <c r="Y24" s="72" t="s">
        <v>3317</v>
      </c>
      <c r="Z24" s="72" t="s">
        <v>3317</v>
      </c>
      <c r="AA24" s="72" t="s">
        <v>3317</v>
      </c>
      <c r="AB24" s="72" t="s">
        <v>3317</v>
      </c>
      <c r="AC24" s="72" t="s">
        <v>3317</v>
      </c>
      <c r="AD24" s="72" t="s">
        <v>3317</v>
      </c>
      <c r="AE24" s="72" t="s">
        <v>3317</v>
      </c>
      <c r="AF24" s="72" t="s">
        <v>3317</v>
      </c>
      <c r="AG24" s="72" t="s">
        <v>3317</v>
      </c>
      <c r="AH24" s="72" t="s">
        <v>3317</v>
      </c>
      <c r="AI24" s="72" t="s">
        <v>3317</v>
      </c>
      <c r="AJ24" s="72" t="s">
        <v>3317</v>
      </c>
      <c r="AK24" s="72" t="s">
        <v>3317</v>
      </c>
      <c r="AL24" s="72" t="s">
        <v>3317</v>
      </c>
      <c r="AM24" s="72" t="s">
        <v>3317</v>
      </c>
      <c r="AN24" s="72" t="s">
        <v>3317</v>
      </c>
      <c r="AO24" s="72" t="s">
        <v>3317</v>
      </c>
      <c r="AP24" s="72" t="s">
        <v>3317</v>
      </c>
      <c r="AQ24" s="72" t="s">
        <v>3317</v>
      </c>
      <c r="AR24" s="72" t="s">
        <v>3317</v>
      </c>
      <c r="AS24" s="72" t="s">
        <v>3317</v>
      </c>
      <c r="AT24" s="72" t="s">
        <v>3317</v>
      </c>
      <c r="AU24" s="72" t="s">
        <v>3317</v>
      </c>
      <c r="AV24" s="72" t="s">
        <v>3317</v>
      </c>
      <c r="AW24" s="72" t="s">
        <v>3317</v>
      </c>
      <c r="AX24" s="72" t="s">
        <v>3317</v>
      </c>
      <c r="AY24" s="72" t="s">
        <v>3317</v>
      </c>
      <c r="AZ24" s="72" t="s">
        <v>3317</v>
      </c>
      <c r="BA24" s="72" t="s">
        <v>3317</v>
      </c>
      <c r="BB24" s="72" t="s">
        <v>3317</v>
      </c>
      <c r="BC24" s="72" t="s">
        <v>3317</v>
      </c>
      <c r="BD24" s="72" t="s">
        <v>3317</v>
      </c>
      <c r="BE24" s="72" t="s">
        <v>3317</v>
      </c>
      <c r="BF24" s="72" t="s">
        <v>3317</v>
      </c>
      <c r="BG24" s="72" t="s">
        <v>3317</v>
      </c>
      <c r="BH24" s="72" t="s">
        <v>3317</v>
      </c>
      <c r="BI24" s="72" t="s">
        <v>3317</v>
      </c>
      <c r="BJ24" s="72" t="s">
        <v>3317</v>
      </c>
      <c r="BK24" s="72" t="s">
        <v>3317</v>
      </c>
      <c r="BL24" s="72" t="s">
        <v>3317</v>
      </c>
      <c r="BM24" s="72" t="s">
        <v>3317</v>
      </c>
      <c r="BN24" s="72" t="s">
        <v>3317</v>
      </c>
      <c r="BO24" s="72" t="s">
        <v>3317</v>
      </c>
      <c r="BP24" s="72" t="s">
        <v>3317</v>
      </c>
      <c r="BQ24" s="72" t="s">
        <v>3371</v>
      </c>
      <c r="BR24" s="72" t="s">
        <v>3317</v>
      </c>
    </row>
    <row r="25" spans="1:70">
      <c r="A25" s="72" t="s">
        <v>2004</v>
      </c>
      <c r="B25" s="72" t="s">
        <v>3372</v>
      </c>
      <c r="C25" s="72" t="s">
        <v>2877</v>
      </c>
      <c r="D25" s="72" t="s">
        <v>3317</v>
      </c>
      <c r="E25" s="72" t="s">
        <v>3317</v>
      </c>
      <c r="F25" s="72" t="s">
        <v>3317</v>
      </c>
      <c r="G25" s="72" t="s">
        <v>3318</v>
      </c>
      <c r="H25" s="72" t="s">
        <v>3317</v>
      </c>
      <c r="I25" s="72" t="s">
        <v>3322</v>
      </c>
      <c r="J25" s="72" t="s">
        <v>3373</v>
      </c>
      <c r="K25" s="72" t="s">
        <v>3318</v>
      </c>
      <c r="L25" s="72" t="s">
        <v>3317</v>
      </c>
      <c r="M25" s="72" t="s">
        <v>3317</v>
      </c>
      <c r="N25" s="72" t="s">
        <v>3317</v>
      </c>
      <c r="O25" s="72" t="s">
        <v>3317</v>
      </c>
      <c r="P25" s="72" t="s">
        <v>3317</v>
      </c>
      <c r="Q25" s="72" t="s">
        <v>3317</v>
      </c>
      <c r="R25" s="72" t="s">
        <v>3317</v>
      </c>
      <c r="S25" s="72" t="s">
        <v>3317</v>
      </c>
      <c r="T25" s="72" t="s">
        <v>3317</v>
      </c>
      <c r="U25" s="72" t="s">
        <v>3317</v>
      </c>
      <c r="V25" s="72" t="s">
        <v>3317</v>
      </c>
      <c r="W25" s="72" t="s">
        <v>3317</v>
      </c>
      <c r="X25" s="72" t="s">
        <v>3317</v>
      </c>
      <c r="Y25" s="72" t="s">
        <v>3317</v>
      </c>
      <c r="Z25" s="72" t="s">
        <v>3317</v>
      </c>
      <c r="AA25" s="72" t="s">
        <v>3317</v>
      </c>
      <c r="AB25" s="72" t="s">
        <v>3317</v>
      </c>
      <c r="AC25" s="72" t="s">
        <v>3317</v>
      </c>
      <c r="AD25" s="72" t="s">
        <v>3317</v>
      </c>
      <c r="AE25" s="72" t="s">
        <v>3317</v>
      </c>
      <c r="AF25" s="72" t="s">
        <v>3317</v>
      </c>
      <c r="AG25" s="72" t="s">
        <v>3317</v>
      </c>
      <c r="AH25" s="72" t="s">
        <v>3317</v>
      </c>
      <c r="AI25" s="72" t="s">
        <v>3317</v>
      </c>
      <c r="AJ25" s="72" t="s">
        <v>3317</v>
      </c>
      <c r="AK25" s="72" t="s">
        <v>3317</v>
      </c>
      <c r="AL25" s="72" t="s">
        <v>3317</v>
      </c>
      <c r="AM25" s="72" t="s">
        <v>3317</v>
      </c>
      <c r="AN25" s="72" t="s">
        <v>3317</v>
      </c>
      <c r="AO25" s="72" t="s">
        <v>3317</v>
      </c>
      <c r="AP25" s="72" t="s">
        <v>3317</v>
      </c>
      <c r="AQ25" s="72" t="s">
        <v>3317</v>
      </c>
      <c r="AR25" s="72" t="s">
        <v>3317</v>
      </c>
      <c r="AS25" s="72" t="s">
        <v>3317</v>
      </c>
      <c r="AT25" s="72" t="s">
        <v>3317</v>
      </c>
      <c r="AU25" s="72" t="s">
        <v>3317</v>
      </c>
      <c r="AV25" s="72" t="s">
        <v>3317</v>
      </c>
      <c r="AW25" s="72" t="s">
        <v>3317</v>
      </c>
      <c r="AX25" s="72" t="s">
        <v>3317</v>
      </c>
      <c r="AY25" s="72" t="s">
        <v>3317</v>
      </c>
      <c r="AZ25" s="72" t="s">
        <v>3317</v>
      </c>
      <c r="BA25" s="72" t="s">
        <v>3317</v>
      </c>
      <c r="BB25" s="72" t="s">
        <v>3317</v>
      </c>
      <c r="BC25" s="72" t="s">
        <v>3317</v>
      </c>
      <c r="BD25" s="72" t="s">
        <v>3317</v>
      </c>
      <c r="BE25" s="72" t="s">
        <v>3317</v>
      </c>
      <c r="BF25" s="72" t="s">
        <v>3317</v>
      </c>
      <c r="BG25" s="72" t="s">
        <v>3317</v>
      </c>
      <c r="BH25" s="72" t="s">
        <v>3317</v>
      </c>
      <c r="BI25" s="72" t="s">
        <v>3317</v>
      </c>
      <c r="BJ25" s="72" t="s">
        <v>3317</v>
      </c>
      <c r="BK25" s="72" t="s">
        <v>3317</v>
      </c>
      <c r="BL25" s="72" t="s">
        <v>3317</v>
      </c>
      <c r="BM25" s="72" t="s">
        <v>3317</v>
      </c>
      <c r="BN25" s="72" t="s">
        <v>3317</v>
      </c>
      <c r="BO25" s="72" t="s">
        <v>3317</v>
      </c>
      <c r="BP25" s="72" t="s">
        <v>3317</v>
      </c>
      <c r="BQ25" s="72" t="s">
        <v>3374</v>
      </c>
      <c r="BR25" s="72" t="s">
        <v>3317</v>
      </c>
    </row>
    <row r="26" spans="1:70">
      <c r="A26" s="72" t="s">
        <v>2004</v>
      </c>
      <c r="B26" s="72" t="s">
        <v>2881</v>
      </c>
      <c r="C26" s="72" t="s">
        <v>2869</v>
      </c>
      <c r="D26" s="72" t="s">
        <v>3317</v>
      </c>
      <c r="E26" s="72" t="s">
        <v>3317</v>
      </c>
      <c r="F26" s="72" t="s">
        <v>3317</v>
      </c>
      <c r="G26" s="72" t="s">
        <v>3318</v>
      </c>
      <c r="H26" s="72" t="s">
        <v>3317</v>
      </c>
      <c r="I26" s="72" t="s">
        <v>2459</v>
      </c>
      <c r="J26" s="72" t="s">
        <v>2882</v>
      </c>
      <c r="K26" s="72" t="s">
        <v>3318</v>
      </c>
      <c r="L26" s="72" t="s">
        <v>3317</v>
      </c>
      <c r="M26" s="72" t="s">
        <v>3317</v>
      </c>
      <c r="N26" s="72" t="s">
        <v>3317</v>
      </c>
      <c r="O26" s="72" t="s">
        <v>3317</v>
      </c>
      <c r="P26" s="72" t="s">
        <v>3317</v>
      </c>
      <c r="Q26" s="72" t="s">
        <v>3317</v>
      </c>
      <c r="R26" s="72" t="s">
        <v>3317</v>
      </c>
      <c r="S26" s="72" t="s">
        <v>3317</v>
      </c>
      <c r="T26" s="72" t="s">
        <v>3317</v>
      </c>
      <c r="U26" s="72" t="s">
        <v>3317</v>
      </c>
      <c r="V26" s="72" t="s">
        <v>3317</v>
      </c>
      <c r="W26" s="72" t="s">
        <v>3317</v>
      </c>
      <c r="X26" s="72" t="s">
        <v>3317</v>
      </c>
      <c r="Y26" s="72" t="s">
        <v>3317</v>
      </c>
      <c r="Z26" s="72" t="s">
        <v>3317</v>
      </c>
      <c r="AA26" s="72" t="s">
        <v>3317</v>
      </c>
      <c r="AB26" s="72" t="s">
        <v>3317</v>
      </c>
      <c r="AC26" s="72" t="s">
        <v>3317</v>
      </c>
      <c r="AD26" s="72" t="s">
        <v>3317</v>
      </c>
      <c r="AE26" s="72" t="s">
        <v>3317</v>
      </c>
      <c r="AF26" s="72" t="s">
        <v>3317</v>
      </c>
      <c r="AG26" s="72" t="s">
        <v>3317</v>
      </c>
      <c r="AH26" s="72" t="s">
        <v>3317</v>
      </c>
      <c r="AI26" s="72" t="s">
        <v>3317</v>
      </c>
      <c r="AJ26" s="72" t="s">
        <v>3317</v>
      </c>
      <c r="AK26" s="72" t="s">
        <v>3317</v>
      </c>
      <c r="AL26" s="72" t="s">
        <v>3317</v>
      </c>
      <c r="AM26" s="72" t="s">
        <v>3317</v>
      </c>
      <c r="AN26" s="72" t="s">
        <v>3317</v>
      </c>
      <c r="AO26" s="72" t="s">
        <v>3317</v>
      </c>
      <c r="AP26" s="72" t="s">
        <v>3317</v>
      </c>
      <c r="AQ26" s="72" t="s">
        <v>3317</v>
      </c>
      <c r="AR26" s="72" t="s">
        <v>3317</v>
      </c>
      <c r="AS26" s="72" t="s">
        <v>3317</v>
      </c>
      <c r="AT26" s="72" t="s">
        <v>3317</v>
      </c>
      <c r="AU26" s="72" t="s">
        <v>3317</v>
      </c>
      <c r="AV26" s="72" t="s">
        <v>3317</v>
      </c>
      <c r="AW26" s="72" t="s">
        <v>3317</v>
      </c>
      <c r="AX26" s="72" t="s">
        <v>3317</v>
      </c>
      <c r="AY26" s="72" t="s">
        <v>3317</v>
      </c>
      <c r="AZ26" s="72" t="s">
        <v>3317</v>
      </c>
      <c r="BA26" s="72" t="s">
        <v>3317</v>
      </c>
      <c r="BB26" s="72" t="s">
        <v>3317</v>
      </c>
      <c r="BC26" s="72" t="s">
        <v>3317</v>
      </c>
      <c r="BD26" s="72" t="s">
        <v>3317</v>
      </c>
      <c r="BE26" s="72" t="s">
        <v>3317</v>
      </c>
      <c r="BF26" s="72" t="s">
        <v>3317</v>
      </c>
      <c r="BG26" s="72" t="s">
        <v>3317</v>
      </c>
      <c r="BH26" s="72" t="s">
        <v>3317</v>
      </c>
      <c r="BI26" s="72" t="s">
        <v>3317</v>
      </c>
      <c r="BJ26" s="72" t="s">
        <v>3317</v>
      </c>
      <c r="BK26" s="72" t="s">
        <v>3317</v>
      </c>
      <c r="BL26" s="72" t="s">
        <v>3317</v>
      </c>
      <c r="BM26" s="72" t="s">
        <v>3317</v>
      </c>
      <c r="BN26" s="72" t="s">
        <v>3317</v>
      </c>
      <c r="BO26" s="72" t="s">
        <v>3317</v>
      </c>
      <c r="BP26" s="72" t="s">
        <v>3317</v>
      </c>
      <c r="BQ26" s="72" t="s">
        <v>3375</v>
      </c>
      <c r="BR26" s="72" t="s">
        <v>3317</v>
      </c>
    </row>
    <row r="27" spans="1:70">
      <c r="A27" s="72" t="s">
        <v>2004</v>
      </c>
      <c r="B27" s="72" t="s">
        <v>2421</v>
      </c>
      <c r="C27" s="72" t="s">
        <v>2415</v>
      </c>
      <c r="D27" s="72" t="s">
        <v>3317</v>
      </c>
      <c r="E27" s="72" t="s">
        <v>3317</v>
      </c>
      <c r="F27" s="72" t="s">
        <v>3317</v>
      </c>
      <c r="G27" s="72" t="s">
        <v>3318</v>
      </c>
      <c r="H27" s="72" t="s">
        <v>2422</v>
      </c>
      <c r="I27" s="72" t="s">
        <v>3317</v>
      </c>
      <c r="J27" s="72" t="s">
        <v>3317</v>
      </c>
      <c r="K27" s="72" t="s">
        <v>3317</v>
      </c>
      <c r="L27" s="72" t="s">
        <v>3317</v>
      </c>
      <c r="M27" s="72" t="s">
        <v>3317</v>
      </c>
      <c r="N27" s="72" t="s">
        <v>3317</v>
      </c>
      <c r="O27" s="72" t="s">
        <v>3317</v>
      </c>
      <c r="P27" s="72" t="s">
        <v>3317</v>
      </c>
      <c r="Q27" s="72" t="s">
        <v>3317</v>
      </c>
      <c r="R27" s="72" t="s">
        <v>3317</v>
      </c>
      <c r="S27" s="72" t="s">
        <v>3317</v>
      </c>
      <c r="T27" s="72" t="s">
        <v>3317</v>
      </c>
      <c r="U27" s="72" t="s">
        <v>3317</v>
      </c>
      <c r="V27" s="72" t="s">
        <v>3317</v>
      </c>
      <c r="W27" s="72" t="s">
        <v>3317</v>
      </c>
      <c r="X27" s="72" t="s">
        <v>3317</v>
      </c>
      <c r="Y27" s="72" t="s">
        <v>3317</v>
      </c>
      <c r="Z27" s="72" t="s">
        <v>3317</v>
      </c>
      <c r="AA27" s="72" t="s">
        <v>3317</v>
      </c>
      <c r="AB27" s="72" t="s">
        <v>3317</v>
      </c>
      <c r="AC27" s="72" t="s">
        <v>3317</v>
      </c>
      <c r="AD27" s="72" t="s">
        <v>3317</v>
      </c>
      <c r="AE27" s="72" t="s">
        <v>3317</v>
      </c>
      <c r="AF27" s="72" t="s">
        <v>3317</v>
      </c>
      <c r="AG27" s="72" t="s">
        <v>3317</v>
      </c>
      <c r="AH27" s="72" t="s">
        <v>3317</v>
      </c>
      <c r="AI27" s="72" t="s">
        <v>3317</v>
      </c>
      <c r="AJ27" s="72" t="s">
        <v>3317</v>
      </c>
      <c r="AK27" s="72" t="s">
        <v>3317</v>
      </c>
      <c r="AL27" s="72" t="s">
        <v>3317</v>
      </c>
      <c r="AM27" s="72" t="s">
        <v>3317</v>
      </c>
      <c r="AN27" s="72" t="s">
        <v>3317</v>
      </c>
      <c r="AO27" s="72" t="s">
        <v>3317</v>
      </c>
      <c r="AP27" s="72" t="s">
        <v>3317</v>
      </c>
      <c r="AQ27" s="72" t="s">
        <v>3317</v>
      </c>
      <c r="AR27" s="72" t="s">
        <v>3317</v>
      </c>
      <c r="AS27" s="72" t="s">
        <v>3317</v>
      </c>
      <c r="AT27" s="72" t="s">
        <v>3317</v>
      </c>
      <c r="AU27" s="72" t="s">
        <v>3317</v>
      </c>
      <c r="AV27" s="72" t="s">
        <v>3317</v>
      </c>
      <c r="AW27" s="72" t="s">
        <v>3317</v>
      </c>
      <c r="AX27" s="72" t="s">
        <v>3317</v>
      </c>
      <c r="AY27" s="72" t="s">
        <v>3317</v>
      </c>
      <c r="AZ27" s="72" t="s">
        <v>3317</v>
      </c>
      <c r="BA27" s="72" t="s">
        <v>3317</v>
      </c>
      <c r="BB27" s="72" t="s">
        <v>3317</v>
      </c>
      <c r="BC27" s="72" t="s">
        <v>3317</v>
      </c>
      <c r="BD27" s="72" t="s">
        <v>3317</v>
      </c>
      <c r="BE27" s="72" t="s">
        <v>3317</v>
      </c>
      <c r="BF27" s="72" t="s">
        <v>3317</v>
      </c>
      <c r="BG27" s="72" t="s">
        <v>3317</v>
      </c>
      <c r="BH27" s="72" t="s">
        <v>3317</v>
      </c>
      <c r="BI27" s="72" t="s">
        <v>3317</v>
      </c>
      <c r="BJ27" s="72" t="s">
        <v>3317</v>
      </c>
      <c r="BK27" s="72" t="s">
        <v>3317</v>
      </c>
      <c r="BL27" s="72" t="s">
        <v>3317</v>
      </c>
      <c r="BM27" s="72" t="s">
        <v>3317</v>
      </c>
      <c r="BN27" s="72" t="s">
        <v>3317</v>
      </c>
      <c r="BO27" s="72" t="s">
        <v>3317</v>
      </c>
      <c r="BP27" s="72" t="s">
        <v>3317</v>
      </c>
      <c r="BQ27" s="72" t="s">
        <v>3376</v>
      </c>
      <c r="BR27" s="72" t="s">
        <v>3326</v>
      </c>
    </row>
    <row r="28" spans="1:70">
      <c r="A28" s="72" t="s">
        <v>2004</v>
      </c>
      <c r="B28" s="72" t="s">
        <v>2423</v>
      </c>
      <c r="C28" s="72" t="s">
        <v>2424</v>
      </c>
      <c r="D28" s="72" t="s">
        <v>3317</v>
      </c>
      <c r="E28" s="72" t="s">
        <v>3317</v>
      </c>
      <c r="F28" s="72" t="s">
        <v>3317</v>
      </c>
      <c r="G28" s="72" t="s">
        <v>3324</v>
      </c>
      <c r="H28" s="72" t="s">
        <v>2417</v>
      </c>
      <c r="I28" s="72" t="s">
        <v>3317</v>
      </c>
      <c r="J28" s="72" t="s">
        <v>3317</v>
      </c>
      <c r="K28" s="72" t="s">
        <v>3317</v>
      </c>
      <c r="L28" s="72" t="s">
        <v>3317</v>
      </c>
      <c r="M28" s="72" t="s">
        <v>3317</v>
      </c>
      <c r="N28" s="72" t="s">
        <v>3317</v>
      </c>
      <c r="O28" s="72" t="s">
        <v>3317</v>
      </c>
      <c r="P28" s="72" t="s">
        <v>3317</v>
      </c>
      <c r="Q28" s="72" t="s">
        <v>3317</v>
      </c>
      <c r="R28" s="72" t="s">
        <v>3317</v>
      </c>
      <c r="S28" s="72" t="s">
        <v>3317</v>
      </c>
      <c r="T28" s="72" t="s">
        <v>3317</v>
      </c>
      <c r="U28" s="72" t="s">
        <v>3317</v>
      </c>
      <c r="V28" s="72" t="s">
        <v>3317</v>
      </c>
      <c r="W28" s="72" t="s">
        <v>3317</v>
      </c>
      <c r="X28" s="72" t="s">
        <v>3317</v>
      </c>
      <c r="Y28" s="72" t="s">
        <v>3317</v>
      </c>
      <c r="Z28" s="72" t="s">
        <v>3317</v>
      </c>
      <c r="AA28" s="72" t="s">
        <v>3317</v>
      </c>
      <c r="AB28" s="72" t="s">
        <v>3317</v>
      </c>
      <c r="AC28" s="72" t="s">
        <v>3317</v>
      </c>
      <c r="AD28" s="72" t="s">
        <v>3317</v>
      </c>
      <c r="AE28" s="72" t="s">
        <v>3317</v>
      </c>
      <c r="AF28" s="72" t="s">
        <v>3317</v>
      </c>
      <c r="AG28" s="72" t="s">
        <v>3317</v>
      </c>
      <c r="AH28" s="72" t="s">
        <v>3317</v>
      </c>
      <c r="AI28" s="72" t="s">
        <v>3317</v>
      </c>
      <c r="AJ28" s="72" t="s">
        <v>3317</v>
      </c>
      <c r="AK28" s="72" t="s">
        <v>3317</v>
      </c>
      <c r="AL28" s="72" t="s">
        <v>3317</v>
      </c>
      <c r="AM28" s="72" t="s">
        <v>3317</v>
      </c>
      <c r="AN28" s="72" t="s">
        <v>3317</v>
      </c>
      <c r="AO28" s="72" t="s">
        <v>3317</v>
      </c>
      <c r="AP28" s="72" t="s">
        <v>3317</v>
      </c>
      <c r="AQ28" s="72" t="s">
        <v>3317</v>
      </c>
      <c r="AR28" s="72" t="s">
        <v>3317</v>
      </c>
      <c r="AS28" s="72" t="s">
        <v>3317</v>
      </c>
      <c r="AT28" s="72" t="s">
        <v>3317</v>
      </c>
      <c r="AU28" s="72" t="s">
        <v>3317</v>
      </c>
      <c r="AV28" s="72" t="s">
        <v>3317</v>
      </c>
      <c r="AW28" s="72" t="s">
        <v>3317</v>
      </c>
      <c r="AX28" s="72" t="s">
        <v>3317</v>
      </c>
      <c r="AY28" s="72" t="s">
        <v>3317</v>
      </c>
      <c r="AZ28" s="72" t="s">
        <v>3317</v>
      </c>
      <c r="BA28" s="72" t="s">
        <v>3317</v>
      </c>
      <c r="BB28" s="72" t="s">
        <v>3317</v>
      </c>
      <c r="BC28" s="72" t="s">
        <v>3317</v>
      </c>
      <c r="BD28" s="72" t="s">
        <v>3317</v>
      </c>
      <c r="BE28" s="72" t="s">
        <v>3317</v>
      </c>
      <c r="BF28" s="72" t="s">
        <v>3317</v>
      </c>
      <c r="BG28" s="72" t="s">
        <v>3317</v>
      </c>
      <c r="BH28" s="72" t="s">
        <v>3317</v>
      </c>
      <c r="BI28" s="72" t="s">
        <v>3317</v>
      </c>
      <c r="BJ28" s="72" t="s">
        <v>3317</v>
      </c>
      <c r="BK28" s="72" t="s">
        <v>3317</v>
      </c>
      <c r="BL28" s="72" t="s">
        <v>3317</v>
      </c>
      <c r="BM28" s="72" t="s">
        <v>3317</v>
      </c>
      <c r="BN28" s="72" t="s">
        <v>3317</v>
      </c>
      <c r="BO28" s="72" t="s">
        <v>3317</v>
      </c>
      <c r="BP28" s="72" t="s">
        <v>3317</v>
      </c>
      <c r="BQ28" s="72" t="s">
        <v>3377</v>
      </c>
      <c r="BR28" s="72" t="s">
        <v>3326</v>
      </c>
    </row>
    <row r="29" spans="1:70">
      <c r="A29" s="72" t="s">
        <v>2004</v>
      </c>
      <c r="B29" s="72" t="s">
        <v>2425</v>
      </c>
      <c r="C29" s="72" t="s">
        <v>2424</v>
      </c>
      <c r="D29" s="72" t="s">
        <v>3317</v>
      </c>
      <c r="E29" s="72" t="s">
        <v>3317</v>
      </c>
      <c r="F29" s="72" t="s">
        <v>3317</v>
      </c>
      <c r="G29" s="72" t="s">
        <v>3324</v>
      </c>
      <c r="H29" s="72" t="s">
        <v>2417</v>
      </c>
      <c r="I29" s="72" t="s">
        <v>3317</v>
      </c>
      <c r="J29" s="72" t="s">
        <v>3317</v>
      </c>
      <c r="K29" s="72" t="s">
        <v>3317</v>
      </c>
      <c r="L29" s="72" t="s">
        <v>3317</v>
      </c>
      <c r="M29" s="72" t="s">
        <v>3317</v>
      </c>
      <c r="N29" s="72" t="s">
        <v>3317</v>
      </c>
      <c r="O29" s="72" t="s">
        <v>3317</v>
      </c>
      <c r="P29" s="72" t="s">
        <v>3317</v>
      </c>
      <c r="Q29" s="72" t="s">
        <v>3317</v>
      </c>
      <c r="R29" s="72" t="s">
        <v>3317</v>
      </c>
      <c r="S29" s="72" t="s">
        <v>3317</v>
      </c>
      <c r="T29" s="72" t="s">
        <v>3317</v>
      </c>
      <c r="U29" s="72" t="s">
        <v>3317</v>
      </c>
      <c r="V29" s="72" t="s">
        <v>3317</v>
      </c>
      <c r="W29" s="72" t="s">
        <v>3317</v>
      </c>
      <c r="X29" s="72" t="s">
        <v>3317</v>
      </c>
      <c r="Y29" s="72" t="s">
        <v>3317</v>
      </c>
      <c r="Z29" s="72" t="s">
        <v>3317</v>
      </c>
      <c r="AA29" s="72" t="s">
        <v>3317</v>
      </c>
      <c r="AB29" s="72" t="s">
        <v>3317</v>
      </c>
      <c r="AC29" s="72" t="s">
        <v>3317</v>
      </c>
      <c r="AD29" s="72" t="s">
        <v>3317</v>
      </c>
      <c r="AE29" s="72" t="s">
        <v>3317</v>
      </c>
      <c r="AF29" s="72" t="s">
        <v>3317</v>
      </c>
      <c r="AG29" s="72" t="s">
        <v>3317</v>
      </c>
      <c r="AH29" s="72" t="s">
        <v>3317</v>
      </c>
      <c r="AI29" s="72" t="s">
        <v>3317</v>
      </c>
      <c r="AJ29" s="72" t="s">
        <v>3317</v>
      </c>
      <c r="AK29" s="72" t="s">
        <v>3317</v>
      </c>
      <c r="AL29" s="72" t="s">
        <v>3317</v>
      </c>
      <c r="AM29" s="72" t="s">
        <v>3317</v>
      </c>
      <c r="AN29" s="72" t="s">
        <v>3317</v>
      </c>
      <c r="AO29" s="72" t="s">
        <v>3317</v>
      </c>
      <c r="AP29" s="72" t="s">
        <v>3317</v>
      </c>
      <c r="AQ29" s="72" t="s">
        <v>3317</v>
      </c>
      <c r="AR29" s="72" t="s">
        <v>3317</v>
      </c>
      <c r="AS29" s="72" t="s">
        <v>3317</v>
      </c>
      <c r="AT29" s="72" t="s">
        <v>3317</v>
      </c>
      <c r="AU29" s="72" t="s">
        <v>3317</v>
      </c>
      <c r="AV29" s="72" t="s">
        <v>3317</v>
      </c>
      <c r="AW29" s="72" t="s">
        <v>3317</v>
      </c>
      <c r="AX29" s="72" t="s">
        <v>3317</v>
      </c>
      <c r="AY29" s="72" t="s">
        <v>3317</v>
      </c>
      <c r="AZ29" s="72" t="s">
        <v>3317</v>
      </c>
      <c r="BA29" s="72" t="s">
        <v>3317</v>
      </c>
      <c r="BB29" s="72" t="s">
        <v>3317</v>
      </c>
      <c r="BC29" s="72" t="s">
        <v>3317</v>
      </c>
      <c r="BD29" s="72" t="s">
        <v>3317</v>
      </c>
      <c r="BE29" s="72" t="s">
        <v>3317</v>
      </c>
      <c r="BF29" s="72" t="s">
        <v>3317</v>
      </c>
      <c r="BG29" s="72" t="s">
        <v>3317</v>
      </c>
      <c r="BH29" s="72" t="s">
        <v>3317</v>
      </c>
      <c r="BI29" s="72" t="s">
        <v>3317</v>
      </c>
      <c r="BJ29" s="72" t="s">
        <v>3317</v>
      </c>
      <c r="BK29" s="72" t="s">
        <v>3317</v>
      </c>
      <c r="BL29" s="72" t="s">
        <v>3317</v>
      </c>
      <c r="BM29" s="72" t="s">
        <v>3317</v>
      </c>
      <c r="BN29" s="72" t="s">
        <v>3317</v>
      </c>
      <c r="BO29" s="72" t="s">
        <v>3317</v>
      </c>
      <c r="BP29" s="72" t="s">
        <v>3317</v>
      </c>
      <c r="BQ29" s="72" t="s">
        <v>3378</v>
      </c>
      <c r="BR29" s="72" t="s">
        <v>3326</v>
      </c>
    </row>
    <row r="30" spans="1:70">
      <c r="A30" s="72" t="s">
        <v>2004</v>
      </c>
      <c r="B30" s="72" t="s">
        <v>3379</v>
      </c>
      <c r="C30" s="72" t="s">
        <v>2869</v>
      </c>
      <c r="D30" s="72" t="s">
        <v>3317</v>
      </c>
      <c r="E30" s="72" t="s">
        <v>3317</v>
      </c>
      <c r="F30" s="72" t="s">
        <v>3317</v>
      </c>
      <c r="G30" s="72" t="s">
        <v>3318</v>
      </c>
      <c r="H30" s="72" t="s">
        <v>3317</v>
      </c>
      <c r="I30" s="72" t="s">
        <v>3322</v>
      </c>
      <c r="J30" s="72" t="s">
        <v>3380</v>
      </c>
      <c r="K30" s="72" t="s">
        <v>3318</v>
      </c>
      <c r="L30" s="72" t="s">
        <v>3317</v>
      </c>
      <c r="M30" s="72" t="s">
        <v>3317</v>
      </c>
      <c r="N30" s="72" t="s">
        <v>3317</v>
      </c>
      <c r="O30" s="72" t="s">
        <v>3317</v>
      </c>
      <c r="P30" s="72" t="s">
        <v>3317</v>
      </c>
      <c r="Q30" s="72" t="s">
        <v>3317</v>
      </c>
      <c r="R30" s="72" t="s">
        <v>3317</v>
      </c>
      <c r="S30" s="72" t="s">
        <v>3317</v>
      </c>
      <c r="T30" s="72" t="s">
        <v>3317</v>
      </c>
      <c r="U30" s="72" t="s">
        <v>3317</v>
      </c>
      <c r="V30" s="72" t="s">
        <v>3317</v>
      </c>
      <c r="W30" s="72" t="s">
        <v>3317</v>
      </c>
      <c r="X30" s="72" t="s">
        <v>3317</v>
      </c>
      <c r="Y30" s="72" t="s">
        <v>3317</v>
      </c>
      <c r="Z30" s="72" t="s">
        <v>3317</v>
      </c>
      <c r="AA30" s="72" t="s">
        <v>3317</v>
      </c>
      <c r="AB30" s="72" t="s">
        <v>3317</v>
      </c>
      <c r="AC30" s="72" t="s">
        <v>3317</v>
      </c>
      <c r="AD30" s="72" t="s">
        <v>3317</v>
      </c>
      <c r="AE30" s="72" t="s">
        <v>3317</v>
      </c>
      <c r="AF30" s="72" t="s">
        <v>3317</v>
      </c>
      <c r="AG30" s="72" t="s">
        <v>3317</v>
      </c>
      <c r="AH30" s="72" t="s">
        <v>3317</v>
      </c>
      <c r="AI30" s="72" t="s">
        <v>3317</v>
      </c>
      <c r="AJ30" s="72" t="s">
        <v>3317</v>
      </c>
      <c r="AK30" s="72" t="s">
        <v>3317</v>
      </c>
      <c r="AL30" s="72" t="s">
        <v>3317</v>
      </c>
      <c r="AM30" s="72" t="s">
        <v>3317</v>
      </c>
      <c r="AN30" s="72" t="s">
        <v>3317</v>
      </c>
      <c r="AO30" s="72" t="s">
        <v>3317</v>
      </c>
      <c r="AP30" s="72" t="s">
        <v>3317</v>
      </c>
      <c r="AQ30" s="72" t="s">
        <v>3317</v>
      </c>
      <c r="AR30" s="72" t="s">
        <v>3317</v>
      </c>
      <c r="AS30" s="72" t="s">
        <v>3317</v>
      </c>
      <c r="AT30" s="72" t="s">
        <v>3317</v>
      </c>
      <c r="AU30" s="72" t="s">
        <v>3317</v>
      </c>
      <c r="AV30" s="72" t="s">
        <v>3317</v>
      </c>
      <c r="AW30" s="72" t="s">
        <v>3317</v>
      </c>
      <c r="AX30" s="72" t="s">
        <v>3317</v>
      </c>
      <c r="AY30" s="72" t="s">
        <v>3317</v>
      </c>
      <c r="AZ30" s="72" t="s">
        <v>3317</v>
      </c>
      <c r="BA30" s="72" t="s">
        <v>3317</v>
      </c>
      <c r="BB30" s="72" t="s">
        <v>3317</v>
      </c>
      <c r="BC30" s="72" t="s">
        <v>3317</v>
      </c>
      <c r="BD30" s="72" t="s">
        <v>3317</v>
      </c>
      <c r="BE30" s="72" t="s">
        <v>3317</v>
      </c>
      <c r="BF30" s="72" t="s">
        <v>3317</v>
      </c>
      <c r="BG30" s="72" t="s">
        <v>3317</v>
      </c>
      <c r="BH30" s="72" t="s">
        <v>3317</v>
      </c>
      <c r="BI30" s="72" t="s">
        <v>3317</v>
      </c>
      <c r="BJ30" s="72" t="s">
        <v>3317</v>
      </c>
      <c r="BK30" s="72" t="s">
        <v>3317</v>
      </c>
      <c r="BL30" s="72" t="s">
        <v>3317</v>
      </c>
      <c r="BM30" s="72" t="s">
        <v>3317</v>
      </c>
      <c r="BN30" s="72" t="s">
        <v>3317</v>
      </c>
      <c r="BO30" s="72" t="s">
        <v>3317</v>
      </c>
      <c r="BP30" s="72" t="s">
        <v>3317</v>
      </c>
      <c r="BQ30" s="72" t="s">
        <v>3381</v>
      </c>
      <c r="BR30" s="72" t="s">
        <v>3317</v>
      </c>
    </row>
    <row r="31" spans="1:70">
      <c r="A31" s="72" t="s">
        <v>2004</v>
      </c>
      <c r="B31" s="72" t="s">
        <v>2883</v>
      </c>
      <c r="C31" s="72" t="s">
        <v>2884</v>
      </c>
      <c r="D31" s="72" t="s">
        <v>3317</v>
      </c>
      <c r="E31" s="72" t="s">
        <v>3317</v>
      </c>
      <c r="F31" s="72" t="s">
        <v>3317</v>
      </c>
      <c r="G31" s="72" t="s">
        <v>3318</v>
      </c>
      <c r="H31" s="72" t="s">
        <v>3317</v>
      </c>
      <c r="I31" s="72" t="s">
        <v>2459</v>
      </c>
      <c r="J31" s="72" t="s">
        <v>2885</v>
      </c>
      <c r="K31" s="72" t="s">
        <v>3324</v>
      </c>
      <c r="L31" s="72" t="s">
        <v>3317</v>
      </c>
      <c r="M31" s="72" t="s">
        <v>3317</v>
      </c>
      <c r="N31" s="72" t="s">
        <v>3317</v>
      </c>
      <c r="O31" s="72" t="s">
        <v>3317</v>
      </c>
      <c r="P31" s="72" t="s">
        <v>3317</v>
      </c>
      <c r="Q31" s="72" t="s">
        <v>3317</v>
      </c>
      <c r="R31" s="72" t="s">
        <v>3317</v>
      </c>
      <c r="S31" s="72" t="s">
        <v>3317</v>
      </c>
      <c r="T31" s="72" t="s">
        <v>3317</v>
      </c>
      <c r="U31" s="72" t="s">
        <v>3317</v>
      </c>
      <c r="V31" s="72" t="s">
        <v>3317</v>
      </c>
      <c r="W31" s="72" t="s">
        <v>3317</v>
      </c>
      <c r="X31" s="72" t="s">
        <v>3317</v>
      </c>
      <c r="Y31" s="72" t="s">
        <v>3317</v>
      </c>
      <c r="Z31" s="72" t="s">
        <v>3317</v>
      </c>
      <c r="AA31" s="72" t="s">
        <v>3317</v>
      </c>
      <c r="AB31" s="72" t="s">
        <v>3317</v>
      </c>
      <c r="AC31" s="72" t="s">
        <v>3317</v>
      </c>
      <c r="AD31" s="72" t="s">
        <v>3317</v>
      </c>
      <c r="AE31" s="72" t="s">
        <v>3317</v>
      </c>
      <c r="AF31" s="72" t="s">
        <v>3317</v>
      </c>
      <c r="AG31" s="72" t="s">
        <v>3317</v>
      </c>
      <c r="AH31" s="72" t="s">
        <v>3317</v>
      </c>
      <c r="AI31" s="72" t="s">
        <v>3317</v>
      </c>
      <c r="AJ31" s="72" t="s">
        <v>3317</v>
      </c>
      <c r="AK31" s="72" t="s">
        <v>3317</v>
      </c>
      <c r="AL31" s="72" t="s">
        <v>3317</v>
      </c>
      <c r="AM31" s="72" t="s">
        <v>3317</v>
      </c>
      <c r="AN31" s="72" t="s">
        <v>3317</v>
      </c>
      <c r="AO31" s="72" t="s">
        <v>3317</v>
      </c>
      <c r="AP31" s="72" t="s">
        <v>3317</v>
      </c>
      <c r="AQ31" s="72" t="s">
        <v>3317</v>
      </c>
      <c r="AR31" s="72" t="s">
        <v>3317</v>
      </c>
      <c r="AS31" s="72" t="s">
        <v>3317</v>
      </c>
      <c r="AT31" s="72" t="s">
        <v>3317</v>
      </c>
      <c r="AU31" s="72" t="s">
        <v>3317</v>
      </c>
      <c r="AV31" s="72" t="s">
        <v>3317</v>
      </c>
      <c r="AW31" s="72" t="s">
        <v>3317</v>
      </c>
      <c r="AX31" s="72" t="s">
        <v>3317</v>
      </c>
      <c r="AY31" s="72" t="s">
        <v>3317</v>
      </c>
      <c r="AZ31" s="72" t="s">
        <v>3317</v>
      </c>
      <c r="BA31" s="72" t="s">
        <v>3317</v>
      </c>
      <c r="BB31" s="72" t="s">
        <v>3317</v>
      </c>
      <c r="BC31" s="72" t="s">
        <v>3317</v>
      </c>
      <c r="BD31" s="72" t="s">
        <v>3317</v>
      </c>
      <c r="BE31" s="72" t="s">
        <v>3317</v>
      </c>
      <c r="BF31" s="72" t="s">
        <v>3317</v>
      </c>
      <c r="BG31" s="72" t="s">
        <v>3317</v>
      </c>
      <c r="BH31" s="72" t="s">
        <v>3317</v>
      </c>
      <c r="BI31" s="72" t="s">
        <v>3317</v>
      </c>
      <c r="BJ31" s="72" t="s">
        <v>3317</v>
      </c>
      <c r="BK31" s="72" t="s">
        <v>3317</v>
      </c>
      <c r="BL31" s="72" t="s">
        <v>3317</v>
      </c>
      <c r="BM31" s="72" t="s">
        <v>3317</v>
      </c>
      <c r="BN31" s="72" t="s">
        <v>3317</v>
      </c>
      <c r="BO31" s="72" t="s">
        <v>3317</v>
      </c>
      <c r="BP31" s="72" t="s">
        <v>3317</v>
      </c>
      <c r="BQ31" s="72" t="s">
        <v>3382</v>
      </c>
      <c r="BR31" s="72" t="s">
        <v>3326</v>
      </c>
    </row>
    <row r="32" spans="1:70">
      <c r="A32" s="72" t="s">
        <v>2004</v>
      </c>
      <c r="B32" s="72" t="s">
        <v>3117</v>
      </c>
      <c r="C32" s="72" t="s">
        <v>2869</v>
      </c>
      <c r="D32" s="72" t="s">
        <v>3317</v>
      </c>
      <c r="E32" s="72" t="s">
        <v>3317</v>
      </c>
      <c r="F32" s="72" t="s">
        <v>3317</v>
      </c>
      <c r="G32" s="72" t="s">
        <v>3318</v>
      </c>
      <c r="H32" s="72" t="s">
        <v>3317</v>
      </c>
      <c r="I32" s="72" t="s">
        <v>3341</v>
      </c>
      <c r="J32" s="72" t="s">
        <v>3383</v>
      </c>
      <c r="K32" s="72" t="s">
        <v>3318</v>
      </c>
      <c r="L32" s="72" t="s">
        <v>551</v>
      </c>
      <c r="M32" s="72" t="s">
        <v>3384</v>
      </c>
      <c r="N32" s="72" t="s">
        <v>3318</v>
      </c>
      <c r="O32" s="72" t="s">
        <v>3350</v>
      </c>
      <c r="P32" s="72" t="s">
        <v>3384</v>
      </c>
      <c r="Q32" s="72" t="s">
        <v>3318</v>
      </c>
      <c r="R32" s="72" t="s">
        <v>3317</v>
      </c>
      <c r="S32" s="72" t="s">
        <v>3317</v>
      </c>
      <c r="T32" s="72" t="s">
        <v>3317</v>
      </c>
      <c r="U32" s="72" t="s">
        <v>3317</v>
      </c>
      <c r="V32" s="72" t="s">
        <v>3317</v>
      </c>
      <c r="W32" s="72" t="s">
        <v>3317</v>
      </c>
      <c r="X32" s="72" t="s">
        <v>3317</v>
      </c>
      <c r="Y32" s="72" t="s">
        <v>3317</v>
      </c>
      <c r="Z32" s="72" t="s">
        <v>3317</v>
      </c>
      <c r="AA32" s="72" t="s">
        <v>3317</v>
      </c>
      <c r="AB32" s="72" t="s">
        <v>3317</v>
      </c>
      <c r="AC32" s="72" t="s">
        <v>3317</v>
      </c>
      <c r="AD32" s="72" t="s">
        <v>3317</v>
      </c>
      <c r="AE32" s="72" t="s">
        <v>3317</v>
      </c>
      <c r="AF32" s="72" t="s">
        <v>3317</v>
      </c>
      <c r="AG32" s="72" t="s">
        <v>3317</v>
      </c>
      <c r="AH32" s="72" t="s">
        <v>3317</v>
      </c>
      <c r="AI32" s="72" t="s">
        <v>3317</v>
      </c>
      <c r="AJ32" s="72" t="s">
        <v>3317</v>
      </c>
      <c r="AK32" s="72" t="s">
        <v>3317</v>
      </c>
      <c r="AL32" s="72" t="s">
        <v>3317</v>
      </c>
      <c r="AM32" s="72" t="s">
        <v>3317</v>
      </c>
      <c r="AN32" s="72" t="s">
        <v>3317</v>
      </c>
      <c r="AO32" s="72" t="s">
        <v>3317</v>
      </c>
      <c r="AP32" s="72" t="s">
        <v>3317</v>
      </c>
      <c r="AQ32" s="72" t="s">
        <v>3317</v>
      </c>
      <c r="AR32" s="72" t="s">
        <v>3317</v>
      </c>
      <c r="AS32" s="72" t="s">
        <v>3317</v>
      </c>
      <c r="AT32" s="72" t="s">
        <v>3317</v>
      </c>
      <c r="AU32" s="72" t="s">
        <v>3317</v>
      </c>
      <c r="AV32" s="72" t="s">
        <v>3317</v>
      </c>
      <c r="AW32" s="72" t="s">
        <v>3317</v>
      </c>
      <c r="AX32" s="72" t="s">
        <v>3317</v>
      </c>
      <c r="AY32" s="72" t="s">
        <v>3317</v>
      </c>
      <c r="AZ32" s="72" t="s">
        <v>3317</v>
      </c>
      <c r="BA32" s="72" t="s">
        <v>3317</v>
      </c>
      <c r="BB32" s="72" t="s">
        <v>3317</v>
      </c>
      <c r="BC32" s="72" t="s">
        <v>3317</v>
      </c>
      <c r="BD32" s="72" t="s">
        <v>3317</v>
      </c>
      <c r="BE32" s="72" t="s">
        <v>3317</v>
      </c>
      <c r="BF32" s="72" t="s">
        <v>3317</v>
      </c>
      <c r="BG32" s="72" t="s">
        <v>3317</v>
      </c>
      <c r="BH32" s="72" t="s">
        <v>3317</v>
      </c>
      <c r="BI32" s="72" t="s">
        <v>3317</v>
      </c>
      <c r="BJ32" s="72" t="s">
        <v>3317</v>
      </c>
      <c r="BK32" s="72" t="s">
        <v>3317</v>
      </c>
      <c r="BL32" s="72" t="s">
        <v>3317</v>
      </c>
      <c r="BM32" s="72" t="s">
        <v>3317</v>
      </c>
      <c r="BN32" s="72" t="s">
        <v>3317</v>
      </c>
      <c r="BO32" s="72" t="s">
        <v>3317</v>
      </c>
      <c r="BP32" s="72" t="s">
        <v>3317</v>
      </c>
      <c r="BQ32" s="72" t="s">
        <v>3385</v>
      </c>
      <c r="BR32" s="72" t="s">
        <v>3317</v>
      </c>
    </row>
    <row r="33" spans="1:70">
      <c r="A33" s="72" t="s">
        <v>2004</v>
      </c>
      <c r="B33" s="72" t="s">
        <v>3386</v>
      </c>
      <c r="C33" s="72" t="s">
        <v>2877</v>
      </c>
      <c r="D33" s="72" t="s">
        <v>3317</v>
      </c>
      <c r="E33" s="72" t="s">
        <v>3317</v>
      </c>
      <c r="F33" s="72" t="s">
        <v>3317</v>
      </c>
      <c r="G33" s="72" t="s">
        <v>3318</v>
      </c>
      <c r="H33" s="72" t="s">
        <v>3317</v>
      </c>
      <c r="I33" s="72" t="s">
        <v>3322</v>
      </c>
      <c r="J33" s="72" t="s">
        <v>3373</v>
      </c>
      <c r="K33" s="72" t="s">
        <v>3318</v>
      </c>
      <c r="L33" s="72" t="s">
        <v>3317</v>
      </c>
      <c r="M33" s="72" t="s">
        <v>3317</v>
      </c>
      <c r="N33" s="72" t="s">
        <v>3317</v>
      </c>
      <c r="O33" s="72" t="s">
        <v>3317</v>
      </c>
      <c r="P33" s="72" t="s">
        <v>3317</v>
      </c>
      <c r="Q33" s="72" t="s">
        <v>3317</v>
      </c>
      <c r="R33" s="72" t="s">
        <v>3317</v>
      </c>
      <c r="S33" s="72" t="s">
        <v>3317</v>
      </c>
      <c r="T33" s="72" t="s">
        <v>3317</v>
      </c>
      <c r="U33" s="72" t="s">
        <v>3317</v>
      </c>
      <c r="V33" s="72" t="s">
        <v>3317</v>
      </c>
      <c r="W33" s="72" t="s">
        <v>3317</v>
      </c>
      <c r="X33" s="72" t="s">
        <v>3317</v>
      </c>
      <c r="Y33" s="72" t="s">
        <v>3317</v>
      </c>
      <c r="Z33" s="72" t="s">
        <v>3317</v>
      </c>
      <c r="AA33" s="72" t="s">
        <v>3317</v>
      </c>
      <c r="AB33" s="72" t="s">
        <v>3317</v>
      </c>
      <c r="AC33" s="72" t="s">
        <v>3317</v>
      </c>
      <c r="AD33" s="72" t="s">
        <v>3317</v>
      </c>
      <c r="AE33" s="72" t="s">
        <v>3317</v>
      </c>
      <c r="AF33" s="72" t="s">
        <v>3317</v>
      </c>
      <c r="AG33" s="72" t="s">
        <v>3317</v>
      </c>
      <c r="AH33" s="72" t="s">
        <v>3317</v>
      </c>
      <c r="AI33" s="72" t="s">
        <v>3317</v>
      </c>
      <c r="AJ33" s="72" t="s">
        <v>3317</v>
      </c>
      <c r="AK33" s="72" t="s">
        <v>3317</v>
      </c>
      <c r="AL33" s="72" t="s">
        <v>3317</v>
      </c>
      <c r="AM33" s="72" t="s">
        <v>3317</v>
      </c>
      <c r="AN33" s="72" t="s">
        <v>3317</v>
      </c>
      <c r="AO33" s="72" t="s">
        <v>3317</v>
      </c>
      <c r="AP33" s="72" t="s">
        <v>3317</v>
      </c>
      <c r="AQ33" s="72" t="s">
        <v>3317</v>
      </c>
      <c r="AR33" s="72" t="s">
        <v>3317</v>
      </c>
      <c r="AS33" s="72" t="s">
        <v>3317</v>
      </c>
      <c r="AT33" s="72" t="s">
        <v>3317</v>
      </c>
      <c r="AU33" s="72" t="s">
        <v>3317</v>
      </c>
      <c r="AV33" s="72" t="s">
        <v>3317</v>
      </c>
      <c r="AW33" s="72" t="s">
        <v>3317</v>
      </c>
      <c r="AX33" s="72" t="s">
        <v>3317</v>
      </c>
      <c r="AY33" s="72" t="s">
        <v>3317</v>
      </c>
      <c r="AZ33" s="72" t="s">
        <v>3317</v>
      </c>
      <c r="BA33" s="72" t="s">
        <v>3317</v>
      </c>
      <c r="BB33" s="72" t="s">
        <v>3317</v>
      </c>
      <c r="BC33" s="72" t="s">
        <v>3317</v>
      </c>
      <c r="BD33" s="72" t="s">
        <v>3317</v>
      </c>
      <c r="BE33" s="72" t="s">
        <v>3317</v>
      </c>
      <c r="BF33" s="72" t="s">
        <v>3317</v>
      </c>
      <c r="BG33" s="72" t="s">
        <v>3317</v>
      </c>
      <c r="BH33" s="72" t="s">
        <v>3317</v>
      </c>
      <c r="BI33" s="72" t="s">
        <v>3317</v>
      </c>
      <c r="BJ33" s="72" t="s">
        <v>3317</v>
      </c>
      <c r="BK33" s="72" t="s">
        <v>3317</v>
      </c>
      <c r="BL33" s="72" t="s">
        <v>3317</v>
      </c>
      <c r="BM33" s="72" t="s">
        <v>3317</v>
      </c>
      <c r="BN33" s="72" t="s">
        <v>3317</v>
      </c>
      <c r="BO33" s="72" t="s">
        <v>3317</v>
      </c>
      <c r="BP33" s="72" t="s">
        <v>3317</v>
      </c>
      <c r="BQ33" s="72" t="s">
        <v>3387</v>
      </c>
      <c r="BR33" s="72" t="s">
        <v>3317</v>
      </c>
    </row>
    <row r="34" spans="1:70">
      <c r="A34" s="72" t="s">
        <v>2004</v>
      </c>
      <c r="B34" s="72" t="s">
        <v>3388</v>
      </c>
      <c r="C34" s="72" t="s">
        <v>2869</v>
      </c>
      <c r="D34" s="72" t="s">
        <v>3317</v>
      </c>
      <c r="E34" s="72" t="s">
        <v>3317</v>
      </c>
      <c r="F34" s="72" t="s">
        <v>3317</v>
      </c>
      <c r="G34" s="72" t="s">
        <v>3318</v>
      </c>
      <c r="H34" s="72" t="s">
        <v>3317</v>
      </c>
      <c r="I34" s="72" t="s">
        <v>3322</v>
      </c>
      <c r="J34" s="72" t="s">
        <v>3389</v>
      </c>
      <c r="K34" s="72" t="s">
        <v>3318</v>
      </c>
      <c r="L34" s="72" t="s">
        <v>3317</v>
      </c>
      <c r="M34" s="72" t="s">
        <v>3317</v>
      </c>
      <c r="N34" s="72" t="s">
        <v>3317</v>
      </c>
      <c r="O34" s="72" t="s">
        <v>3317</v>
      </c>
      <c r="P34" s="72" t="s">
        <v>3317</v>
      </c>
      <c r="Q34" s="72" t="s">
        <v>3317</v>
      </c>
      <c r="R34" s="72" t="s">
        <v>3317</v>
      </c>
      <c r="S34" s="72" t="s">
        <v>3317</v>
      </c>
      <c r="T34" s="72" t="s">
        <v>3317</v>
      </c>
      <c r="U34" s="72" t="s">
        <v>3317</v>
      </c>
      <c r="V34" s="72" t="s">
        <v>3317</v>
      </c>
      <c r="W34" s="72" t="s">
        <v>3317</v>
      </c>
      <c r="X34" s="72" t="s">
        <v>3317</v>
      </c>
      <c r="Y34" s="72" t="s">
        <v>3317</v>
      </c>
      <c r="Z34" s="72" t="s">
        <v>3317</v>
      </c>
      <c r="AA34" s="72" t="s">
        <v>3317</v>
      </c>
      <c r="AB34" s="72" t="s">
        <v>3317</v>
      </c>
      <c r="AC34" s="72" t="s">
        <v>3317</v>
      </c>
      <c r="AD34" s="72" t="s">
        <v>3317</v>
      </c>
      <c r="AE34" s="72" t="s">
        <v>3317</v>
      </c>
      <c r="AF34" s="72" t="s">
        <v>3317</v>
      </c>
      <c r="AG34" s="72" t="s">
        <v>3317</v>
      </c>
      <c r="AH34" s="72" t="s">
        <v>3317</v>
      </c>
      <c r="AI34" s="72" t="s">
        <v>3317</v>
      </c>
      <c r="AJ34" s="72" t="s">
        <v>3317</v>
      </c>
      <c r="AK34" s="72" t="s">
        <v>3317</v>
      </c>
      <c r="AL34" s="72" t="s">
        <v>3317</v>
      </c>
      <c r="AM34" s="72" t="s">
        <v>3317</v>
      </c>
      <c r="AN34" s="72" t="s">
        <v>3317</v>
      </c>
      <c r="AO34" s="72" t="s">
        <v>3317</v>
      </c>
      <c r="AP34" s="72" t="s">
        <v>3317</v>
      </c>
      <c r="AQ34" s="72" t="s">
        <v>3317</v>
      </c>
      <c r="AR34" s="72" t="s">
        <v>3317</v>
      </c>
      <c r="AS34" s="72" t="s">
        <v>3317</v>
      </c>
      <c r="AT34" s="72" t="s">
        <v>3317</v>
      </c>
      <c r="AU34" s="72" t="s">
        <v>3317</v>
      </c>
      <c r="AV34" s="72" t="s">
        <v>3317</v>
      </c>
      <c r="AW34" s="72" t="s">
        <v>3317</v>
      </c>
      <c r="AX34" s="72" t="s">
        <v>3317</v>
      </c>
      <c r="AY34" s="72" t="s">
        <v>3317</v>
      </c>
      <c r="AZ34" s="72" t="s">
        <v>3317</v>
      </c>
      <c r="BA34" s="72" t="s">
        <v>3317</v>
      </c>
      <c r="BB34" s="72" t="s">
        <v>3317</v>
      </c>
      <c r="BC34" s="72" t="s">
        <v>3317</v>
      </c>
      <c r="BD34" s="72" t="s">
        <v>3317</v>
      </c>
      <c r="BE34" s="72" t="s">
        <v>3317</v>
      </c>
      <c r="BF34" s="72" t="s">
        <v>3317</v>
      </c>
      <c r="BG34" s="72" t="s">
        <v>3317</v>
      </c>
      <c r="BH34" s="72" t="s">
        <v>3317</v>
      </c>
      <c r="BI34" s="72" t="s">
        <v>3317</v>
      </c>
      <c r="BJ34" s="72" t="s">
        <v>3317</v>
      </c>
      <c r="BK34" s="72" t="s">
        <v>3317</v>
      </c>
      <c r="BL34" s="72" t="s">
        <v>3317</v>
      </c>
      <c r="BM34" s="72" t="s">
        <v>3317</v>
      </c>
      <c r="BN34" s="72" t="s">
        <v>3317</v>
      </c>
      <c r="BO34" s="72" t="s">
        <v>3317</v>
      </c>
      <c r="BP34" s="72" t="s">
        <v>3317</v>
      </c>
      <c r="BQ34" s="72" t="s">
        <v>3390</v>
      </c>
      <c r="BR34" s="72" t="s">
        <v>3317</v>
      </c>
    </row>
    <row r="35" spans="1:70">
      <c r="A35" s="72" t="s">
        <v>2004</v>
      </c>
      <c r="B35" s="72" t="s">
        <v>2886</v>
      </c>
      <c r="C35" s="72" t="s">
        <v>2446</v>
      </c>
      <c r="D35" s="72" t="s">
        <v>3317</v>
      </c>
      <c r="E35" s="72" t="s">
        <v>3317</v>
      </c>
      <c r="F35" s="72" t="s">
        <v>3317</v>
      </c>
      <c r="G35" s="72" t="s">
        <v>3318</v>
      </c>
      <c r="H35" s="72" t="s">
        <v>3317</v>
      </c>
      <c r="I35" s="72" t="s">
        <v>108</v>
      </c>
      <c r="J35" s="72" t="s">
        <v>3391</v>
      </c>
      <c r="K35" s="72" t="s">
        <v>3318</v>
      </c>
      <c r="L35" s="72" t="s">
        <v>2563</v>
      </c>
      <c r="M35" s="72" t="s">
        <v>3391</v>
      </c>
      <c r="N35" s="72" t="s">
        <v>3318</v>
      </c>
      <c r="O35" s="72" t="s">
        <v>3317</v>
      </c>
      <c r="P35" s="72" t="s">
        <v>3317</v>
      </c>
      <c r="Q35" s="72" t="s">
        <v>3317</v>
      </c>
      <c r="R35" s="72" t="s">
        <v>3317</v>
      </c>
      <c r="S35" s="72" t="s">
        <v>3317</v>
      </c>
      <c r="T35" s="72" t="s">
        <v>3317</v>
      </c>
      <c r="U35" s="72" t="s">
        <v>3317</v>
      </c>
      <c r="V35" s="72" t="s">
        <v>3317</v>
      </c>
      <c r="W35" s="72" t="s">
        <v>3317</v>
      </c>
      <c r="X35" s="72" t="s">
        <v>3317</v>
      </c>
      <c r="Y35" s="72" t="s">
        <v>3317</v>
      </c>
      <c r="Z35" s="72" t="s">
        <v>3317</v>
      </c>
      <c r="AA35" s="72" t="s">
        <v>3317</v>
      </c>
      <c r="AB35" s="72" t="s">
        <v>3317</v>
      </c>
      <c r="AC35" s="72" t="s">
        <v>3317</v>
      </c>
      <c r="AD35" s="72" t="s">
        <v>3317</v>
      </c>
      <c r="AE35" s="72" t="s">
        <v>3317</v>
      </c>
      <c r="AF35" s="72" t="s">
        <v>3317</v>
      </c>
      <c r="AG35" s="72" t="s">
        <v>3317</v>
      </c>
      <c r="AH35" s="72" t="s">
        <v>3317</v>
      </c>
      <c r="AI35" s="72" t="s">
        <v>3317</v>
      </c>
      <c r="AJ35" s="72" t="s">
        <v>3317</v>
      </c>
      <c r="AK35" s="72" t="s">
        <v>3317</v>
      </c>
      <c r="AL35" s="72" t="s">
        <v>3317</v>
      </c>
      <c r="AM35" s="72" t="s">
        <v>3317</v>
      </c>
      <c r="AN35" s="72" t="s">
        <v>3317</v>
      </c>
      <c r="AO35" s="72" t="s">
        <v>3317</v>
      </c>
      <c r="AP35" s="72" t="s">
        <v>3317</v>
      </c>
      <c r="AQ35" s="72" t="s">
        <v>3317</v>
      </c>
      <c r="AR35" s="72" t="s">
        <v>3317</v>
      </c>
      <c r="AS35" s="72" t="s">
        <v>3317</v>
      </c>
      <c r="AT35" s="72" t="s">
        <v>3317</v>
      </c>
      <c r="AU35" s="72" t="s">
        <v>3317</v>
      </c>
      <c r="AV35" s="72" t="s">
        <v>3317</v>
      </c>
      <c r="AW35" s="72" t="s">
        <v>3317</v>
      </c>
      <c r="AX35" s="72" t="s">
        <v>3317</v>
      </c>
      <c r="AY35" s="72" t="s">
        <v>3317</v>
      </c>
      <c r="AZ35" s="72" t="s">
        <v>3317</v>
      </c>
      <c r="BA35" s="72" t="s">
        <v>3317</v>
      </c>
      <c r="BB35" s="72" t="s">
        <v>3317</v>
      </c>
      <c r="BC35" s="72" t="s">
        <v>3317</v>
      </c>
      <c r="BD35" s="72" t="s">
        <v>3317</v>
      </c>
      <c r="BE35" s="72" t="s">
        <v>3317</v>
      </c>
      <c r="BF35" s="72" t="s">
        <v>3317</v>
      </c>
      <c r="BG35" s="72" t="s">
        <v>3317</v>
      </c>
      <c r="BH35" s="72" t="s">
        <v>3317</v>
      </c>
      <c r="BI35" s="72" t="s">
        <v>3317</v>
      </c>
      <c r="BJ35" s="72" t="s">
        <v>3317</v>
      </c>
      <c r="BK35" s="72" t="s">
        <v>3317</v>
      </c>
      <c r="BL35" s="72" t="s">
        <v>3317</v>
      </c>
      <c r="BM35" s="72" t="s">
        <v>3317</v>
      </c>
      <c r="BN35" s="72" t="s">
        <v>3317</v>
      </c>
      <c r="BO35" s="72" t="s">
        <v>3317</v>
      </c>
      <c r="BP35" s="72" t="s">
        <v>3317</v>
      </c>
      <c r="BQ35" s="72" t="s">
        <v>3392</v>
      </c>
      <c r="BR35" s="72" t="s">
        <v>3317</v>
      </c>
    </row>
    <row r="36" spans="1:70">
      <c r="A36" s="72" t="s">
        <v>2004</v>
      </c>
      <c r="B36" s="72" t="s">
        <v>2426</v>
      </c>
      <c r="C36" s="72" t="s">
        <v>2415</v>
      </c>
      <c r="D36" s="72" t="s">
        <v>3317</v>
      </c>
      <c r="E36" s="72" t="s">
        <v>3317</v>
      </c>
      <c r="F36" s="72" t="s">
        <v>3317</v>
      </c>
      <c r="G36" s="72" t="s">
        <v>3318</v>
      </c>
      <c r="H36" s="72" t="s">
        <v>2422</v>
      </c>
      <c r="I36" s="72" t="s">
        <v>3317</v>
      </c>
      <c r="J36" s="72" t="s">
        <v>3317</v>
      </c>
      <c r="K36" s="72" t="s">
        <v>3317</v>
      </c>
      <c r="L36" s="72" t="s">
        <v>3317</v>
      </c>
      <c r="M36" s="72" t="s">
        <v>3317</v>
      </c>
      <c r="N36" s="72" t="s">
        <v>3317</v>
      </c>
      <c r="O36" s="72" t="s">
        <v>3317</v>
      </c>
      <c r="P36" s="72" t="s">
        <v>3317</v>
      </c>
      <c r="Q36" s="72" t="s">
        <v>3317</v>
      </c>
      <c r="R36" s="72" t="s">
        <v>3317</v>
      </c>
      <c r="S36" s="72" t="s">
        <v>3317</v>
      </c>
      <c r="T36" s="72" t="s">
        <v>3317</v>
      </c>
      <c r="U36" s="72" t="s">
        <v>3317</v>
      </c>
      <c r="V36" s="72" t="s">
        <v>3317</v>
      </c>
      <c r="W36" s="72" t="s">
        <v>3317</v>
      </c>
      <c r="X36" s="72" t="s">
        <v>3317</v>
      </c>
      <c r="Y36" s="72" t="s">
        <v>3317</v>
      </c>
      <c r="Z36" s="72" t="s">
        <v>3317</v>
      </c>
      <c r="AA36" s="72" t="s">
        <v>3317</v>
      </c>
      <c r="AB36" s="72" t="s">
        <v>3317</v>
      </c>
      <c r="AC36" s="72" t="s">
        <v>3317</v>
      </c>
      <c r="AD36" s="72" t="s">
        <v>3317</v>
      </c>
      <c r="AE36" s="72" t="s">
        <v>3317</v>
      </c>
      <c r="AF36" s="72" t="s">
        <v>3317</v>
      </c>
      <c r="AG36" s="72" t="s">
        <v>3317</v>
      </c>
      <c r="AH36" s="72" t="s">
        <v>3317</v>
      </c>
      <c r="AI36" s="72" t="s">
        <v>3317</v>
      </c>
      <c r="AJ36" s="72" t="s">
        <v>3317</v>
      </c>
      <c r="AK36" s="72" t="s">
        <v>3317</v>
      </c>
      <c r="AL36" s="72" t="s">
        <v>3317</v>
      </c>
      <c r="AM36" s="72" t="s">
        <v>3317</v>
      </c>
      <c r="AN36" s="72" t="s">
        <v>3317</v>
      </c>
      <c r="AO36" s="72" t="s">
        <v>3317</v>
      </c>
      <c r="AP36" s="72" t="s">
        <v>3317</v>
      </c>
      <c r="AQ36" s="72" t="s">
        <v>3317</v>
      </c>
      <c r="AR36" s="72" t="s">
        <v>3317</v>
      </c>
      <c r="AS36" s="72" t="s">
        <v>3317</v>
      </c>
      <c r="AT36" s="72" t="s">
        <v>3317</v>
      </c>
      <c r="AU36" s="72" t="s">
        <v>3317</v>
      </c>
      <c r="AV36" s="72" t="s">
        <v>3317</v>
      </c>
      <c r="AW36" s="72" t="s">
        <v>3317</v>
      </c>
      <c r="AX36" s="72" t="s">
        <v>3317</v>
      </c>
      <c r="AY36" s="72" t="s">
        <v>3317</v>
      </c>
      <c r="AZ36" s="72" t="s">
        <v>3317</v>
      </c>
      <c r="BA36" s="72" t="s">
        <v>3317</v>
      </c>
      <c r="BB36" s="72" t="s">
        <v>3317</v>
      </c>
      <c r="BC36" s="72" t="s">
        <v>3317</v>
      </c>
      <c r="BD36" s="72" t="s">
        <v>3317</v>
      </c>
      <c r="BE36" s="72" t="s">
        <v>3317</v>
      </c>
      <c r="BF36" s="72" t="s">
        <v>3317</v>
      </c>
      <c r="BG36" s="72" t="s">
        <v>3317</v>
      </c>
      <c r="BH36" s="72" t="s">
        <v>3317</v>
      </c>
      <c r="BI36" s="72" t="s">
        <v>3317</v>
      </c>
      <c r="BJ36" s="72" t="s">
        <v>3317</v>
      </c>
      <c r="BK36" s="72" t="s">
        <v>3317</v>
      </c>
      <c r="BL36" s="72" t="s">
        <v>3317</v>
      </c>
      <c r="BM36" s="72" t="s">
        <v>3317</v>
      </c>
      <c r="BN36" s="72" t="s">
        <v>3317</v>
      </c>
      <c r="BO36" s="72" t="s">
        <v>3317</v>
      </c>
      <c r="BP36" s="72" t="s">
        <v>3317</v>
      </c>
      <c r="BQ36" s="72" t="s">
        <v>3393</v>
      </c>
      <c r="BR36" s="72" t="s">
        <v>3326</v>
      </c>
    </row>
    <row r="37" spans="1:70">
      <c r="A37" s="72" t="s">
        <v>2004</v>
      </c>
      <c r="B37" s="72" t="s">
        <v>3120</v>
      </c>
      <c r="C37" s="72" t="s">
        <v>2893</v>
      </c>
      <c r="D37" s="72" t="s">
        <v>3317</v>
      </c>
      <c r="E37" s="72" t="s">
        <v>3317</v>
      </c>
      <c r="F37" s="72" t="s">
        <v>3317</v>
      </c>
      <c r="G37" s="72" t="s">
        <v>3318</v>
      </c>
      <c r="H37" s="72" t="s">
        <v>3317</v>
      </c>
      <c r="I37" s="72" t="s">
        <v>551</v>
      </c>
      <c r="J37" s="72" t="s">
        <v>3317</v>
      </c>
      <c r="K37" s="72" t="s">
        <v>3317</v>
      </c>
      <c r="L37" s="72" t="s">
        <v>3317</v>
      </c>
      <c r="M37" s="72" t="s">
        <v>3317</v>
      </c>
      <c r="N37" s="72" t="s">
        <v>3317</v>
      </c>
      <c r="O37" s="72" t="s">
        <v>3317</v>
      </c>
      <c r="P37" s="72" t="s">
        <v>3317</v>
      </c>
      <c r="Q37" s="72" t="s">
        <v>3317</v>
      </c>
      <c r="R37" s="72" t="s">
        <v>3317</v>
      </c>
      <c r="S37" s="72" t="s">
        <v>3317</v>
      </c>
      <c r="T37" s="72" t="s">
        <v>3317</v>
      </c>
      <c r="U37" s="72" t="s">
        <v>3317</v>
      </c>
      <c r="V37" s="72" t="s">
        <v>3317</v>
      </c>
      <c r="W37" s="72" t="s">
        <v>3317</v>
      </c>
      <c r="X37" s="72" t="s">
        <v>3317</v>
      </c>
      <c r="Y37" s="72" t="s">
        <v>3317</v>
      </c>
      <c r="Z37" s="72" t="s">
        <v>3317</v>
      </c>
      <c r="AA37" s="72" t="s">
        <v>3317</v>
      </c>
      <c r="AB37" s="72" t="s">
        <v>3317</v>
      </c>
      <c r="AC37" s="72" t="s">
        <v>3317</v>
      </c>
      <c r="AD37" s="72" t="s">
        <v>3317</v>
      </c>
      <c r="AE37" s="72" t="s">
        <v>3317</v>
      </c>
      <c r="AF37" s="72" t="s">
        <v>3317</v>
      </c>
      <c r="AG37" s="72" t="s">
        <v>3317</v>
      </c>
      <c r="AH37" s="72" t="s">
        <v>3317</v>
      </c>
      <c r="AI37" s="72" t="s">
        <v>3317</v>
      </c>
      <c r="AJ37" s="72" t="s">
        <v>3317</v>
      </c>
      <c r="AK37" s="72" t="s">
        <v>3317</v>
      </c>
      <c r="AL37" s="72" t="s">
        <v>3317</v>
      </c>
      <c r="AM37" s="72" t="s">
        <v>3317</v>
      </c>
      <c r="AN37" s="72" t="s">
        <v>3317</v>
      </c>
      <c r="AO37" s="72" t="s">
        <v>3317</v>
      </c>
      <c r="AP37" s="72" t="s">
        <v>3317</v>
      </c>
      <c r="AQ37" s="72" t="s">
        <v>3317</v>
      </c>
      <c r="AR37" s="72" t="s">
        <v>3317</v>
      </c>
      <c r="AS37" s="72" t="s">
        <v>3317</v>
      </c>
      <c r="AT37" s="72" t="s">
        <v>3317</v>
      </c>
      <c r="AU37" s="72" t="s">
        <v>3317</v>
      </c>
      <c r="AV37" s="72" t="s">
        <v>3317</v>
      </c>
      <c r="AW37" s="72" t="s">
        <v>3317</v>
      </c>
      <c r="AX37" s="72" t="s">
        <v>3317</v>
      </c>
      <c r="AY37" s="72" t="s">
        <v>3317</v>
      </c>
      <c r="AZ37" s="72" t="s">
        <v>3317</v>
      </c>
      <c r="BA37" s="72" t="s">
        <v>3317</v>
      </c>
      <c r="BB37" s="72" t="s">
        <v>3317</v>
      </c>
      <c r="BC37" s="72" t="s">
        <v>3317</v>
      </c>
      <c r="BD37" s="72" t="s">
        <v>3317</v>
      </c>
      <c r="BE37" s="72" t="s">
        <v>3317</v>
      </c>
      <c r="BF37" s="72" t="s">
        <v>3317</v>
      </c>
      <c r="BG37" s="72" t="s">
        <v>3317</v>
      </c>
      <c r="BH37" s="72" t="s">
        <v>3317</v>
      </c>
      <c r="BI37" s="72" t="s">
        <v>3317</v>
      </c>
      <c r="BJ37" s="72" t="s">
        <v>3317</v>
      </c>
      <c r="BK37" s="72" t="s">
        <v>3317</v>
      </c>
      <c r="BL37" s="72" t="s">
        <v>3317</v>
      </c>
      <c r="BM37" s="72" t="s">
        <v>3317</v>
      </c>
      <c r="BN37" s="72" t="s">
        <v>3317</v>
      </c>
      <c r="BO37" s="72" t="s">
        <v>3317</v>
      </c>
      <c r="BP37" s="72" t="s">
        <v>3317</v>
      </c>
      <c r="BQ37" s="72" t="s">
        <v>3394</v>
      </c>
      <c r="BR37" s="72" t="s">
        <v>3317</v>
      </c>
    </row>
    <row r="38" spans="1:70">
      <c r="A38" s="72" t="s">
        <v>2004</v>
      </c>
      <c r="B38" s="72" t="s">
        <v>3395</v>
      </c>
      <c r="C38" s="72" t="s">
        <v>2889</v>
      </c>
      <c r="D38" s="72" t="s">
        <v>3317</v>
      </c>
      <c r="E38" s="72" t="s">
        <v>3317</v>
      </c>
      <c r="F38" s="72" t="s">
        <v>3317</v>
      </c>
      <c r="G38" s="72" t="s">
        <v>3318</v>
      </c>
      <c r="H38" s="72" t="s">
        <v>3317</v>
      </c>
      <c r="I38" s="72" t="s">
        <v>3341</v>
      </c>
      <c r="J38" s="72" t="s">
        <v>3396</v>
      </c>
      <c r="K38" s="72" t="s">
        <v>3318</v>
      </c>
      <c r="L38" s="72" t="s">
        <v>3317</v>
      </c>
      <c r="M38" s="72" t="s">
        <v>3317</v>
      </c>
      <c r="N38" s="72" t="s">
        <v>3317</v>
      </c>
      <c r="O38" s="72" t="s">
        <v>3317</v>
      </c>
      <c r="P38" s="72" t="s">
        <v>3317</v>
      </c>
      <c r="Q38" s="72" t="s">
        <v>3317</v>
      </c>
      <c r="R38" s="72" t="s">
        <v>3317</v>
      </c>
      <c r="S38" s="72" t="s">
        <v>3317</v>
      </c>
      <c r="T38" s="72" t="s">
        <v>3317</v>
      </c>
      <c r="U38" s="72" t="s">
        <v>3317</v>
      </c>
      <c r="V38" s="72" t="s">
        <v>3317</v>
      </c>
      <c r="W38" s="72" t="s">
        <v>3317</v>
      </c>
      <c r="X38" s="72" t="s">
        <v>3317</v>
      </c>
      <c r="Y38" s="72" t="s">
        <v>3317</v>
      </c>
      <c r="Z38" s="72" t="s">
        <v>3317</v>
      </c>
      <c r="AA38" s="72" t="s">
        <v>3317</v>
      </c>
      <c r="AB38" s="72" t="s">
        <v>3317</v>
      </c>
      <c r="AC38" s="72" t="s">
        <v>3317</v>
      </c>
      <c r="AD38" s="72" t="s">
        <v>3317</v>
      </c>
      <c r="AE38" s="72" t="s">
        <v>3317</v>
      </c>
      <c r="AF38" s="72" t="s">
        <v>3317</v>
      </c>
      <c r="AG38" s="72" t="s">
        <v>3317</v>
      </c>
      <c r="AH38" s="72" t="s">
        <v>3317</v>
      </c>
      <c r="AI38" s="72" t="s">
        <v>3317</v>
      </c>
      <c r="AJ38" s="72" t="s">
        <v>3317</v>
      </c>
      <c r="AK38" s="72" t="s">
        <v>3317</v>
      </c>
      <c r="AL38" s="72" t="s">
        <v>3317</v>
      </c>
      <c r="AM38" s="72" t="s">
        <v>3317</v>
      </c>
      <c r="AN38" s="72" t="s">
        <v>3317</v>
      </c>
      <c r="AO38" s="72" t="s">
        <v>3317</v>
      </c>
      <c r="AP38" s="72" t="s">
        <v>3317</v>
      </c>
      <c r="AQ38" s="72" t="s">
        <v>3317</v>
      </c>
      <c r="AR38" s="72" t="s">
        <v>3317</v>
      </c>
      <c r="AS38" s="72" t="s">
        <v>3317</v>
      </c>
      <c r="AT38" s="72" t="s">
        <v>3317</v>
      </c>
      <c r="AU38" s="72" t="s">
        <v>3317</v>
      </c>
      <c r="AV38" s="72" t="s">
        <v>3317</v>
      </c>
      <c r="AW38" s="72" t="s">
        <v>3317</v>
      </c>
      <c r="AX38" s="72" t="s">
        <v>3317</v>
      </c>
      <c r="AY38" s="72" t="s">
        <v>3317</v>
      </c>
      <c r="AZ38" s="72" t="s">
        <v>3317</v>
      </c>
      <c r="BA38" s="72" t="s">
        <v>3317</v>
      </c>
      <c r="BB38" s="72" t="s">
        <v>3317</v>
      </c>
      <c r="BC38" s="72" t="s">
        <v>3317</v>
      </c>
      <c r="BD38" s="72" t="s">
        <v>3317</v>
      </c>
      <c r="BE38" s="72" t="s">
        <v>3317</v>
      </c>
      <c r="BF38" s="72" t="s">
        <v>3317</v>
      </c>
      <c r="BG38" s="72" t="s">
        <v>3317</v>
      </c>
      <c r="BH38" s="72" t="s">
        <v>3317</v>
      </c>
      <c r="BI38" s="72" t="s">
        <v>3317</v>
      </c>
      <c r="BJ38" s="72" t="s">
        <v>3317</v>
      </c>
      <c r="BK38" s="72" t="s">
        <v>3317</v>
      </c>
      <c r="BL38" s="72" t="s">
        <v>3317</v>
      </c>
      <c r="BM38" s="72" t="s">
        <v>3317</v>
      </c>
      <c r="BN38" s="72" t="s">
        <v>3317</v>
      </c>
      <c r="BO38" s="72" t="s">
        <v>3317</v>
      </c>
      <c r="BP38" s="72" t="s">
        <v>3317</v>
      </c>
      <c r="BQ38" s="72" t="s">
        <v>3397</v>
      </c>
      <c r="BR38" s="72" t="s">
        <v>3317</v>
      </c>
    </row>
    <row r="39" spans="1:70">
      <c r="A39" s="72" t="s">
        <v>2004</v>
      </c>
      <c r="B39" s="72" t="s">
        <v>2888</v>
      </c>
      <c r="C39" s="72" t="s">
        <v>2889</v>
      </c>
      <c r="D39" s="72" t="s">
        <v>3317</v>
      </c>
      <c r="E39" s="72" t="s">
        <v>3317</v>
      </c>
      <c r="F39" s="72" t="s">
        <v>3317</v>
      </c>
      <c r="G39" s="72" t="s">
        <v>3318</v>
      </c>
      <c r="H39" s="72" t="s">
        <v>3317</v>
      </c>
      <c r="I39" s="72" t="s">
        <v>108</v>
      </c>
      <c r="J39" s="72" t="s">
        <v>3398</v>
      </c>
      <c r="K39" s="72" t="s">
        <v>3318</v>
      </c>
      <c r="L39" s="72" t="s">
        <v>2563</v>
      </c>
      <c r="M39" s="72" t="s">
        <v>3398</v>
      </c>
      <c r="N39" s="72" t="s">
        <v>3318</v>
      </c>
      <c r="O39" s="72" t="s">
        <v>3399</v>
      </c>
      <c r="P39" s="72" t="s">
        <v>3398</v>
      </c>
      <c r="Q39" s="72" t="s">
        <v>3318</v>
      </c>
      <c r="R39" s="72" t="s">
        <v>3341</v>
      </c>
      <c r="S39" s="72" t="s">
        <v>3398</v>
      </c>
      <c r="T39" s="72" t="s">
        <v>3318</v>
      </c>
      <c r="U39" s="72" t="s">
        <v>3350</v>
      </c>
      <c r="V39" s="72" t="s">
        <v>3398</v>
      </c>
      <c r="W39" s="72" t="s">
        <v>3318</v>
      </c>
      <c r="X39" s="72" t="s">
        <v>3317</v>
      </c>
      <c r="Y39" s="72" t="s">
        <v>3317</v>
      </c>
      <c r="Z39" s="72" t="s">
        <v>3317</v>
      </c>
      <c r="AA39" s="72" t="s">
        <v>3317</v>
      </c>
      <c r="AB39" s="72" t="s">
        <v>3317</v>
      </c>
      <c r="AC39" s="72" t="s">
        <v>3317</v>
      </c>
      <c r="AD39" s="72" t="s">
        <v>3317</v>
      </c>
      <c r="AE39" s="72" t="s">
        <v>3317</v>
      </c>
      <c r="AF39" s="72" t="s">
        <v>3317</v>
      </c>
      <c r="AG39" s="72" t="s">
        <v>3317</v>
      </c>
      <c r="AH39" s="72" t="s">
        <v>3317</v>
      </c>
      <c r="AI39" s="72" t="s">
        <v>3317</v>
      </c>
      <c r="AJ39" s="72" t="s">
        <v>3317</v>
      </c>
      <c r="AK39" s="72" t="s">
        <v>3317</v>
      </c>
      <c r="AL39" s="72" t="s">
        <v>3317</v>
      </c>
      <c r="AM39" s="72" t="s">
        <v>3317</v>
      </c>
      <c r="AN39" s="72" t="s">
        <v>3317</v>
      </c>
      <c r="AO39" s="72" t="s">
        <v>3317</v>
      </c>
      <c r="AP39" s="72" t="s">
        <v>3317</v>
      </c>
      <c r="AQ39" s="72" t="s">
        <v>3317</v>
      </c>
      <c r="AR39" s="72" t="s">
        <v>3317</v>
      </c>
      <c r="AS39" s="72" t="s">
        <v>3317</v>
      </c>
      <c r="AT39" s="72" t="s">
        <v>3317</v>
      </c>
      <c r="AU39" s="72" t="s">
        <v>3317</v>
      </c>
      <c r="AV39" s="72" t="s">
        <v>3317</v>
      </c>
      <c r="AW39" s="72" t="s">
        <v>3317</v>
      </c>
      <c r="AX39" s="72" t="s">
        <v>3317</v>
      </c>
      <c r="AY39" s="72" t="s">
        <v>3317</v>
      </c>
      <c r="AZ39" s="72" t="s">
        <v>3317</v>
      </c>
      <c r="BA39" s="72" t="s">
        <v>3317</v>
      </c>
      <c r="BB39" s="72" t="s">
        <v>3317</v>
      </c>
      <c r="BC39" s="72" t="s">
        <v>3317</v>
      </c>
      <c r="BD39" s="72" t="s">
        <v>3317</v>
      </c>
      <c r="BE39" s="72" t="s">
        <v>3317</v>
      </c>
      <c r="BF39" s="72" t="s">
        <v>3317</v>
      </c>
      <c r="BG39" s="72" t="s">
        <v>3317</v>
      </c>
      <c r="BH39" s="72" t="s">
        <v>3317</v>
      </c>
      <c r="BI39" s="72" t="s">
        <v>3317</v>
      </c>
      <c r="BJ39" s="72" t="s">
        <v>3317</v>
      </c>
      <c r="BK39" s="72" t="s">
        <v>3317</v>
      </c>
      <c r="BL39" s="72" t="s">
        <v>3317</v>
      </c>
      <c r="BM39" s="72" t="s">
        <v>3317</v>
      </c>
      <c r="BN39" s="72" t="s">
        <v>3317</v>
      </c>
      <c r="BO39" s="72" t="s">
        <v>3317</v>
      </c>
      <c r="BP39" s="72" t="s">
        <v>3317</v>
      </c>
      <c r="BQ39" s="72" t="s">
        <v>3400</v>
      </c>
      <c r="BR39" s="72" t="s">
        <v>3317</v>
      </c>
    </row>
    <row r="40" spans="1:70">
      <c r="A40" s="72" t="s">
        <v>2004</v>
      </c>
      <c r="B40" s="72" t="s">
        <v>3401</v>
      </c>
      <c r="C40" s="72" t="s">
        <v>2893</v>
      </c>
      <c r="D40" s="72" t="s">
        <v>3317</v>
      </c>
      <c r="E40" s="72" t="s">
        <v>3317</v>
      </c>
      <c r="F40" s="72" t="s">
        <v>3317</v>
      </c>
      <c r="G40" s="72" t="s">
        <v>3318</v>
      </c>
      <c r="H40" s="72" t="s">
        <v>3317</v>
      </c>
      <c r="I40" s="72" t="s">
        <v>3322</v>
      </c>
      <c r="J40" s="72" t="s">
        <v>3380</v>
      </c>
      <c r="K40" s="72" t="s">
        <v>3318</v>
      </c>
      <c r="L40" s="72" t="s">
        <v>3317</v>
      </c>
      <c r="M40" s="72" t="s">
        <v>3317</v>
      </c>
      <c r="N40" s="72" t="s">
        <v>3317</v>
      </c>
      <c r="O40" s="72" t="s">
        <v>3317</v>
      </c>
      <c r="P40" s="72" t="s">
        <v>3317</v>
      </c>
      <c r="Q40" s="72" t="s">
        <v>3317</v>
      </c>
      <c r="R40" s="72" t="s">
        <v>3317</v>
      </c>
      <c r="S40" s="72" t="s">
        <v>3317</v>
      </c>
      <c r="T40" s="72" t="s">
        <v>3317</v>
      </c>
      <c r="U40" s="72" t="s">
        <v>3317</v>
      </c>
      <c r="V40" s="72" t="s">
        <v>3317</v>
      </c>
      <c r="W40" s="72" t="s">
        <v>3317</v>
      </c>
      <c r="X40" s="72" t="s">
        <v>3317</v>
      </c>
      <c r="Y40" s="72" t="s">
        <v>3317</v>
      </c>
      <c r="Z40" s="72" t="s">
        <v>3317</v>
      </c>
      <c r="AA40" s="72" t="s">
        <v>3317</v>
      </c>
      <c r="AB40" s="72" t="s">
        <v>3317</v>
      </c>
      <c r="AC40" s="72" t="s">
        <v>3317</v>
      </c>
      <c r="AD40" s="72" t="s">
        <v>3317</v>
      </c>
      <c r="AE40" s="72" t="s">
        <v>3317</v>
      </c>
      <c r="AF40" s="72" t="s">
        <v>3317</v>
      </c>
      <c r="AG40" s="72" t="s">
        <v>3317</v>
      </c>
      <c r="AH40" s="72" t="s">
        <v>3317</v>
      </c>
      <c r="AI40" s="72" t="s">
        <v>3317</v>
      </c>
      <c r="AJ40" s="72" t="s">
        <v>3317</v>
      </c>
      <c r="AK40" s="72" t="s">
        <v>3317</v>
      </c>
      <c r="AL40" s="72" t="s">
        <v>3317</v>
      </c>
      <c r="AM40" s="72" t="s">
        <v>3317</v>
      </c>
      <c r="AN40" s="72" t="s">
        <v>3317</v>
      </c>
      <c r="AO40" s="72" t="s">
        <v>3317</v>
      </c>
      <c r="AP40" s="72" t="s">
        <v>3317</v>
      </c>
      <c r="AQ40" s="72" t="s">
        <v>3317</v>
      </c>
      <c r="AR40" s="72" t="s">
        <v>3317</v>
      </c>
      <c r="AS40" s="72" t="s">
        <v>3317</v>
      </c>
      <c r="AT40" s="72" t="s">
        <v>3317</v>
      </c>
      <c r="AU40" s="72" t="s">
        <v>3317</v>
      </c>
      <c r="AV40" s="72" t="s">
        <v>3317</v>
      </c>
      <c r="AW40" s="72" t="s">
        <v>3317</v>
      </c>
      <c r="AX40" s="72" t="s">
        <v>3317</v>
      </c>
      <c r="AY40" s="72" t="s">
        <v>3317</v>
      </c>
      <c r="AZ40" s="72" t="s">
        <v>3317</v>
      </c>
      <c r="BA40" s="72" t="s">
        <v>3317</v>
      </c>
      <c r="BB40" s="72" t="s">
        <v>3317</v>
      </c>
      <c r="BC40" s="72" t="s">
        <v>3317</v>
      </c>
      <c r="BD40" s="72" t="s">
        <v>3317</v>
      </c>
      <c r="BE40" s="72" t="s">
        <v>3317</v>
      </c>
      <c r="BF40" s="72" t="s">
        <v>3317</v>
      </c>
      <c r="BG40" s="72" t="s">
        <v>3317</v>
      </c>
      <c r="BH40" s="72" t="s">
        <v>3317</v>
      </c>
      <c r="BI40" s="72" t="s">
        <v>3317</v>
      </c>
      <c r="BJ40" s="72" t="s">
        <v>3317</v>
      </c>
      <c r="BK40" s="72" t="s">
        <v>3317</v>
      </c>
      <c r="BL40" s="72" t="s">
        <v>3317</v>
      </c>
      <c r="BM40" s="72" t="s">
        <v>3317</v>
      </c>
      <c r="BN40" s="72" t="s">
        <v>3317</v>
      </c>
      <c r="BO40" s="72" t="s">
        <v>3317</v>
      </c>
      <c r="BP40" s="72" t="s">
        <v>3317</v>
      </c>
      <c r="BQ40" s="72" t="s">
        <v>3402</v>
      </c>
      <c r="BR40" s="72" t="s">
        <v>3317</v>
      </c>
    </row>
    <row r="41" spans="1:70">
      <c r="A41" s="72" t="s">
        <v>2004</v>
      </c>
      <c r="B41" s="72" t="s">
        <v>3403</v>
      </c>
      <c r="C41" s="72" t="s">
        <v>2889</v>
      </c>
      <c r="D41" s="72" t="s">
        <v>3317</v>
      </c>
      <c r="E41" s="72" t="s">
        <v>3317</v>
      </c>
      <c r="F41" s="72" t="s">
        <v>3317</v>
      </c>
      <c r="G41" s="72" t="s">
        <v>3318</v>
      </c>
      <c r="H41" s="72" t="s">
        <v>3317</v>
      </c>
      <c r="I41" s="72" t="s">
        <v>3322</v>
      </c>
      <c r="J41" s="72" t="s">
        <v>3404</v>
      </c>
      <c r="K41" s="72" t="s">
        <v>3318</v>
      </c>
      <c r="L41" s="72" t="s">
        <v>3317</v>
      </c>
      <c r="M41" s="72" t="s">
        <v>3317</v>
      </c>
      <c r="N41" s="72" t="s">
        <v>3317</v>
      </c>
      <c r="O41" s="72" t="s">
        <v>3317</v>
      </c>
      <c r="P41" s="72" t="s">
        <v>3317</v>
      </c>
      <c r="Q41" s="72" t="s">
        <v>3317</v>
      </c>
      <c r="R41" s="72" t="s">
        <v>3317</v>
      </c>
      <c r="S41" s="72" t="s">
        <v>3317</v>
      </c>
      <c r="T41" s="72" t="s">
        <v>3317</v>
      </c>
      <c r="U41" s="72" t="s">
        <v>3317</v>
      </c>
      <c r="V41" s="72" t="s">
        <v>3317</v>
      </c>
      <c r="W41" s="72" t="s">
        <v>3317</v>
      </c>
      <c r="X41" s="72" t="s">
        <v>3317</v>
      </c>
      <c r="Y41" s="72" t="s">
        <v>3317</v>
      </c>
      <c r="Z41" s="72" t="s">
        <v>3317</v>
      </c>
      <c r="AA41" s="72" t="s">
        <v>3317</v>
      </c>
      <c r="AB41" s="72" t="s">
        <v>3317</v>
      </c>
      <c r="AC41" s="72" t="s">
        <v>3317</v>
      </c>
      <c r="AD41" s="72" t="s">
        <v>3317</v>
      </c>
      <c r="AE41" s="72" t="s">
        <v>3317</v>
      </c>
      <c r="AF41" s="72" t="s">
        <v>3317</v>
      </c>
      <c r="AG41" s="72" t="s">
        <v>3317</v>
      </c>
      <c r="AH41" s="72" t="s">
        <v>3317</v>
      </c>
      <c r="AI41" s="72" t="s">
        <v>3317</v>
      </c>
      <c r="AJ41" s="72" t="s">
        <v>3317</v>
      </c>
      <c r="AK41" s="72" t="s">
        <v>3317</v>
      </c>
      <c r="AL41" s="72" t="s">
        <v>3317</v>
      </c>
      <c r="AM41" s="72" t="s">
        <v>3317</v>
      </c>
      <c r="AN41" s="72" t="s">
        <v>3317</v>
      </c>
      <c r="AO41" s="72" t="s">
        <v>3317</v>
      </c>
      <c r="AP41" s="72" t="s">
        <v>3317</v>
      </c>
      <c r="AQ41" s="72" t="s">
        <v>3317</v>
      </c>
      <c r="AR41" s="72" t="s">
        <v>3317</v>
      </c>
      <c r="AS41" s="72" t="s">
        <v>3317</v>
      </c>
      <c r="AT41" s="72" t="s">
        <v>3317</v>
      </c>
      <c r="AU41" s="72" t="s">
        <v>3317</v>
      </c>
      <c r="AV41" s="72" t="s">
        <v>3317</v>
      </c>
      <c r="AW41" s="72" t="s">
        <v>3317</v>
      </c>
      <c r="AX41" s="72" t="s">
        <v>3317</v>
      </c>
      <c r="AY41" s="72" t="s">
        <v>3317</v>
      </c>
      <c r="AZ41" s="72" t="s">
        <v>3317</v>
      </c>
      <c r="BA41" s="72" t="s">
        <v>3317</v>
      </c>
      <c r="BB41" s="72" t="s">
        <v>3317</v>
      </c>
      <c r="BC41" s="72" t="s">
        <v>3317</v>
      </c>
      <c r="BD41" s="72" t="s">
        <v>3317</v>
      </c>
      <c r="BE41" s="72" t="s">
        <v>3317</v>
      </c>
      <c r="BF41" s="72" t="s">
        <v>3317</v>
      </c>
      <c r="BG41" s="72" t="s">
        <v>3317</v>
      </c>
      <c r="BH41" s="72" t="s">
        <v>3317</v>
      </c>
      <c r="BI41" s="72" t="s">
        <v>3317</v>
      </c>
      <c r="BJ41" s="72" t="s">
        <v>3317</v>
      </c>
      <c r="BK41" s="72" t="s">
        <v>3317</v>
      </c>
      <c r="BL41" s="72" t="s">
        <v>3317</v>
      </c>
      <c r="BM41" s="72" t="s">
        <v>3317</v>
      </c>
      <c r="BN41" s="72" t="s">
        <v>3317</v>
      </c>
      <c r="BO41" s="72" t="s">
        <v>3317</v>
      </c>
      <c r="BP41" s="72" t="s">
        <v>3317</v>
      </c>
      <c r="BQ41" s="72" t="s">
        <v>3405</v>
      </c>
      <c r="BR41" s="72" t="s">
        <v>3317</v>
      </c>
    </row>
    <row r="42" spans="1:70">
      <c r="A42" s="72" t="s">
        <v>2004</v>
      </c>
      <c r="B42" s="72" t="s">
        <v>3406</v>
      </c>
      <c r="C42" s="72" t="s">
        <v>2893</v>
      </c>
      <c r="D42" s="72" t="s">
        <v>3317</v>
      </c>
      <c r="E42" s="72" t="s">
        <v>3317</v>
      </c>
      <c r="F42" s="72" t="s">
        <v>3317</v>
      </c>
      <c r="G42" s="72" t="s">
        <v>3318</v>
      </c>
      <c r="H42" s="72" t="s">
        <v>3317</v>
      </c>
      <c r="I42" s="72" t="s">
        <v>3322</v>
      </c>
      <c r="J42" s="72" t="s">
        <v>3380</v>
      </c>
      <c r="K42" s="72" t="s">
        <v>3318</v>
      </c>
      <c r="L42" s="72" t="s">
        <v>3317</v>
      </c>
      <c r="M42" s="72" t="s">
        <v>3317</v>
      </c>
      <c r="N42" s="72" t="s">
        <v>3317</v>
      </c>
      <c r="O42" s="72" t="s">
        <v>3317</v>
      </c>
      <c r="P42" s="72" t="s">
        <v>3317</v>
      </c>
      <c r="Q42" s="72" t="s">
        <v>3317</v>
      </c>
      <c r="R42" s="72" t="s">
        <v>3317</v>
      </c>
      <c r="S42" s="72" t="s">
        <v>3317</v>
      </c>
      <c r="T42" s="72" t="s">
        <v>3317</v>
      </c>
      <c r="U42" s="72" t="s">
        <v>3317</v>
      </c>
      <c r="V42" s="72" t="s">
        <v>3317</v>
      </c>
      <c r="W42" s="72" t="s">
        <v>3317</v>
      </c>
      <c r="X42" s="72" t="s">
        <v>3317</v>
      </c>
      <c r="Y42" s="72" t="s">
        <v>3317</v>
      </c>
      <c r="Z42" s="72" t="s">
        <v>3317</v>
      </c>
      <c r="AA42" s="72" t="s">
        <v>3317</v>
      </c>
      <c r="AB42" s="72" t="s">
        <v>3317</v>
      </c>
      <c r="AC42" s="72" t="s">
        <v>3317</v>
      </c>
      <c r="AD42" s="72" t="s">
        <v>3317</v>
      </c>
      <c r="AE42" s="72" t="s">
        <v>3317</v>
      </c>
      <c r="AF42" s="72" t="s">
        <v>3317</v>
      </c>
      <c r="AG42" s="72" t="s">
        <v>3317</v>
      </c>
      <c r="AH42" s="72" t="s">
        <v>3317</v>
      </c>
      <c r="AI42" s="72" t="s">
        <v>3317</v>
      </c>
      <c r="AJ42" s="72" t="s">
        <v>3317</v>
      </c>
      <c r="AK42" s="72" t="s">
        <v>3317</v>
      </c>
      <c r="AL42" s="72" t="s">
        <v>3317</v>
      </c>
      <c r="AM42" s="72" t="s">
        <v>3317</v>
      </c>
      <c r="AN42" s="72" t="s">
        <v>3317</v>
      </c>
      <c r="AO42" s="72" t="s">
        <v>3317</v>
      </c>
      <c r="AP42" s="72" t="s">
        <v>3317</v>
      </c>
      <c r="AQ42" s="72" t="s">
        <v>3317</v>
      </c>
      <c r="AR42" s="72" t="s">
        <v>3317</v>
      </c>
      <c r="AS42" s="72" t="s">
        <v>3317</v>
      </c>
      <c r="AT42" s="72" t="s">
        <v>3317</v>
      </c>
      <c r="AU42" s="72" t="s">
        <v>3317</v>
      </c>
      <c r="AV42" s="72" t="s">
        <v>3317</v>
      </c>
      <c r="AW42" s="72" t="s">
        <v>3317</v>
      </c>
      <c r="AX42" s="72" t="s">
        <v>3317</v>
      </c>
      <c r="AY42" s="72" t="s">
        <v>3317</v>
      </c>
      <c r="AZ42" s="72" t="s">
        <v>3317</v>
      </c>
      <c r="BA42" s="72" t="s">
        <v>3317</v>
      </c>
      <c r="BB42" s="72" t="s">
        <v>3317</v>
      </c>
      <c r="BC42" s="72" t="s">
        <v>3317</v>
      </c>
      <c r="BD42" s="72" t="s">
        <v>3317</v>
      </c>
      <c r="BE42" s="72" t="s">
        <v>3317</v>
      </c>
      <c r="BF42" s="72" t="s">
        <v>3317</v>
      </c>
      <c r="BG42" s="72" t="s">
        <v>3317</v>
      </c>
      <c r="BH42" s="72" t="s">
        <v>3317</v>
      </c>
      <c r="BI42" s="72" t="s">
        <v>3317</v>
      </c>
      <c r="BJ42" s="72" t="s">
        <v>3317</v>
      </c>
      <c r="BK42" s="72" t="s">
        <v>3317</v>
      </c>
      <c r="BL42" s="72" t="s">
        <v>3317</v>
      </c>
      <c r="BM42" s="72" t="s">
        <v>3317</v>
      </c>
      <c r="BN42" s="72" t="s">
        <v>3317</v>
      </c>
      <c r="BO42" s="72" t="s">
        <v>3317</v>
      </c>
      <c r="BP42" s="72" t="s">
        <v>3317</v>
      </c>
      <c r="BQ42" s="72" t="s">
        <v>3407</v>
      </c>
      <c r="BR42" s="72" t="s">
        <v>3317</v>
      </c>
    </row>
    <row r="43" spans="1:70">
      <c r="A43" s="72" t="s">
        <v>2004</v>
      </c>
      <c r="B43" s="72" t="s">
        <v>3408</v>
      </c>
      <c r="C43" s="72" t="s">
        <v>2909</v>
      </c>
      <c r="D43" s="72" t="s">
        <v>3317</v>
      </c>
      <c r="E43" s="72" t="s">
        <v>3317</v>
      </c>
      <c r="F43" s="72" t="s">
        <v>3317</v>
      </c>
      <c r="G43" s="72" t="s">
        <v>3318</v>
      </c>
      <c r="H43" s="72" t="s">
        <v>3317</v>
      </c>
      <c r="I43" s="72" t="s">
        <v>3341</v>
      </c>
      <c r="J43" s="72" t="s">
        <v>3409</v>
      </c>
      <c r="K43" s="72" t="s">
        <v>3318</v>
      </c>
      <c r="L43" s="72" t="s">
        <v>3317</v>
      </c>
      <c r="M43" s="72" t="s">
        <v>3317</v>
      </c>
      <c r="N43" s="72" t="s">
        <v>3317</v>
      </c>
      <c r="O43" s="72" t="s">
        <v>3317</v>
      </c>
      <c r="P43" s="72" t="s">
        <v>3317</v>
      </c>
      <c r="Q43" s="72" t="s">
        <v>3317</v>
      </c>
      <c r="R43" s="72" t="s">
        <v>3317</v>
      </c>
      <c r="S43" s="72" t="s">
        <v>3317</v>
      </c>
      <c r="T43" s="72" t="s">
        <v>3317</v>
      </c>
      <c r="U43" s="72" t="s">
        <v>3317</v>
      </c>
      <c r="V43" s="72" t="s">
        <v>3317</v>
      </c>
      <c r="W43" s="72" t="s">
        <v>3317</v>
      </c>
      <c r="X43" s="72" t="s">
        <v>3317</v>
      </c>
      <c r="Y43" s="72" t="s">
        <v>3317</v>
      </c>
      <c r="Z43" s="72" t="s">
        <v>3317</v>
      </c>
      <c r="AA43" s="72" t="s">
        <v>3317</v>
      </c>
      <c r="AB43" s="72" t="s">
        <v>3317</v>
      </c>
      <c r="AC43" s="72" t="s">
        <v>3317</v>
      </c>
      <c r="AD43" s="72" t="s">
        <v>3317</v>
      </c>
      <c r="AE43" s="72" t="s">
        <v>3317</v>
      </c>
      <c r="AF43" s="72" t="s">
        <v>3317</v>
      </c>
      <c r="AG43" s="72" t="s">
        <v>3317</v>
      </c>
      <c r="AH43" s="72" t="s">
        <v>3317</v>
      </c>
      <c r="AI43" s="72" t="s">
        <v>3317</v>
      </c>
      <c r="AJ43" s="72" t="s">
        <v>3317</v>
      </c>
      <c r="AK43" s="72" t="s">
        <v>3317</v>
      </c>
      <c r="AL43" s="72" t="s">
        <v>3317</v>
      </c>
      <c r="AM43" s="72" t="s">
        <v>3317</v>
      </c>
      <c r="AN43" s="72" t="s">
        <v>3317</v>
      </c>
      <c r="AO43" s="72" t="s">
        <v>3317</v>
      </c>
      <c r="AP43" s="72" t="s">
        <v>3317</v>
      </c>
      <c r="AQ43" s="72" t="s">
        <v>3317</v>
      </c>
      <c r="AR43" s="72" t="s">
        <v>3317</v>
      </c>
      <c r="AS43" s="72" t="s">
        <v>3317</v>
      </c>
      <c r="AT43" s="72" t="s">
        <v>3317</v>
      </c>
      <c r="AU43" s="72" t="s">
        <v>3317</v>
      </c>
      <c r="AV43" s="72" t="s">
        <v>3317</v>
      </c>
      <c r="AW43" s="72" t="s">
        <v>3317</v>
      </c>
      <c r="AX43" s="72" t="s">
        <v>3317</v>
      </c>
      <c r="AY43" s="72" t="s">
        <v>3317</v>
      </c>
      <c r="AZ43" s="72" t="s">
        <v>3317</v>
      </c>
      <c r="BA43" s="72" t="s">
        <v>3317</v>
      </c>
      <c r="BB43" s="72" t="s">
        <v>3317</v>
      </c>
      <c r="BC43" s="72" t="s">
        <v>3317</v>
      </c>
      <c r="BD43" s="72" t="s">
        <v>3317</v>
      </c>
      <c r="BE43" s="72" t="s">
        <v>3317</v>
      </c>
      <c r="BF43" s="72" t="s">
        <v>3317</v>
      </c>
      <c r="BG43" s="72" t="s">
        <v>3317</v>
      </c>
      <c r="BH43" s="72" t="s">
        <v>3317</v>
      </c>
      <c r="BI43" s="72" t="s">
        <v>3317</v>
      </c>
      <c r="BJ43" s="72" t="s">
        <v>3317</v>
      </c>
      <c r="BK43" s="72" t="s">
        <v>3317</v>
      </c>
      <c r="BL43" s="72" t="s">
        <v>3317</v>
      </c>
      <c r="BM43" s="72" t="s">
        <v>3317</v>
      </c>
      <c r="BN43" s="72" t="s">
        <v>3317</v>
      </c>
      <c r="BO43" s="72" t="s">
        <v>3317</v>
      </c>
      <c r="BP43" s="72" t="s">
        <v>3317</v>
      </c>
      <c r="BQ43" s="72" t="s">
        <v>3410</v>
      </c>
      <c r="BR43" s="72" t="s">
        <v>3317</v>
      </c>
    </row>
    <row r="44" spans="1:70">
      <c r="A44" s="72" t="s">
        <v>2004</v>
      </c>
      <c r="B44" s="72" t="s">
        <v>2892</v>
      </c>
      <c r="C44" s="72" t="s">
        <v>2893</v>
      </c>
      <c r="D44" s="72" t="s">
        <v>3317</v>
      </c>
      <c r="E44" s="72" t="s">
        <v>3317</v>
      </c>
      <c r="F44" s="72" t="s">
        <v>3317</v>
      </c>
      <c r="G44" s="72" t="s">
        <v>3318</v>
      </c>
      <c r="H44" s="72" t="s">
        <v>3317</v>
      </c>
      <c r="I44" s="72" t="s">
        <v>3322</v>
      </c>
      <c r="J44" s="72" t="s">
        <v>3411</v>
      </c>
      <c r="K44" s="72" t="s">
        <v>3318</v>
      </c>
      <c r="L44" s="72" t="s">
        <v>1213</v>
      </c>
      <c r="M44" s="72" t="s">
        <v>3411</v>
      </c>
      <c r="N44" s="72" t="s">
        <v>3318</v>
      </c>
      <c r="O44" s="72" t="s">
        <v>3317</v>
      </c>
      <c r="P44" s="72" t="s">
        <v>3317</v>
      </c>
      <c r="Q44" s="72" t="s">
        <v>3317</v>
      </c>
      <c r="R44" s="72" t="s">
        <v>3317</v>
      </c>
      <c r="S44" s="72" t="s">
        <v>3317</v>
      </c>
      <c r="T44" s="72" t="s">
        <v>3317</v>
      </c>
      <c r="U44" s="72" t="s">
        <v>3317</v>
      </c>
      <c r="V44" s="72" t="s">
        <v>3317</v>
      </c>
      <c r="W44" s="72" t="s">
        <v>3317</v>
      </c>
      <c r="X44" s="72" t="s">
        <v>3317</v>
      </c>
      <c r="Y44" s="72" t="s">
        <v>3317</v>
      </c>
      <c r="Z44" s="72" t="s">
        <v>3317</v>
      </c>
      <c r="AA44" s="72" t="s">
        <v>3317</v>
      </c>
      <c r="AB44" s="72" t="s">
        <v>3317</v>
      </c>
      <c r="AC44" s="72" t="s">
        <v>3317</v>
      </c>
      <c r="AD44" s="72" t="s">
        <v>3317</v>
      </c>
      <c r="AE44" s="72" t="s">
        <v>3317</v>
      </c>
      <c r="AF44" s="72" t="s">
        <v>3317</v>
      </c>
      <c r="AG44" s="72" t="s">
        <v>3317</v>
      </c>
      <c r="AH44" s="72" t="s">
        <v>3317</v>
      </c>
      <c r="AI44" s="72" t="s">
        <v>3317</v>
      </c>
      <c r="AJ44" s="72" t="s">
        <v>3317</v>
      </c>
      <c r="AK44" s="72" t="s">
        <v>3317</v>
      </c>
      <c r="AL44" s="72" t="s">
        <v>3317</v>
      </c>
      <c r="AM44" s="72" t="s">
        <v>3317</v>
      </c>
      <c r="AN44" s="72" t="s">
        <v>3317</v>
      </c>
      <c r="AO44" s="72" t="s">
        <v>3317</v>
      </c>
      <c r="AP44" s="72" t="s">
        <v>3317</v>
      </c>
      <c r="AQ44" s="72" t="s">
        <v>3317</v>
      </c>
      <c r="AR44" s="72" t="s">
        <v>3317</v>
      </c>
      <c r="AS44" s="72" t="s">
        <v>3317</v>
      </c>
      <c r="AT44" s="72" t="s">
        <v>3317</v>
      </c>
      <c r="AU44" s="72" t="s">
        <v>3317</v>
      </c>
      <c r="AV44" s="72" t="s">
        <v>3317</v>
      </c>
      <c r="AW44" s="72" t="s">
        <v>3317</v>
      </c>
      <c r="AX44" s="72" t="s">
        <v>3317</v>
      </c>
      <c r="AY44" s="72" t="s">
        <v>3317</v>
      </c>
      <c r="AZ44" s="72" t="s">
        <v>3317</v>
      </c>
      <c r="BA44" s="72" t="s">
        <v>3317</v>
      </c>
      <c r="BB44" s="72" t="s">
        <v>3317</v>
      </c>
      <c r="BC44" s="72" t="s">
        <v>3317</v>
      </c>
      <c r="BD44" s="72" t="s">
        <v>3317</v>
      </c>
      <c r="BE44" s="72" t="s">
        <v>3317</v>
      </c>
      <c r="BF44" s="72" t="s">
        <v>3317</v>
      </c>
      <c r="BG44" s="72" t="s">
        <v>3317</v>
      </c>
      <c r="BH44" s="72" t="s">
        <v>3317</v>
      </c>
      <c r="BI44" s="72" t="s">
        <v>3317</v>
      </c>
      <c r="BJ44" s="72" t="s">
        <v>3317</v>
      </c>
      <c r="BK44" s="72" t="s">
        <v>3317</v>
      </c>
      <c r="BL44" s="72" t="s">
        <v>3317</v>
      </c>
      <c r="BM44" s="72" t="s">
        <v>3317</v>
      </c>
      <c r="BN44" s="72" t="s">
        <v>3317</v>
      </c>
      <c r="BO44" s="72" t="s">
        <v>3317</v>
      </c>
      <c r="BP44" s="72" t="s">
        <v>3317</v>
      </c>
      <c r="BQ44" s="72" t="s">
        <v>3412</v>
      </c>
      <c r="BR44" s="72" t="s">
        <v>3317</v>
      </c>
    </row>
    <row r="45" spans="1:70">
      <c r="A45" s="72" t="s">
        <v>2004</v>
      </c>
      <c r="B45" s="72" t="s">
        <v>3413</v>
      </c>
      <c r="C45" s="72" t="s">
        <v>2884</v>
      </c>
      <c r="D45" s="72" t="s">
        <v>3317</v>
      </c>
      <c r="E45" s="72" t="s">
        <v>3317</v>
      </c>
      <c r="F45" s="72" t="s">
        <v>3317</v>
      </c>
      <c r="G45" s="72" t="s">
        <v>3318</v>
      </c>
      <c r="H45" s="72" t="s">
        <v>3317</v>
      </c>
      <c r="I45" s="72" t="s">
        <v>3322</v>
      </c>
      <c r="J45" s="72" t="s">
        <v>3380</v>
      </c>
      <c r="K45" s="72" t="s">
        <v>3318</v>
      </c>
      <c r="L45" s="72" t="s">
        <v>3317</v>
      </c>
      <c r="M45" s="72" t="s">
        <v>3317</v>
      </c>
      <c r="N45" s="72" t="s">
        <v>3317</v>
      </c>
      <c r="O45" s="72" t="s">
        <v>3317</v>
      </c>
      <c r="P45" s="72" t="s">
        <v>3317</v>
      </c>
      <c r="Q45" s="72" t="s">
        <v>3317</v>
      </c>
      <c r="R45" s="72" t="s">
        <v>3317</v>
      </c>
      <c r="S45" s="72" t="s">
        <v>3317</v>
      </c>
      <c r="T45" s="72" t="s">
        <v>3317</v>
      </c>
      <c r="U45" s="72" t="s">
        <v>3317</v>
      </c>
      <c r="V45" s="72" t="s">
        <v>3317</v>
      </c>
      <c r="W45" s="72" t="s">
        <v>3317</v>
      </c>
      <c r="X45" s="72" t="s">
        <v>3317</v>
      </c>
      <c r="Y45" s="72" t="s">
        <v>3317</v>
      </c>
      <c r="Z45" s="72" t="s">
        <v>3317</v>
      </c>
      <c r="AA45" s="72" t="s">
        <v>3317</v>
      </c>
      <c r="AB45" s="72" t="s">
        <v>3317</v>
      </c>
      <c r="AC45" s="72" t="s">
        <v>3317</v>
      </c>
      <c r="AD45" s="72" t="s">
        <v>3317</v>
      </c>
      <c r="AE45" s="72" t="s">
        <v>3317</v>
      </c>
      <c r="AF45" s="72" t="s">
        <v>3317</v>
      </c>
      <c r="AG45" s="72" t="s">
        <v>3317</v>
      </c>
      <c r="AH45" s="72" t="s">
        <v>3317</v>
      </c>
      <c r="AI45" s="72" t="s">
        <v>3317</v>
      </c>
      <c r="AJ45" s="72" t="s">
        <v>3317</v>
      </c>
      <c r="AK45" s="72" t="s">
        <v>3317</v>
      </c>
      <c r="AL45" s="72" t="s">
        <v>3317</v>
      </c>
      <c r="AM45" s="72" t="s">
        <v>3317</v>
      </c>
      <c r="AN45" s="72" t="s">
        <v>3317</v>
      </c>
      <c r="AO45" s="72" t="s">
        <v>3317</v>
      </c>
      <c r="AP45" s="72" t="s">
        <v>3317</v>
      </c>
      <c r="AQ45" s="72" t="s">
        <v>3317</v>
      </c>
      <c r="AR45" s="72" t="s">
        <v>3317</v>
      </c>
      <c r="AS45" s="72" t="s">
        <v>3317</v>
      </c>
      <c r="AT45" s="72" t="s">
        <v>3317</v>
      </c>
      <c r="AU45" s="72" t="s">
        <v>3317</v>
      </c>
      <c r="AV45" s="72" t="s">
        <v>3317</v>
      </c>
      <c r="AW45" s="72" t="s">
        <v>3317</v>
      </c>
      <c r="AX45" s="72" t="s">
        <v>3317</v>
      </c>
      <c r="AY45" s="72" t="s">
        <v>3317</v>
      </c>
      <c r="AZ45" s="72" t="s">
        <v>3317</v>
      </c>
      <c r="BA45" s="72" t="s">
        <v>3317</v>
      </c>
      <c r="BB45" s="72" t="s">
        <v>3317</v>
      </c>
      <c r="BC45" s="72" t="s">
        <v>3317</v>
      </c>
      <c r="BD45" s="72" t="s">
        <v>3317</v>
      </c>
      <c r="BE45" s="72" t="s">
        <v>3317</v>
      </c>
      <c r="BF45" s="72" t="s">
        <v>3317</v>
      </c>
      <c r="BG45" s="72" t="s">
        <v>3317</v>
      </c>
      <c r="BH45" s="72" t="s">
        <v>3317</v>
      </c>
      <c r="BI45" s="72" t="s">
        <v>3317</v>
      </c>
      <c r="BJ45" s="72" t="s">
        <v>3317</v>
      </c>
      <c r="BK45" s="72" t="s">
        <v>3317</v>
      </c>
      <c r="BL45" s="72" t="s">
        <v>3317</v>
      </c>
      <c r="BM45" s="72" t="s">
        <v>3317</v>
      </c>
      <c r="BN45" s="72" t="s">
        <v>3317</v>
      </c>
      <c r="BO45" s="72" t="s">
        <v>3317</v>
      </c>
      <c r="BP45" s="72" t="s">
        <v>3317</v>
      </c>
      <c r="BQ45" s="72" t="s">
        <v>3414</v>
      </c>
      <c r="BR45" s="72" t="s">
        <v>3317</v>
      </c>
    </row>
    <row r="46" spans="1:70">
      <c r="A46" s="72" t="s">
        <v>2004</v>
      </c>
      <c r="B46" s="72" t="s">
        <v>3415</v>
      </c>
      <c r="C46" s="72" t="s">
        <v>2893</v>
      </c>
      <c r="D46" s="72" t="s">
        <v>3317</v>
      </c>
      <c r="E46" s="72" t="s">
        <v>3317</v>
      </c>
      <c r="F46" s="72" t="s">
        <v>3317</v>
      </c>
      <c r="G46" s="72" t="s">
        <v>3318</v>
      </c>
      <c r="H46" s="72" t="s">
        <v>3317</v>
      </c>
      <c r="I46" s="72" t="s">
        <v>3322</v>
      </c>
      <c r="J46" s="72" t="s">
        <v>3380</v>
      </c>
      <c r="K46" s="72" t="s">
        <v>3318</v>
      </c>
      <c r="L46" s="72" t="s">
        <v>3317</v>
      </c>
      <c r="M46" s="72" t="s">
        <v>3317</v>
      </c>
      <c r="N46" s="72" t="s">
        <v>3317</v>
      </c>
      <c r="O46" s="72" t="s">
        <v>3317</v>
      </c>
      <c r="P46" s="72" t="s">
        <v>3317</v>
      </c>
      <c r="Q46" s="72" t="s">
        <v>3317</v>
      </c>
      <c r="R46" s="72" t="s">
        <v>3317</v>
      </c>
      <c r="S46" s="72" t="s">
        <v>3317</v>
      </c>
      <c r="T46" s="72" t="s">
        <v>3317</v>
      </c>
      <c r="U46" s="72" t="s">
        <v>3317</v>
      </c>
      <c r="V46" s="72" t="s">
        <v>3317</v>
      </c>
      <c r="W46" s="72" t="s">
        <v>3317</v>
      </c>
      <c r="X46" s="72" t="s">
        <v>3317</v>
      </c>
      <c r="Y46" s="72" t="s">
        <v>3317</v>
      </c>
      <c r="Z46" s="72" t="s">
        <v>3317</v>
      </c>
      <c r="AA46" s="72" t="s">
        <v>3317</v>
      </c>
      <c r="AB46" s="72" t="s">
        <v>3317</v>
      </c>
      <c r="AC46" s="72" t="s">
        <v>3317</v>
      </c>
      <c r="AD46" s="72" t="s">
        <v>3317</v>
      </c>
      <c r="AE46" s="72" t="s">
        <v>3317</v>
      </c>
      <c r="AF46" s="72" t="s">
        <v>3317</v>
      </c>
      <c r="AG46" s="72" t="s">
        <v>3317</v>
      </c>
      <c r="AH46" s="72" t="s">
        <v>3317</v>
      </c>
      <c r="AI46" s="72" t="s">
        <v>3317</v>
      </c>
      <c r="AJ46" s="72" t="s">
        <v>3317</v>
      </c>
      <c r="AK46" s="72" t="s">
        <v>3317</v>
      </c>
      <c r="AL46" s="72" t="s">
        <v>3317</v>
      </c>
      <c r="AM46" s="72" t="s">
        <v>3317</v>
      </c>
      <c r="AN46" s="72" t="s">
        <v>3317</v>
      </c>
      <c r="AO46" s="72" t="s">
        <v>3317</v>
      </c>
      <c r="AP46" s="72" t="s">
        <v>3317</v>
      </c>
      <c r="AQ46" s="72" t="s">
        <v>3317</v>
      </c>
      <c r="AR46" s="72" t="s">
        <v>3317</v>
      </c>
      <c r="AS46" s="72" t="s">
        <v>3317</v>
      </c>
      <c r="AT46" s="72" t="s">
        <v>3317</v>
      </c>
      <c r="AU46" s="72" t="s">
        <v>3317</v>
      </c>
      <c r="AV46" s="72" t="s">
        <v>3317</v>
      </c>
      <c r="AW46" s="72" t="s">
        <v>3317</v>
      </c>
      <c r="AX46" s="72" t="s">
        <v>3317</v>
      </c>
      <c r="AY46" s="72" t="s">
        <v>3317</v>
      </c>
      <c r="AZ46" s="72" t="s">
        <v>3317</v>
      </c>
      <c r="BA46" s="72" t="s">
        <v>3317</v>
      </c>
      <c r="BB46" s="72" t="s">
        <v>3317</v>
      </c>
      <c r="BC46" s="72" t="s">
        <v>3317</v>
      </c>
      <c r="BD46" s="72" t="s">
        <v>3317</v>
      </c>
      <c r="BE46" s="72" t="s">
        <v>3317</v>
      </c>
      <c r="BF46" s="72" t="s">
        <v>3317</v>
      </c>
      <c r="BG46" s="72" t="s">
        <v>3317</v>
      </c>
      <c r="BH46" s="72" t="s">
        <v>3317</v>
      </c>
      <c r="BI46" s="72" t="s">
        <v>3317</v>
      </c>
      <c r="BJ46" s="72" t="s">
        <v>3317</v>
      </c>
      <c r="BK46" s="72" t="s">
        <v>3317</v>
      </c>
      <c r="BL46" s="72" t="s">
        <v>3317</v>
      </c>
      <c r="BM46" s="72" t="s">
        <v>3317</v>
      </c>
      <c r="BN46" s="72" t="s">
        <v>3317</v>
      </c>
      <c r="BO46" s="72" t="s">
        <v>3317</v>
      </c>
      <c r="BP46" s="72" t="s">
        <v>3317</v>
      </c>
      <c r="BQ46" s="72" t="s">
        <v>3416</v>
      </c>
      <c r="BR46" s="72" t="s">
        <v>3317</v>
      </c>
    </row>
    <row r="47" spans="1:70">
      <c r="A47" s="72" t="s">
        <v>2004</v>
      </c>
      <c r="B47" s="72" t="s">
        <v>2896</v>
      </c>
      <c r="C47" s="72" t="s">
        <v>2877</v>
      </c>
      <c r="D47" s="72" t="s">
        <v>3317</v>
      </c>
      <c r="E47" s="72" t="s">
        <v>3317</v>
      </c>
      <c r="F47" s="72" t="s">
        <v>3317</v>
      </c>
      <c r="G47" s="72" t="s">
        <v>3318</v>
      </c>
      <c r="H47" s="72" t="s">
        <v>3317</v>
      </c>
      <c r="I47" s="72" t="s">
        <v>108</v>
      </c>
      <c r="J47" s="72" t="s">
        <v>3417</v>
      </c>
      <c r="K47" s="72" t="s">
        <v>3318</v>
      </c>
      <c r="L47" s="72" t="s">
        <v>2452</v>
      </c>
      <c r="M47" s="72" t="s">
        <v>3417</v>
      </c>
      <c r="N47" s="72" t="s">
        <v>3318</v>
      </c>
      <c r="O47" s="72" t="s">
        <v>3317</v>
      </c>
      <c r="P47" s="72" t="s">
        <v>3317</v>
      </c>
      <c r="Q47" s="72" t="s">
        <v>3317</v>
      </c>
      <c r="R47" s="72" t="s">
        <v>3317</v>
      </c>
      <c r="S47" s="72" t="s">
        <v>3317</v>
      </c>
      <c r="T47" s="72" t="s">
        <v>3317</v>
      </c>
      <c r="U47" s="72" t="s">
        <v>3317</v>
      </c>
      <c r="V47" s="72" t="s">
        <v>3317</v>
      </c>
      <c r="W47" s="72" t="s">
        <v>3317</v>
      </c>
      <c r="X47" s="72" t="s">
        <v>3317</v>
      </c>
      <c r="Y47" s="72" t="s">
        <v>3317</v>
      </c>
      <c r="Z47" s="72" t="s">
        <v>3317</v>
      </c>
      <c r="AA47" s="72" t="s">
        <v>3317</v>
      </c>
      <c r="AB47" s="72" t="s">
        <v>3317</v>
      </c>
      <c r="AC47" s="72" t="s">
        <v>3317</v>
      </c>
      <c r="AD47" s="72" t="s">
        <v>3317</v>
      </c>
      <c r="AE47" s="72" t="s">
        <v>3317</v>
      </c>
      <c r="AF47" s="72" t="s">
        <v>3317</v>
      </c>
      <c r="AG47" s="72" t="s">
        <v>3317</v>
      </c>
      <c r="AH47" s="72" t="s">
        <v>3317</v>
      </c>
      <c r="AI47" s="72" t="s">
        <v>3317</v>
      </c>
      <c r="AJ47" s="72" t="s">
        <v>3317</v>
      </c>
      <c r="AK47" s="72" t="s">
        <v>3317</v>
      </c>
      <c r="AL47" s="72" t="s">
        <v>3317</v>
      </c>
      <c r="AM47" s="72" t="s">
        <v>3317</v>
      </c>
      <c r="AN47" s="72" t="s">
        <v>3317</v>
      </c>
      <c r="AO47" s="72" t="s">
        <v>3317</v>
      </c>
      <c r="AP47" s="72" t="s">
        <v>3317</v>
      </c>
      <c r="AQ47" s="72" t="s">
        <v>3317</v>
      </c>
      <c r="AR47" s="72" t="s">
        <v>3317</v>
      </c>
      <c r="AS47" s="72" t="s">
        <v>3317</v>
      </c>
      <c r="AT47" s="72" t="s">
        <v>3317</v>
      </c>
      <c r="AU47" s="72" t="s">
        <v>3317</v>
      </c>
      <c r="AV47" s="72" t="s">
        <v>3317</v>
      </c>
      <c r="AW47" s="72" t="s">
        <v>3317</v>
      </c>
      <c r="AX47" s="72" t="s">
        <v>3317</v>
      </c>
      <c r="AY47" s="72" t="s">
        <v>3317</v>
      </c>
      <c r="AZ47" s="72" t="s">
        <v>3317</v>
      </c>
      <c r="BA47" s="72" t="s">
        <v>3317</v>
      </c>
      <c r="BB47" s="72" t="s">
        <v>3317</v>
      </c>
      <c r="BC47" s="72" t="s">
        <v>3317</v>
      </c>
      <c r="BD47" s="72" t="s">
        <v>3317</v>
      </c>
      <c r="BE47" s="72" t="s">
        <v>3317</v>
      </c>
      <c r="BF47" s="72" t="s">
        <v>3317</v>
      </c>
      <c r="BG47" s="72" t="s">
        <v>3317</v>
      </c>
      <c r="BH47" s="72" t="s">
        <v>3317</v>
      </c>
      <c r="BI47" s="72" t="s">
        <v>3317</v>
      </c>
      <c r="BJ47" s="72" t="s">
        <v>3317</v>
      </c>
      <c r="BK47" s="72" t="s">
        <v>3317</v>
      </c>
      <c r="BL47" s="72" t="s">
        <v>3317</v>
      </c>
      <c r="BM47" s="72" t="s">
        <v>3317</v>
      </c>
      <c r="BN47" s="72" t="s">
        <v>3317</v>
      </c>
      <c r="BO47" s="72" t="s">
        <v>3317</v>
      </c>
      <c r="BP47" s="72" t="s">
        <v>3317</v>
      </c>
      <c r="BQ47" s="72" t="s">
        <v>3418</v>
      </c>
      <c r="BR47" s="72" t="s">
        <v>3317</v>
      </c>
    </row>
    <row r="48" spans="1:70">
      <c r="A48" s="72" t="s">
        <v>2004</v>
      </c>
      <c r="B48" s="72" t="s">
        <v>2900</v>
      </c>
      <c r="C48" s="72" t="s">
        <v>2901</v>
      </c>
      <c r="D48" s="72" t="s">
        <v>3317</v>
      </c>
      <c r="E48" s="72" t="s">
        <v>3317</v>
      </c>
      <c r="F48" s="72" t="s">
        <v>3317</v>
      </c>
      <c r="G48" s="72" t="s">
        <v>3318</v>
      </c>
      <c r="H48" s="72" t="s">
        <v>3317</v>
      </c>
      <c r="I48" s="72" t="s">
        <v>2459</v>
      </c>
      <c r="J48" s="72" t="s">
        <v>3317</v>
      </c>
      <c r="K48" s="72" t="s">
        <v>3317</v>
      </c>
      <c r="L48" s="72" t="s">
        <v>3317</v>
      </c>
      <c r="M48" s="72" t="s">
        <v>3317</v>
      </c>
      <c r="N48" s="72" t="s">
        <v>3317</v>
      </c>
      <c r="O48" s="72" t="s">
        <v>3317</v>
      </c>
      <c r="P48" s="72" t="s">
        <v>3317</v>
      </c>
      <c r="Q48" s="72" t="s">
        <v>3317</v>
      </c>
      <c r="R48" s="72" t="s">
        <v>3317</v>
      </c>
      <c r="S48" s="72" t="s">
        <v>3317</v>
      </c>
      <c r="T48" s="72" t="s">
        <v>3317</v>
      </c>
      <c r="U48" s="72" t="s">
        <v>3317</v>
      </c>
      <c r="V48" s="72" t="s">
        <v>3317</v>
      </c>
      <c r="W48" s="72" t="s">
        <v>3317</v>
      </c>
      <c r="X48" s="72" t="s">
        <v>3317</v>
      </c>
      <c r="Y48" s="72" t="s">
        <v>3317</v>
      </c>
      <c r="Z48" s="72" t="s">
        <v>3317</v>
      </c>
      <c r="AA48" s="72" t="s">
        <v>3317</v>
      </c>
      <c r="AB48" s="72" t="s">
        <v>3317</v>
      </c>
      <c r="AC48" s="72" t="s">
        <v>3317</v>
      </c>
      <c r="AD48" s="72" t="s">
        <v>3317</v>
      </c>
      <c r="AE48" s="72" t="s">
        <v>3317</v>
      </c>
      <c r="AF48" s="72" t="s">
        <v>3317</v>
      </c>
      <c r="AG48" s="72" t="s">
        <v>3317</v>
      </c>
      <c r="AH48" s="72" t="s">
        <v>3317</v>
      </c>
      <c r="AI48" s="72" t="s">
        <v>3317</v>
      </c>
      <c r="AJ48" s="72" t="s">
        <v>3317</v>
      </c>
      <c r="AK48" s="72" t="s">
        <v>3317</v>
      </c>
      <c r="AL48" s="72" t="s">
        <v>3317</v>
      </c>
      <c r="AM48" s="72" t="s">
        <v>3317</v>
      </c>
      <c r="AN48" s="72" t="s">
        <v>3317</v>
      </c>
      <c r="AO48" s="72" t="s">
        <v>3317</v>
      </c>
      <c r="AP48" s="72" t="s">
        <v>3317</v>
      </c>
      <c r="AQ48" s="72" t="s">
        <v>3317</v>
      </c>
      <c r="AR48" s="72" t="s">
        <v>3317</v>
      </c>
      <c r="AS48" s="72" t="s">
        <v>3317</v>
      </c>
      <c r="AT48" s="72" t="s">
        <v>3317</v>
      </c>
      <c r="AU48" s="72" t="s">
        <v>3317</v>
      </c>
      <c r="AV48" s="72" t="s">
        <v>3317</v>
      </c>
      <c r="AW48" s="72" t="s">
        <v>3317</v>
      </c>
      <c r="AX48" s="72" t="s">
        <v>3317</v>
      </c>
      <c r="AY48" s="72" t="s">
        <v>3317</v>
      </c>
      <c r="AZ48" s="72" t="s">
        <v>3317</v>
      </c>
      <c r="BA48" s="72" t="s">
        <v>3317</v>
      </c>
      <c r="BB48" s="72" t="s">
        <v>3317</v>
      </c>
      <c r="BC48" s="72" t="s">
        <v>3317</v>
      </c>
      <c r="BD48" s="72" t="s">
        <v>3317</v>
      </c>
      <c r="BE48" s="72" t="s">
        <v>3317</v>
      </c>
      <c r="BF48" s="72" t="s">
        <v>3317</v>
      </c>
      <c r="BG48" s="72" t="s">
        <v>3317</v>
      </c>
      <c r="BH48" s="72" t="s">
        <v>3317</v>
      </c>
      <c r="BI48" s="72" t="s">
        <v>3317</v>
      </c>
      <c r="BJ48" s="72" t="s">
        <v>3317</v>
      </c>
      <c r="BK48" s="72" t="s">
        <v>3317</v>
      </c>
      <c r="BL48" s="72" t="s">
        <v>3317</v>
      </c>
      <c r="BM48" s="72" t="s">
        <v>3317</v>
      </c>
      <c r="BN48" s="72" t="s">
        <v>3317</v>
      </c>
      <c r="BO48" s="72" t="s">
        <v>3317</v>
      </c>
      <c r="BP48" s="72" t="s">
        <v>3317</v>
      </c>
      <c r="BQ48" s="72" t="s">
        <v>3419</v>
      </c>
      <c r="BR48" s="72" t="s">
        <v>3317</v>
      </c>
    </row>
    <row r="49" spans="1:70">
      <c r="A49" s="72" t="s">
        <v>2004</v>
      </c>
      <c r="B49" s="72" t="s">
        <v>3420</v>
      </c>
      <c r="C49" s="72" t="s">
        <v>2877</v>
      </c>
      <c r="D49" s="72" t="s">
        <v>3317</v>
      </c>
      <c r="E49" s="72" t="s">
        <v>3317</v>
      </c>
      <c r="F49" s="72" t="s">
        <v>3317</v>
      </c>
      <c r="G49" s="72" t="s">
        <v>3318</v>
      </c>
      <c r="H49" s="72" t="s">
        <v>3317</v>
      </c>
      <c r="I49" s="72" t="s">
        <v>3322</v>
      </c>
      <c r="J49" s="72" t="s">
        <v>3317</v>
      </c>
      <c r="K49" s="72" t="s">
        <v>3317</v>
      </c>
      <c r="L49" s="72" t="s">
        <v>3317</v>
      </c>
      <c r="M49" s="72" t="s">
        <v>3317</v>
      </c>
      <c r="N49" s="72" t="s">
        <v>3317</v>
      </c>
      <c r="O49" s="72" t="s">
        <v>3317</v>
      </c>
      <c r="P49" s="72" t="s">
        <v>3317</v>
      </c>
      <c r="Q49" s="72" t="s">
        <v>3317</v>
      </c>
      <c r="R49" s="72" t="s">
        <v>3317</v>
      </c>
      <c r="S49" s="72" t="s">
        <v>3317</v>
      </c>
      <c r="T49" s="72" t="s">
        <v>3317</v>
      </c>
      <c r="U49" s="72" t="s">
        <v>3317</v>
      </c>
      <c r="V49" s="72" t="s">
        <v>3317</v>
      </c>
      <c r="W49" s="72" t="s">
        <v>3317</v>
      </c>
      <c r="X49" s="72" t="s">
        <v>3317</v>
      </c>
      <c r="Y49" s="72" t="s">
        <v>3317</v>
      </c>
      <c r="Z49" s="72" t="s">
        <v>3317</v>
      </c>
      <c r="AA49" s="72" t="s">
        <v>3317</v>
      </c>
      <c r="AB49" s="72" t="s">
        <v>3317</v>
      </c>
      <c r="AC49" s="72" t="s">
        <v>3317</v>
      </c>
      <c r="AD49" s="72" t="s">
        <v>3317</v>
      </c>
      <c r="AE49" s="72" t="s">
        <v>3317</v>
      </c>
      <c r="AF49" s="72" t="s">
        <v>3317</v>
      </c>
      <c r="AG49" s="72" t="s">
        <v>3317</v>
      </c>
      <c r="AH49" s="72" t="s">
        <v>3317</v>
      </c>
      <c r="AI49" s="72" t="s">
        <v>3317</v>
      </c>
      <c r="AJ49" s="72" t="s">
        <v>3317</v>
      </c>
      <c r="AK49" s="72" t="s">
        <v>3317</v>
      </c>
      <c r="AL49" s="72" t="s">
        <v>3317</v>
      </c>
      <c r="AM49" s="72" t="s">
        <v>3317</v>
      </c>
      <c r="AN49" s="72" t="s">
        <v>3317</v>
      </c>
      <c r="AO49" s="72" t="s">
        <v>3317</v>
      </c>
      <c r="AP49" s="72" t="s">
        <v>3317</v>
      </c>
      <c r="AQ49" s="72" t="s">
        <v>3317</v>
      </c>
      <c r="AR49" s="72" t="s">
        <v>3317</v>
      </c>
      <c r="AS49" s="72" t="s">
        <v>3317</v>
      </c>
      <c r="AT49" s="72" t="s">
        <v>3317</v>
      </c>
      <c r="AU49" s="72" t="s">
        <v>3317</v>
      </c>
      <c r="AV49" s="72" t="s">
        <v>3317</v>
      </c>
      <c r="AW49" s="72" t="s">
        <v>3317</v>
      </c>
      <c r="AX49" s="72" t="s">
        <v>3317</v>
      </c>
      <c r="AY49" s="72" t="s">
        <v>3317</v>
      </c>
      <c r="AZ49" s="72" t="s">
        <v>3317</v>
      </c>
      <c r="BA49" s="72" t="s">
        <v>3317</v>
      </c>
      <c r="BB49" s="72" t="s">
        <v>3317</v>
      </c>
      <c r="BC49" s="72" t="s">
        <v>3317</v>
      </c>
      <c r="BD49" s="72" t="s">
        <v>3317</v>
      </c>
      <c r="BE49" s="72" t="s">
        <v>3317</v>
      </c>
      <c r="BF49" s="72" t="s">
        <v>3317</v>
      </c>
      <c r="BG49" s="72" t="s">
        <v>3317</v>
      </c>
      <c r="BH49" s="72" t="s">
        <v>3317</v>
      </c>
      <c r="BI49" s="72" t="s">
        <v>3317</v>
      </c>
      <c r="BJ49" s="72" t="s">
        <v>3317</v>
      </c>
      <c r="BK49" s="72" t="s">
        <v>3317</v>
      </c>
      <c r="BL49" s="72" t="s">
        <v>3317</v>
      </c>
      <c r="BM49" s="72" t="s">
        <v>3317</v>
      </c>
      <c r="BN49" s="72" t="s">
        <v>3317</v>
      </c>
      <c r="BO49" s="72" t="s">
        <v>3317</v>
      </c>
      <c r="BP49" s="72" t="s">
        <v>3317</v>
      </c>
      <c r="BQ49" s="72" t="s">
        <v>3421</v>
      </c>
      <c r="BR49" s="72" t="s">
        <v>3317</v>
      </c>
    </row>
    <row r="50" spans="1:70">
      <c r="A50" s="72" t="s">
        <v>2004</v>
      </c>
      <c r="B50" s="72" t="s">
        <v>2427</v>
      </c>
      <c r="C50" s="72" t="s">
        <v>2424</v>
      </c>
      <c r="D50" s="72" t="s">
        <v>3317</v>
      </c>
      <c r="E50" s="72" t="s">
        <v>3317</v>
      </c>
      <c r="F50" s="72" t="s">
        <v>3317</v>
      </c>
      <c r="G50" s="72" t="s">
        <v>3324</v>
      </c>
      <c r="H50" s="72" t="s">
        <v>2417</v>
      </c>
      <c r="I50" s="72" t="s">
        <v>3317</v>
      </c>
      <c r="J50" s="72" t="s">
        <v>3317</v>
      </c>
      <c r="K50" s="72" t="s">
        <v>3317</v>
      </c>
      <c r="L50" s="72" t="s">
        <v>3317</v>
      </c>
      <c r="M50" s="72" t="s">
        <v>3317</v>
      </c>
      <c r="N50" s="72" t="s">
        <v>3317</v>
      </c>
      <c r="O50" s="72" t="s">
        <v>3317</v>
      </c>
      <c r="P50" s="72" t="s">
        <v>3317</v>
      </c>
      <c r="Q50" s="72" t="s">
        <v>3317</v>
      </c>
      <c r="R50" s="72" t="s">
        <v>3317</v>
      </c>
      <c r="S50" s="72" t="s">
        <v>3317</v>
      </c>
      <c r="T50" s="72" t="s">
        <v>3317</v>
      </c>
      <c r="U50" s="72" t="s">
        <v>3317</v>
      </c>
      <c r="V50" s="72" t="s">
        <v>3317</v>
      </c>
      <c r="W50" s="72" t="s">
        <v>3317</v>
      </c>
      <c r="X50" s="72" t="s">
        <v>3317</v>
      </c>
      <c r="Y50" s="72" t="s">
        <v>3317</v>
      </c>
      <c r="Z50" s="72" t="s">
        <v>3317</v>
      </c>
      <c r="AA50" s="72" t="s">
        <v>3317</v>
      </c>
      <c r="AB50" s="72" t="s">
        <v>3317</v>
      </c>
      <c r="AC50" s="72" t="s">
        <v>3317</v>
      </c>
      <c r="AD50" s="72" t="s">
        <v>3317</v>
      </c>
      <c r="AE50" s="72" t="s">
        <v>3317</v>
      </c>
      <c r="AF50" s="72" t="s">
        <v>3317</v>
      </c>
      <c r="AG50" s="72" t="s">
        <v>3317</v>
      </c>
      <c r="AH50" s="72" t="s">
        <v>3317</v>
      </c>
      <c r="AI50" s="72" t="s">
        <v>3317</v>
      </c>
      <c r="AJ50" s="72" t="s">
        <v>3317</v>
      </c>
      <c r="AK50" s="72" t="s">
        <v>3317</v>
      </c>
      <c r="AL50" s="72" t="s">
        <v>3317</v>
      </c>
      <c r="AM50" s="72" t="s">
        <v>3317</v>
      </c>
      <c r="AN50" s="72" t="s">
        <v>3317</v>
      </c>
      <c r="AO50" s="72" t="s">
        <v>3317</v>
      </c>
      <c r="AP50" s="72" t="s">
        <v>3317</v>
      </c>
      <c r="AQ50" s="72" t="s">
        <v>3317</v>
      </c>
      <c r="AR50" s="72" t="s">
        <v>3317</v>
      </c>
      <c r="AS50" s="72" t="s">
        <v>3317</v>
      </c>
      <c r="AT50" s="72" t="s">
        <v>3317</v>
      </c>
      <c r="AU50" s="72" t="s">
        <v>3317</v>
      </c>
      <c r="AV50" s="72" t="s">
        <v>3317</v>
      </c>
      <c r="AW50" s="72" t="s">
        <v>3317</v>
      </c>
      <c r="AX50" s="72" t="s">
        <v>3317</v>
      </c>
      <c r="AY50" s="72" t="s">
        <v>3317</v>
      </c>
      <c r="AZ50" s="72" t="s">
        <v>3317</v>
      </c>
      <c r="BA50" s="72" t="s">
        <v>3317</v>
      </c>
      <c r="BB50" s="72" t="s">
        <v>3317</v>
      </c>
      <c r="BC50" s="72" t="s">
        <v>3317</v>
      </c>
      <c r="BD50" s="72" t="s">
        <v>3317</v>
      </c>
      <c r="BE50" s="72" t="s">
        <v>3317</v>
      </c>
      <c r="BF50" s="72" t="s">
        <v>3317</v>
      </c>
      <c r="BG50" s="72" t="s">
        <v>3317</v>
      </c>
      <c r="BH50" s="72" t="s">
        <v>3317</v>
      </c>
      <c r="BI50" s="72" t="s">
        <v>3317</v>
      </c>
      <c r="BJ50" s="72" t="s">
        <v>3317</v>
      </c>
      <c r="BK50" s="72" t="s">
        <v>3317</v>
      </c>
      <c r="BL50" s="72" t="s">
        <v>3317</v>
      </c>
      <c r="BM50" s="72" t="s">
        <v>3317</v>
      </c>
      <c r="BN50" s="72" t="s">
        <v>3317</v>
      </c>
      <c r="BO50" s="72" t="s">
        <v>3317</v>
      </c>
      <c r="BP50" s="72" t="s">
        <v>3317</v>
      </c>
      <c r="BQ50" s="72" t="s">
        <v>3422</v>
      </c>
      <c r="BR50" s="72" t="s">
        <v>3326</v>
      </c>
    </row>
    <row r="51" spans="1:70">
      <c r="A51" s="72" t="s">
        <v>2004</v>
      </c>
      <c r="B51" s="72" t="s">
        <v>2428</v>
      </c>
      <c r="C51" s="72" t="s">
        <v>2415</v>
      </c>
      <c r="D51" s="72" t="s">
        <v>3317</v>
      </c>
      <c r="E51" s="72" t="s">
        <v>3317</v>
      </c>
      <c r="F51" s="72" t="s">
        <v>3317</v>
      </c>
      <c r="G51" s="72" t="s">
        <v>3318</v>
      </c>
      <c r="H51" s="72" t="s">
        <v>2417</v>
      </c>
      <c r="I51" s="72" t="s">
        <v>3317</v>
      </c>
      <c r="J51" s="72" t="s">
        <v>3317</v>
      </c>
      <c r="K51" s="72" t="s">
        <v>3317</v>
      </c>
      <c r="L51" s="72" t="s">
        <v>3317</v>
      </c>
      <c r="M51" s="72" t="s">
        <v>3317</v>
      </c>
      <c r="N51" s="72" t="s">
        <v>3317</v>
      </c>
      <c r="O51" s="72" t="s">
        <v>3317</v>
      </c>
      <c r="P51" s="72" t="s">
        <v>3317</v>
      </c>
      <c r="Q51" s="72" t="s">
        <v>3317</v>
      </c>
      <c r="R51" s="72" t="s">
        <v>3317</v>
      </c>
      <c r="S51" s="72" t="s">
        <v>3317</v>
      </c>
      <c r="T51" s="72" t="s">
        <v>3317</v>
      </c>
      <c r="U51" s="72" t="s">
        <v>3317</v>
      </c>
      <c r="V51" s="72" t="s">
        <v>3317</v>
      </c>
      <c r="W51" s="72" t="s">
        <v>3317</v>
      </c>
      <c r="X51" s="72" t="s">
        <v>3317</v>
      </c>
      <c r="Y51" s="72" t="s">
        <v>3317</v>
      </c>
      <c r="Z51" s="72" t="s">
        <v>3317</v>
      </c>
      <c r="AA51" s="72" t="s">
        <v>3317</v>
      </c>
      <c r="AB51" s="72" t="s">
        <v>3317</v>
      </c>
      <c r="AC51" s="72" t="s">
        <v>3317</v>
      </c>
      <c r="AD51" s="72" t="s">
        <v>3317</v>
      </c>
      <c r="AE51" s="72" t="s">
        <v>3317</v>
      </c>
      <c r="AF51" s="72" t="s">
        <v>3317</v>
      </c>
      <c r="AG51" s="72" t="s">
        <v>3317</v>
      </c>
      <c r="AH51" s="72" t="s">
        <v>3317</v>
      </c>
      <c r="AI51" s="72" t="s">
        <v>3317</v>
      </c>
      <c r="AJ51" s="72" t="s">
        <v>3317</v>
      </c>
      <c r="AK51" s="72" t="s">
        <v>3317</v>
      </c>
      <c r="AL51" s="72" t="s">
        <v>3317</v>
      </c>
      <c r="AM51" s="72" t="s">
        <v>3317</v>
      </c>
      <c r="AN51" s="72" t="s">
        <v>3317</v>
      </c>
      <c r="AO51" s="72" t="s">
        <v>3317</v>
      </c>
      <c r="AP51" s="72" t="s">
        <v>3317</v>
      </c>
      <c r="AQ51" s="72" t="s">
        <v>3317</v>
      </c>
      <c r="AR51" s="72" t="s">
        <v>3317</v>
      </c>
      <c r="AS51" s="72" t="s">
        <v>3317</v>
      </c>
      <c r="AT51" s="72" t="s">
        <v>3317</v>
      </c>
      <c r="AU51" s="72" t="s">
        <v>3317</v>
      </c>
      <c r="AV51" s="72" t="s">
        <v>3317</v>
      </c>
      <c r="AW51" s="72" t="s">
        <v>3317</v>
      </c>
      <c r="AX51" s="72" t="s">
        <v>3317</v>
      </c>
      <c r="AY51" s="72" t="s">
        <v>3317</v>
      </c>
      <c r="AZ51" s="72" t="s">
        <v>3317</v>
      </c>
      <c r="BA51" s="72" t="s">
        <v>3317</v>
      </c>
      <c r="BB51" s="72" t="s">
        <v>3317</v>
      </c>
      <c r="BC51" s="72" t="s">
        <v>3317</v>
      </c>
      <c r="BD51" s="72" t="s">
        <v>3317</v>
      </c>
      <c r="BE51" s="72" t="s">
        <v>3317</v>
      </c>
      <c r="BF51" s="72" t="s">
        <v>3317</v>
      </c>
      <c r="BG51" s="72" t="s">
        <v>3317</v>
      </c>
      <c r="BH51" s="72" t="s">
        <v>3317</v>
      </c>
      <c r="BI51" s="72" t="s">
        <v>3317</v>
      </c>
      <c r="BJ51" s="72" t="s">
        <v>3317</v>
      </c>
      <c r="BK51" s="72" t="s">
        <v>3317</v>
      </c>
      <c r="BL51" s="72" t="s">
        <v>3317</v>
      </c>
      <c r="BM51" s="72" t="s">
        <v>3317</v>
      </c>
      <c r="BN51" s="72" t="s">
        <v>3317</v>
      </c>
      <c r="BO51" s="72" t="s">
        <v>3317</v>
      </c>
      <c r="BP51" s="72" t="s">
        <v>3317</v>
      </c>
      <c r="BQ51" s="72" t="s">
        <v>3423</v>
      </c>
      <c r="BR51" s="72" t="s">
        <v>3326</v>
      </c>
    </row>
    <row r="52" spans="1:70">
      <c r="A52" s="72" t="s">
        <v>2004</v>
      </c>
      <c r="B52" s="72" t="s">
        <v>2429</v>
      </c>
      <c r="C52" s="72" t="s">
        <v>2415</v>
      </c>
      <c r="D52" s="72" t="s">
        <v>3317</v>
      </c>
      <c r="E52" s="72" t="s">
        <v>3317</v>
      </c>
      <c r="F52" s="72" t="s">
        <v>3317</v>
      </c>
      <c r="G52" s="72" t="s">
        <v>3318</v>
      </c>
      <c r="H52" s="72" t="s">
        <v>2422</v>
      </c>
      <c r="I52" s="72" t="s">
        <v>3317</v>
      </c>
      <c r="J52" s="72" t="s">
        <v>3317</v>
      </c>
      <c r="K52" s="72" t="s">
        <v>3317</v>
      </c>
      <c r="L52" s="72" t="s">
        <v>3317</v>
      </c>
      <c r="M52" s="72" t="s">
        <v>3317</v>
      </c>
      <c r="N52" s="72" t="s">
        <v>3317</v>
      </c>
      <c r="O52" s="72" t="s">
        <v>3317</v>
      </c>
      <c r="P52" s="72" t="s">
        <v>3317</v>
      </c>
      <c r="Q52" s="72" t="s">
        <v>3317</v>
      </c>
      <c r="R52" s="72" t="s">
        <v>3317</v>
      </c>
      <c r="S52" s="72" t="s">
        <v>3317</v>
      </c>
      <c r="T52" s="72" t="s">
        <v>3317</v>
      </c>
      <c r="U52" s="72" t="s">
        <v>3317</v>
      </c>
      <c r="V52" s="72" t="s">
        <v>3317</v>
      </c>
      <c r="W52" s="72" t="s">
        <v>3317</v>
      </c>
      <c r="X52" s="72" t="s">
        <v>3317</v>
      </c>
      <c r="Y52" s="72" t="s">
        <v>3317</v>
      </c>
      <c r="Z52" s="72" t="s">
        <v>3317</v>
      </c>
      <c r="AA52" s="72" t="s">
        <v>3317</v>
      </c>
      <c r="AB52" s="72" t="s">
        <v>3317</v>
      </c>
      <c r="AC52" s="72" t="s">
        <v>3317</v>
      </c>
      <c r="AD52" s="72" t="s">
        <v>3317</v>
      </c>
      <c r="AE52" s="72" t="s">
        <v>3317</v>
      </c>
      <c r="AF52" s="72" t="s">
        <v>3317</v>
      </c>
      <c r="AG52" s="72" t="s">
        <v>3317</v>
      </c>
      <c r="AH52" s="72" t="s">
        <v>3317</v>
      </c>
      <c r="AI52" s="72" t="s">
        <v>3317</v>
      </c>
      <c r="AJ52" s="72" t="s">
        <v>3317</v>
      </c>
      <c r="AK52" s="72" t="s">
        <v>3317</v>
      </c>
      <c r="AL52" s="72" t="s">
        <v>3317</v>
      </c>
      <c r="AM52" s="72" t="s">
        <v>3317</v>
      </c>
      <c r="AN52" s="72" t="s">
        <v>3317</v>
      </c>
      <c r="AO52" s="72" t="s">
        <v>3317</v>
      </c>
      <c r="AP52" s="72" t="s">
        <v>3317</v>
      </c>
      <c r="AQ52" s="72" t="s">
        <v>3317</v>
      </c>
      <c r="AR52" s="72" t="s">
        <v>3317</v>
      </c>
      <c r="AS52" s="72" t="s">
        <v>3317</v>
      </c>
      <c r="AT52" s="72" t="s">
        <v>3317</v>
      </c>
      <c r="AU52" s="72" t="s">
        <v>3317</v>
      </c>
      <c r="AV52" s="72" t="s">
        <v>3317</v>
      </c>
      <c r="AW52" s="72" t="s">
        <v>3317</v>
      </c>
      <c r="AX52" s="72" t="s">
        <v>3317</v>
      </c>
      <c r="AY52" s="72" t="s">
        <v>3317</v>
      </c>
      <c r="AZ52" s="72" t="s">
        <v>3317</v>
      </c>
      <c r="BA52" s="72" t="s">
        <v>3317</v>
      </c>
      <c r="BB52" s="72" t="s">
        <v>3317</v>
      </c>
      <c r="BC52" s="72" t="s">
        <v>3317</v>
      </c>
      <c r="BD52" s="72" t="s">
        <v>3317</v>
      </c>
      <c r="BE52" s="72" t="s">
        <v>3317</v>
      </c>
      <c r="BF52" s="72" t="s">
        <v>3317</v>
      </c>
      <c r="BG52" s="72" t="s">
        <v>3317</v>
      </c>
      <c r="BH52" s="72" t="s">
        <v>3317</v>
      </c>
      <c r="BI52" s="72" t="s">
        <v>3317</v>
      </c>
      <c r="BJ52" s="72" t="s">
        <v>3317</v>
      </c>
      <c r="BK52" s="72" t="s">
        <v>3317</v>
      </c>
      <c r="BL52" s="72" t="s">
        <v>3317</v>
      </c>
      <c r="BM52" s="72" t="s">
        <v>3317</v>
      </c>
      <c r="BN52" s="72" t="s">
        <v>3317</v>
      </c>
      <c r="BO52" s="72" t="s">
        <v>3317</v>
      </c>
      <c r="BP52" s="72" t="s">
        <v>3317</v>
      </c>
      <c r="BQ52" s="72" t="s">
        <v>3424</v>
      </c>
      <c r="BR52" s="72" t="s">
        <v>3326</v>
      </c>
    </row>
    <row r="53" spans="1:70">
      <c r="A53" s="72" t="s">
        <v>2004</v>
      </c>
      <c r="B53" s="72" t="s">
        <v>3425</v>
      </c>
      <c r="C53" s="72" t="s">
        <v>2901</v>
      </c>
      <c r="D53" s="72" t="s">
        <v>3317</v>
      </c>
      <c r="E53" s="72" t="s">
        <v>3317</v>
      </c>
      <c r="F53" s="72" t="s">
        <v>3317</v>
      </c>
      <c r="G53" s="72" t="s">
        <v>3318</v>
      </c>
      <c r="H53" s="72" t="s">
        <v>3317</v>
      </c>
      <c r="I53" s="72" t="s">
        <v>3322</v>
      </c>
      <c r="J53" s="72" t="s">
        <v>3317</v>
      </c>
      <c r="K53" s="72" t="s">
        <v>3317</v>
      </c>
      <c r="L53" s="72" t="s">
        <v>3317</v>
      </c>
      <c r="M53" s="72" t="s">
        <v>3317</v>
      </c>
      <c r="N53" s="72" t="s">
        <v>3317</v>
      </c>
      <c r="O53" s="72" t="s">
        <v>3317</v>
      </c>
      <c r="P53" s="72" t="s">
        <v>3317</v>
      </c>
      <c r="Q53" s="72" t="s">
        <v>3317</v>
      </c>
      <c r="R53" s="72" t="s">
        <v>3317</v>
      </c>
      <c r="S53" s="72" t="s">
        <v>3317</v>
      </c>
      <c r="T53" s="72" t="s">
        <v>3317</v>
      </c>
      <c r="U53" s="72" t="s">
        <v>3317</v>
      </c>
      <c r="V53" s="72" t="s">
        <v>3317</v>
      </c>
      <c r="W53" s="72" t="s">
        <v>3317</v>
      </c>
      <c r="X53" s="72" t="s">
        <v>3317</v>
      </c>
      <c r="Y53" s="72" t="s">
        <v>3317</v>
      </c>
      <c r="Z53" s="72" t="s">
        <v>3317</v>
      </c>
      <c r="AA53" s="72" t="s">
        <v>3317</v>
      </c>
      <c r="AB53" s="72" t="s">
        <v>3317</v>
      </c>
      <c r="AC53" s="72" t="s">
        <v>3317</v>
      </c>
      <c r="AD53" s="72" t="s">
        <v>3317</v>
      </c>
      <c r="AE53" s="72" t="s">
        <v>3317</v>
      </c>
      <c r="AF53" s="72" t="s">
        <v>3317</v>
      </c>
      <c r="AG53" s="72" t="s">
        <v>3317</v>
      </c>
      <c r="AH53" s="72" t="s">
        <v>3317</v>
      </c>
      <c r="AI53" s="72" t="s">
        <v>3317</v>
      </c>
      <c r="AJ53" s="72" t="s">
        <v>3317</v>
      </c>
      <c r="AK53" s="72" t="s">
        <v>3317</v>
      </c>
      <c r="AL53" s="72" t="s">
        <v>3317</v>
      </c>
      <c r="AM53" s="72" t="s">
        <v>3317</v>
      </c>
      <c r="AN53" s="72" t="s">
        <v>3317</v>
      </c>
      <c r="AO53" s="72" t="s">
        <v>3317</v>
      </c>
      <c r="AP53" s="72" t="s">
        <v>3317</v>
      </c>
      <c r="AQ53" s="72" t="s">
        <v>3317</v>
      </c>
      <c r="AR53" s="72" t="s">
        <v>3317</v>
      </c>
      <c r="AS53" s="72" t="s">
        <v>3317</v>
      </c>
      <c r="AT53" s="72" t="s">
        <v>3317</v>
      </c>
      <c r="AU53" s="72" t="s">
        <v>3317</v>
      </c>
      <c r="AV53" s="72" t="s">
        <v>3317</v>
      </c>
      <c r="AW53" s="72" t="s">
        <v>3317</v>
      </c>
      <c r="AX53" s="72" t="s">
        <v>3317</v>
      </c>
      <c r="AY53" s="72" t="s">
        <v>3317</v>
      </c>
      <c r="AZ53" s="72" t="s">
        <v>3317</v>
      </c>
      <c r="BA53" s="72" t="s">
        <v>3317</v>
      </c>
      <c r="BB53" s="72" t="s">
        <v>3317</v>
      </c>
      <c r="BC53" s="72" t="s">
        <v>3317</v>
      </c>
      <c r="BD53" s="72" t="s">
        <v>3317</v>
      </c>
      <c r="BE53" s="72" t="s">
        <v>3317</v>
      </c>
      <c r="BF53" s="72" t="s">
        <v>3317</v>
      </c>
      <c r="BG53" s="72" t="s">
        <v>3317</v>
      </c>
      <c r="BH53" s="72" t="s">
        <v>3317</v>
      </c>
      <c r="BI53" s="72" t="s">
        <v>3317</v>
      </c>
      <c r="BJ53" s="72" t="s">
        <v>3317</v>
      </c>
      <c r="BK53" s="72" t="s">
        <v>3317</v>
      </c>
      <c r="BL53" s="72" t="s">
        <v>3317</v>
      </c>
      <c r="BM53" s="72" t="s">
        <v>3317</v>
      </c>
      <c r="BN53" s="72" t="s">
        <v>3317</v>
      </c>
      <c r="BO53" s="72" t="s">
        <v>3317</v>
      </c>
      <c r="BP53" s="72" t="s">
        <v>3317</v>
      </c>
      <c r="BQ53" s="72" t="s">
        <v>3426</v>
      </c>
      <c r="BR53" s="72" t="s">
        <v>3317</v>
      </c>
    </row>
    <row r="54" spans="1:70">
      <c r="A54" s="72" t="s">
        <v>2004</v>
      </c>
      <c r="B54" s="72" t="s">
        <v>3427</v>
      </c>
      <c r="C54" s="72" t="s">
        <v>2893</v>
      </c>
      <c r="D54" s="72" t="s">
        <v>3317</v>
      </c>
      <c r="E54" s="72" t="s">
        <v>3317</v>
      </c>
      <c r="F54" s="72" t="s">
        <v>3317</v>
      </c>
      <c r="G54" s="72" t="s">
        <v>3318</v>
      </c>
      <c r="H54" s="72" t="s">
        <v>3317</v>
      </c>
      <c r="I54" s="72" t="s">
        <v>3322</v>
      </c>
      <c r="J54" s="72" t="s">
        <v>3380</v>
      </c>
      <c r="K54" s="72" t="s">
        <v>3318</v>
      </c>
      <c r="L54" s="72" t="s">
        <v>3317</v>
      </c>
      <c r="M54" s="72" t="s">
        <v>3317</v>
      </c>
      <c r="N54" s="72" t="s">
        <v>3317</v>
      </c>
      <c r="O54" s="72" t="s">
        <v>3317</v>
      </c>
      <c r="P54" s="72" t="s">
        <v>3317</v>
      </c>
      <c r="Q54" s="72" t="s">
        <v>3317</v>
      </c>
      <c r="R54" s="72" t="s">
        <v>3317</v>
      </c>
      <c r="S54" s="72" t="s">
        <v>3317</v>
      </c>
      <c r="T54" s="72" t="s">
        <v>3317</v>
      </c>
      <c r="U54" s="72" t="s">
        <v>3317</v>
      </c>
      <c r="V54" s="72" t="s">
        <v>3317</v>
      </c>
      <c r="W54" s="72" t="s">
        <v>3317</v>
      </c>
      <c r="X54" s="72" t="s">
        <v>3317</v>
      </c>
      <c r="Y54" s="72" t="s">
        <v>3317</v>
      </c>
      <c r="Z54" s="72" t="s">
        <v>3317</v>
      </c>
      <c r="AA54" s="72" t="s">
        <v>3317</v>
      </c>
      <c r="AB54" s="72" t="s">
        <v>3317</v>
      </c>
      <c r="AC54" s="72" t="s">
        <v>3317</v>
      </c>
      <c r="AD54" s="72" t="s">
        <v>3317</v>
      </c>
      <c r="AE54" s="72" t="s">
        <v>3317</v>
      </c>
      <c r="AF54" s="72" t="s">
        <v>3317</v>
      </c>
      <c r="AG54" s="72" t="s">
        <v>3317</v>
      </c>
      <c r="AH54" s="72" t="s">
        <v>3317</v>
      </c>
      <c r="AI54" s="72" t="s">
        <v>3317</v>
      </c>
      <c r="AJ54" s="72" t="s">
        <v>3317</v>
      </c>
      <c r="AK54" s="72" t="s">
        <v>3317</v>
      </c>
      <c r="AL54" s="72" t="s">
        <v>3317</v>
      </c>
      <c r="AM54" s="72" t="s">
        <v>3317</v>
      </c>
      <c r="AN54" s="72" t="s">
        <v>3317</v>
      </c>
      <c r="AO54" s="72" t="s">
        <v>3317</v>
      </c>
      <c r="AP54" s="72" t="s">
        <v>3317</v>
      </c>
      <c r="AQ54" s="72" t="s">
        <v>3317</v>
      </c>
      <c r="AR54" s="72" t="s">
        <v>3317</v>
      </c>
      <c r="AS54" s="72" t="s">
        <v>3317</v>
      </c>
      <c r="AT54" s="72" t="s">
        <v>3317</v>
      </c>
      <c r="AU54" s="72" t="s">
        <v>3317</v>
      </c>
      <c r="AV54" s="72" t="s">
        <v>3317</v>
      </c>
      <c r="AW54" s="72" t="s">
        <v>3317</v>
      </c>
      <c r="AX54" s="72" t="s">
        <v>3317</v>
      </c>
      <c r="AY54" s="72" t="s">
        <v>3317</v>
      </c>
      <c r="AZ54" s="72" t="s">
        <v>3317</v>
      </c>
      <c r="BA54" s="72" t="s">
        <v>3317</v>
      </c>
      <c r="BB54" s="72" t="s">
        <v>3317</v>
      </c>
      <c r="BC54" s="72" t="s">
        <v>3317</v>
      </c>
      <c r="BD54" s="72" t="s">
        <v>3317</v>
      </c>
      <c r="BE54" s="72" t="s">
        <v>3317</v>
      </c>
      <c r="BF54" s="72" t="s">
        <v>3317</v>
      </c>
      <c r="BG54" s="72" t="s">
        <v>3317</v>
      </c>
      <c r="BH54" s="72" t="s">
        <v>3317</v>
      </c>
      <c r="BI54" s="72" t="s">
        <v>3317</v>
      </c>
      <c r="BJ54" s="72" t="s">
        <v>3317</v>
      </c>
      <c r="BK54" s="72" t="s">
        <v>3317</v>
      </c>
      <c r="BL54" s="72" t="s">
        <v>3317</v>
      </c>
      <c r="BM54" s="72" t="s">
        <v>3317</v>
      </c>
      <c r="BN54" s="72" t="s">
        <v>3317</v>
      </c>
      <c r="BO54" s="72" t="s">
        <v>3317</v>
      </c>
      <c r="BP54" s="72" t="s">
        <v>3317</v>
      </c>
      <c r="BQ54" s="72" t="s">
        <v>3428</v>
      </c>
      <c r="BR54" s="72" t="s">
        <v>3317</v>
      </c>
    </row>
    <row r="55" spans="1:70">
      <c r="A55" s="72" t="s">
        <v>2004</v>
      </c>
      <c r="B55" s="72" t="s">
        <v>2902</v>
      </c>
      <c r="C55" s="72" t="s">
        <v>2901</v>
      </c>
      <c r="D55" s="72" t="s">
        <v>3317</v>
      </c>
      <c r="E55" s="72" t="s">
        <v>3317</v>
      </c>
      <c r="F55" s="72" t="s">
        <v>3317</v>
      </c>
      <c r="G55" s="72" t="s">
        <v>3318</v>
      </c>
      <c r="H55" s="72" t="s">
        <v>3317</v>
      </c>
      <c r="I55" s="72" t="s">
        <v>2452</v>
      </c>
      <c r="J55" s="72" t="s">
        <v>2903</v>
      </c>
      <c r="K55" s="72" t="s">
        <v>3318</v>
      </c>
      <c r="L55" s="72" t="s">
        <v>3317</v>
      </c>
      <c r="M55" s="72" t="s">
        <v>3317</v>
      </c>
      <c r="N55" s="72" t="s">
        <v>3317</v>
      </c>
      <c r="O55" s="72" t="s">
        <v>3317</v>
      </c>
      <c r="P55" s="72" t="s">
        <v>3317</v>
      </c>
      <c r="Q55" s="72" t="s">
        <v>3317</v>
      </c>
      <c r="R55" s="72" t="s">
        <v>3317</v>
      </c>
      <c r="S55" s="72" t="s">
        <v>3317</v>
      </c>
      <c r="T55" s="72" t="s">
        <v>3317</v>
      </c>
      <c r="U55" s="72" t="s">
        <v>3317</v>
      </c>
      <c r="V55" s="72" t="s">
        <v>3317</v>
      </c>
      <c r="W55" s="72" t="s">
        <v>3317</v>
      </c>
      <c r="X55" s="72" t="s">
        <v>3317</v>
      </c>
      <c r="Y55" s="72" t="s">
        <v>3317</v>
      </c>
      <c r="Z55" s="72" t="s">
        <v>3317</v>
      </c>
      <c r="AA55" s="72" t="s">
        <v>3317</v>
      </c>
      <c r="AB55" s="72" t="s">
        <v>3317</v>
      </c>
      <c r="AC55" s="72" t="s">
        <v>3317</v>
      </c>
      <c r="AD55" s="72" t="s">
        <v>3317</v>
      </c>
      <c r="AE55" s="72" t="s">
        <v>3317</v>
      </c>
      <c r="AF55" s="72" t="s">
        <v>3317</v>
      </c>
      <c r="AG55" s="72" t="s">
        <v>3317</v>
      </c>
      <c r="AH55" s="72" t="s">
        <v>3317</v>
      </c>
      <c r="AI55" s="72" t="s">
        <v>3317</v>
      </c>
      <c r="AJ55" s="72" t="s">
        <v>3317</v>
      </c>
      <c r="AK55" s="72" t="s">
        <v>3317</v>
      </c>
      <c r="AL55" s="72" t="s">
        <v>3317</v>
      </c>
      <c r="AM55" s="72" t="s">
        <v>3317</v>
      </c>
      <c r="AN55" s="72" t="s">
        <v>3317</v>
      </c>
      <c r="AO55" s="72" t="s">
        <v>3317</v>
      </c>
      <c r="AP55" s="72" t="s">
        <v>3317</v>
      </c>
      <c r="AQ55" s="72" t="s">
        <v>3317</v>
      </c>
      <c r="AR55" s="72" t="s">
        <v>3317</v>
      </c>
      <c r="AS55" s="72" t="s">
        <v>3317</v>
      </c>
      <c r="AT55" s="72" t="s">
        <v>3317</v>
      </c>
      <c r="AU55" s="72" t="s">
        <v>3317</v>
      </c>
      <c r="AV55" s="72" t="s">
        <v>3317</v>
      </c>
      <c r="AW55" s="72" t="s">
        <v>3317</v>
      </c>
      <c r="AX55" s="72" t="s">
        <v>3317</v>
      </c>
      <c r="AY55" s="72" t="s">
        <v>3317</v>
      </c>
      <c r="AZ55" s="72" t="s">
        <v>3317</v>
      </c>
      <c r="BA55" s="72" t="s">
        <v>3317</v>
      </c>
      <c r="BB55" s="72" t="s">
        <v>3317</v>
      </c>
      <c r="BC55" s="72" t="s">
        <v>3317</v>
      </c>
      <c r="BD55" s="72" t="s">
        <v>3317</v>
      </c>
      <c r="BE55" s="72" t="s">
        <v>3317</v>
      </c>
      <c r="BF55" s="72" t="s">
        <v>3317</v>
      </c>
      <c r="BG55" s="72" t="s">
        <v>3317</v>
      </c>
      <c r="BH55" s="72" t="s">
        <v>3317</v>
      </c>
      <c r="BI55" s="72" t="s">
        <v>3317</v>
      </c>
      <c r="BJ55" s="72" t="s">
        <v>3317</v>
      </c>
      <c r="BK55" s="72" t="s">
        <v>3317</v>
      </c>
      <c r="BL55" s="72" t="s">
        <v>3317</v>
      </c>
      <c r="BM55" s="72" t="s">
        <v>3317</v>
      </c>
      <c r="BN55" s="72" t="s">
        <v>3317</v>
      </c>
      <c r="BO55" s="72" t="s">
        <v>3317</v>
      </c>
      <c r="BP55" s="72" t="s">
        <v>3317</v>
      </c>
      <c r="BQ55" s="72" t="s">
        <v>3429</v>
      </c>
      <c r="BR55" s="72" t="s">
        <v>3317</v>
      </c>
    </row>
    <row r="56" spans="1:70">
      <c r="A56" s="72" t="s">
        <v>2004</v>
      </c>
      <c r="B56" s="72" t="s">
        <v>3430</v>
      </c>
      <c r="C56" s="72" t="s">
        <v>2893</v>
      </c>
      <c r="D56" s="72" t="s">
        <v>3317</v>
      </c>
      <c r="E56" s="72" t="s">
        <v>3317</v>
      </c>
      <c r="F56" s="72" t="s">
        <v>3317</v>
      </c>
      <c r="G56" s="72" t="s">
        <v>3318</v>
      </c>
      <c r="H56" s="72" t="s">
        <v>3317</v>
      </c>
      <c r="I56" s="72" t="s">
        <v>3322</v>
      </c>
      <c r="J56" s="72" t="s">
        <v>3317</v>
      </c>
      <c r="K56" s="72" t="s">
        <v>3317</v>
      </c>
      <c r="L56" s="72" t="s">
        <v>3317</v>
      </c>
      <c r="M56" s="72" t="s">
        <v>3317</v>
      </c>
      <c r="N56" s="72" t="s">
        <v>3317</v>
      </c>
      <c r="O56" s="72" t="s">
        <v>3317</v>
      </c>
      <c r="P56" s="72" t="s">
        <v>3317</v>
      </c>
      <c r="Q56" s="72" t="s">
        <v>3317</v>
      </c>
      <c r="R56" s="72" t="s">
        <v>3317</v>
      </c>
      <c r="S56" s="72" t="s">
        <v>3317</v>
      </c>
      <c r="T56" s="72" t="s">
        <v>3317</v>
      </c>
      <c r="U56" s="72" t="s">
        <v>3317</v>
      </c>
      <c r="V56" s="72" t="s">
        <v>3317</v>
      </c>
      <c r="W56" s="72" t="s">
        <v>3317</v>
      </c>
      <c r="X56" s="72" t="s">
        <v>3317</v>
      </c>
      <c r="Y56" s="72" t="s">
        <v>3317</v>
      </c>
      <c r="Z56" s="72" t="s">
        <v>3317</v>
      </c>
      <c r="AA56" s="72" t="s">
        <v>3317</v>
      </c>
      <c r="AB56" s="72" t="s">
        <v>3317</v>
      </c>
      <c r="AC56" s="72" t="s">
        <v>3317</v>
      </c>
      <c r="AD56" s="72" t="s">
        <v>3317</v>
      </c>
      <c r="AE56" s="72" t="s">
        <v>3317</v>
      </c>
      <c r="AF56" s="72" t="s">
        <v>3317</v>
      </c>
      <c r="AG56" s="72" t="s">
        <v>3317</v>
      </c>
      <c r="AH56" s="72" t="s">
        <v>3317</v>
      </c>
      <c r="AI56" s="72" t="s">
        <v>3317</v>
      </c>
      <c r="AJ56" s="72" t="s">
        <v>3317</v>
      </c>
      <c r="AK56" s="72" t="s">
        <v>3317</v>
      </c>
      <c r="AL56" s="72" t="s">
        <v>3317</v>
      </c>
      <c r="AM56" s="72" t="s">
        <v>3317</v>
      </c>
      <c r="AN56" s="72" t="s">
        <v>3317</v>
      </c>
      <c r="AO56" s="72" t="s">
        <v>3317</v>
      </c>
      <c r="AP56" s="72" t="s">
        <v>3317</v>
      </c>
      <c r="AQ56" s="72" t="s">
        <v>3317</v>
      </c>
      <c r="AR56" s="72" t="s">
        <v>3317</v>
      </c>
      <c r="AS56" s="72" t="s">
        <v>3317</v>
      </c>
      <c r="AT56" s="72" t="s">
        <v>3317</v>
      </c>
      <c r="AU56" s="72" t="s">
        <v>3317</v>
      </c>
      <c r="AV56" s="72" t="s">
        <v>3317</v>
      </c>
      <c r="AW56" s="72" t="s">
        <v>3317</v>
      </c>
      <c r="AX56" s="72" t="s">
        <v>3317</v>
      </c>
      <c r="AY56" s="72" t="s">
        <v>3317</v>
      </c>
      <c r="AZ56" s="72" t="s">
        <v>3317</v>
      </c>
      <c r="BA56" s="72" t="s">
        <v>3317</v>
      </c>
      <c r="BB56" s="72" t="s">
        <v>3317</v>
      </c>
      <c r="BC56" s="72" t="s">
        <v>3317</v>
      </c>
      <c r="BD56" s="72" t="s">
        <v>3317</v>
      </c>
      <c r="BE56" s="72" t="s">
        <v>3317</v>
      </c>
      <c r="BF56" s="72" t="s">
        <v>3317</v>
      </c>
      <c r="BG56" s="72" t="s">
        <v>3317</v>
      </c>
      <c r="BH56" s="72" t="s">
        <v>3317</v>
      </c>
      <c r="BI56" s="72" t="s">
        <v>3317</v>
      </c>
      <c r="BJ56" s="72" t="s">
        <v>3317</v>
      </c>
      <c r="BK56" s="72" t="s">
        <v>3317</v>
      </c>
      <c r="BL56" s="72" t="s">
        <v>3317</v>
      </c>
      <c r="BM56" s="72" t="s">
        <v>3317</v>
      </c>
      <c r="BN56" s="72" t="s">
        <v>3317</v>
      </c>
      <c r="BO56" s="72" t="s">
        <v>3317</v>
      </c>
      <c r="BP56" s="72" t="s">
        <v>3317</v>
      </c>
      <c r="BQ56" s="72" t="s">
        <v>3431</v>
      </c>
      <c r="BR56" s="72" t="s">
        <v>3317</v>
      </c>
    </row>
    <row r="57" spans="1:70">
      <c r="A57" s="72" t="s">
        <v>2004</v>
      </c>
      <c r="B57" s="72" t="s">
        <v>3432</v>
      </c>
      <c r="C57" s="72" t="s">
        <v>2884</v>
      </c>
      <c r="D57" s="72" t="s">
        <v>3317</v>
      </c>
      <c r="E57" s="72" t="s">
        <v>3317</v>
      </c>
      <c r="F57" s="72" t="s">
        <v>3317</v>
      </c>
      <c r="G57" s="72" t="s">
        <v>3318</v>
      </c>
      <c r="H57" s="72" t="s">
        <v>3317</v>
      </c>
      <c r="I57" s="72" t="s">
        <v>3322</v>
      </c>
      <c r="J57" s="72" t="s">
        <v>3380</v>
      </c>
      <c r="K57" s="72" t="s">
        <v>3318</v>
      </c>
      <c r="L57" s="72" t="s">
        <v>3317</v>
      </c>
      <c r="M57" s="72" t="s">
        <v>3317</v>
      </c>
      <c r="N57" s="72" t="s">
        <v>3317</v>
      </c>
      <c r="O57" s="72" t="s">
        <v>3317</v>
      </c>
      <c r="P57" s="72" t="s">
        <v>3317</v>
      </c>
      <c r="Q57" s="72" t="s">
        <v>3317</v>
      </c>
      <c r="R57" s="72" t="s">
        <v>3317</v>
      </c>
      <c r="S57" s="72" t="s">
        <v>3317</v>
      </c>
      <c r="T57" s="72" t="s">
        <v>3317</v>
      </c>
      <c r="U57" s="72" t="s">
        <v>3317</v>
      </c>
      <c r="V57" s="72" t="s">
        <v>3317</v>
      </c>
      <c r="W57" s="72" t="s">
        <v>3317</v>
      </c>
      <c r="X57" s="72" t="s">
        <v>3317</v>
      </c>
      <c r="Y57" s="72" t="s">
        <v>3317</v>
      </c>
      <c r="Z57" s="72" t="s">
        <v>3317</v>
      </c>
      <c r="AA57" s="72" t="s">
        <v>3317</v>
      </c>
      <c r="AB57" s="72" t="s">
        <v>3317</v>
      </c>
      <c r="AC57" s="72" t="s">
        <v>3317</v>
      </c>
      <c r="AD57" s="72" t="s">
        <v>3317</v>
      </c>
      <c r="AE57" s="72" t="s">
        <v>3317</v>
      </c>
      <c r="AF57" s="72" t="s">
        <v>3317</v>
      </c>
      <c r="AG57" s="72" t="s">
        <v>3317</v>
      </c>
      <c r="AH57" s="72" t="s">
        <v>3317</v>
      </c>
      <c r="AI57" s="72" t="s">
        <v>3317</v>
      </c>
      <c r="AJ57" s="72" t="s">
        <v>3317</v>
      </c>
      <c r="AK57" s="72" t="s">
        <v>3317</v>
      </c>
      <c r="AL57" s="72" t="s">
        <v>3317</v>
      </c>
      <c r="AM57" s="72" t="s">
        <v>3317</v>
      </c>
      <c r="AN57" s="72" t="s">
        <v>3317</v>
      </c>
      <c r="AO57" s="72" t="s">
        <v>3317</v>
      </c>
      <c r="AP57" s="72" t="s">
        <v>3317</v>
      </c>
      <c r="AQ57" s="72" t="s">
        <v>3317</v>
      </c>
      <c r="AR57" s="72" t="s">
        <v>3317</v>
      </c>
      <c r="AS57" s="72" t="s">
        <v>3317</v>
      </c>
      <c r="AT57" s="72" t="s">
        <v>3317</v>
      </c>
      <c r="AU57" s="72" t="s">
        <v>3317</v>
      </c>
      <c r="AV57" s="72" t="s">
        <v>3317</v>
      </c>
      <c r="AW57" s="72" t="s">
        <v>3317</v>
      </c>
      <c r="AX57" s="72" t="s">
        <v>3317</v>
      </c>
      <c r="AY57" s="72" t="s">
        <v>3317</v>
      </c>
      <c r="AZ57" s="72" t="s">
        <v>3317</v>
      </c>
      <c r="BA57" s="72" t="s">
        <v>3317</v>
      </c>
      <c r="BB57" s="72" t="s">
        <v>3317</v>
      </c>
      <c r="BC57" s="72" t="s">
        <v>3317</v>
      </c>
      <c r="BD57" s="72" t="s">
        <v>3317</v>
      </c>
      <c r="BE57" s="72" t="s">
        <v>3317</v>
      </c>
      <c r="BF57" s="72" t="s">
        <v>3317</v>
      </c>
      <c r="BG57" s="72" t="s">
        <v>3317</v>
      </c>
      <c r="BH57" s="72" t="s">
        <v>3317</v>
      </c>
      <c r="BI57" s="72" t="s">
        <v>3317</v>
      </c>
      <c r="BJ57" s="72" t="s">
        <v>3317</v>
      </c>
      <c r="BK57" s="72" t="s">
        <v>3317</v>
      </c>
      <c r="BL57" s="72" t="s">
        <v>3317</v>
      </c>
      <c r="BM57" s="72" t="s">
        <v>3317</v>
      </c>
      <c r="BN57" s="72" t="s">
        <v>3317</v>
      </c>
      <c r="BO57" s="72" t="s">
        <v>3317</v>
      </c>
      <c r="BP57" s="72" t="s">
        <v>3317</v>
      </c>
      <c r="BQ57" s="72" t="s">
        <v>3433</v>
      </c>
      <c r="BR57" s="72" t="s">
        <v>3317</v>
      </c>
    </row>
    <row r="58" spans="1:70">
      <c r="A58" s="72" t="s">
        <v>2004</v>
      </c>
      <c r="B58" s="72" t="s">
        <v>3434</v>
      </c>
      <c r="C58" s="72" t="s">
        <v>2919</v>
      </c>
      <c r="D58" s="72" t="s">
        <v>3317</v>
      </c>
      <c r="E58" s="72" t="s">
        <v>3317</v>
      </c>
      <c r="F58" s="72" t="s">
        <v>3317</v>
      </c>
      <c r="G58" s="72" t="s">
        <v>3318</v>
      </c>
      <c r="H58" s="72" t="s">
        <v>3317</v>
      </c>
      <c r="I58" s="72" t="s">
        <v>3322</v>
      </c>
      <c r="J58" s="72" t="s">
        <v>3317</v>
      </c>
      <c r="K58" s="72" t="s">
        <v>3317</v>
      </c>
      <c r="L58" s="72" t="s">
        <v>3317</v>
      </c>
      <c r="M58" s="72" t="s">
        <v>3317</v>
      </c>
      <c r="N58" s="72" t="s">
        <v>3317</v>
      </c>
      <c r="O58" s="72" t="s">
        <v>3317</v>
      </c>
      <c r="P58" s="72" t="s">
        <v>3317</v>
      </c>
      <c r="Q58" s="72" t="s">
        <v>3317</v>
      </c>
      <c r="R58" s="72" t="s">
        <v>3317</v>
      </c>
      <c r="S58" s="72" t="s">
        <v>3317</v>
      </c>
      <c r="T58" s="72" t="s">
        <v>3317</v>
      </c>
      <c r="U58" s="72" t="s">
        <v>3317</v>
      </c>
      <c r="V58" s="72" t="s">
        <v>3317</v>
      </c>
      <c r="W58" s="72" t="s">
        <v>3317</v>
      </c>
      <c r="X58" s="72" t="s">
        <v>3317</v>
      </c>
      <c r="Y58" s="72" t="s">
        <v>3317</v>
      </c>
      <c r="Z58" s="72" t="s">
        <v>3317</v>
      </c>
      <c r="AA58" s="72" t="s">
        <v>3317</v>
      </c>
      <c r="AB58" s="72" t="s">
        <v>3317</v>
      </c>
      <c r="AC58" s="72" t="s">
        <v>3317</v>
      </c>
      <c r="AD58" s="72" t="s">
        <v>3317</v>
      </c>
      <c r="AE58" s="72" t="s">
        <v>3317</v>
      </c>
      <c r="AF58" s="72" t="s">
        <v>3317</v>
      </c>
      <c r="AG58" s="72" t="s">
        <v>3317</v>
      </c>
      <c r="AH58" s="72" t="s">
        <v>3317</v>
      </c>
      <c r="AI58" s="72" t="s">
        <v>3317</v>
      </c>
      <c r="AJ58" s="72" t="s">
        <v>3317</v>
      </c>
      <c r="AK58" s="72" t="s">
        <v>3317</v>
      </c>
      <c r="AL58" s="72" t="s">
        <v>3317</v>
      </c>
      <c r="AM58" s="72" t="s">
        <v>3317</v>
      </c>
      <c r="AN58" s="72" t="s">
        <v>3317</v>
      </c>
      <c r="AO58" s="72" t="s">
        <v>3317</v>
      </c>
      <c r="AP58" s="72" t="s">
        <v>3317</v>
      </c>
      <c r="AQ58" s="72" t="s">
        <v>3317</v>
      </c>
      <c r="AR58" s="72" t="s">
        <v>3317</v>
      </c>
      <c r="AS58" s="72" t="s">
        <v>3317</v>
      </c>
      <c r="AT58" s="72" t="s">
        <v>3317</v>
      </c>
      <c r="AU58" s="72" t="s">
        <v>3317</v>
      </c>
      <c r="AV58" s="72" t="s">
        <v>3317</v>
      </c>
      <c r="AW58" s="72" t="s">
        <v>3317</v>
      </c>
      <c r="AX58" s="72" t="s">
        <v>3317</v>
      </c>
      <c r="AY58" s="72" t="s">
        <v>3317</v>
      </c>
      <c r="AZ58" s="72" t="s">
        <v>3317</v>
      </c>
      <c r="BA58" s="72" t="s">
        <v>3317</v>
      </c>
      <c r="BB58" s="72" t="s">
        <v>3317</v>
      </c>
      <c r="BC58" s="72" t="s">
        <v>3317</v>
      </c>
      <c r="BD58" s="72" t="s">
        <v>3317</v>
      </c>
      <c r="BE58" s="72" t="s">
        <v>3317</v>
      </c>
      <c r="BF58" s="72" t="s">
        <v>3317</v>
      </c>
      <c r="BG58" s="72" t="s">
        <v>3317</v>
      </c>
      <c r="BH58" s="72" t="s">
        <v>3317</v>
      </c>
      <c r="BI58" s="72" t="s">
        <v>3317</v>
      </c>
      <c r="BJ58" s="72" t="s">
        <v>3317</v>
      </c>
      <c r="BK58" s="72" t="s">
        <v>3317</v>
      </c>
      <c r="BL58" s="72" t="s">
        <v>3317</v>
      </c>
      <c r="BM58" s="72" t="s">
        <v>3317</v>
      </c>
      <c r="BN58" s="72" t="s">
        <v>3317</v>
      </c>
      <c r="BO58" s="72" t="s">
        <v>3317</v>
      </c>
      <c r="BP58" s="72" t="s">
        <v>3317</v>
      </c>
      <c r="BQ58" s="72" t="s">
        <v>3435</v>
      </c>
      <c r="BR58" s="72" t="s">
        <v>3317</v>
      </c>
    </row>
    <row r="59" spans="1:70">
      <c r="A59" s="72" t="s">
        <v>2004</v>
      </c>
      <c r="B59" s="72" t="s">
        <v>2904</v>
      </c>
      <c r="C59" s="72" t="s">
        <v>2893</v>
      </c>
      <c r="D59" s="72" t="s">
        <v>3317</v>
      </c>
      <c r="E59" s="72" t="s">
        <v>3317</v>
      </c>
      <c r="F59" s="72" t="s">
        <v>3317</v>
      </c>
      <c r="G59" s="72" t="s">
        <v>3318</v>
      </c>
      <c r="H59" s="72" t="s">
        <v>3317</v>
      </c>
      <c r="I59" s="72" t="s">
        <v>2452</v>
      </c>
      <c r="J59" s="72" t="s">
        <v>2903</v>
      </c>
      <c r="K59" s="72" t="s">
        <v>3318</v>
      </c>
      <c r="L59" s="72" t="s">
        <v>3317</v>
      </c>
      <c r="M59" s="72" t="s">
        <v>3317</v>
      </c>
      <c r="N59" s="72" t="s">
        <v>3317</v>
      </c>
      <c r="O59" s="72" t="s">
        <v>3317</v>
      </c>
      <c r="P59" s="72" t="s">
        <v>3317</v>
      </c>
      <c r="Q59" s="72" t="s">
        <v>3317</v>
      </c>
      <c r="R59" s="72" t="s">
        <v>3317</v>
      </c>
      <c r="S59" s="72" t="s">
        <v>3317</v>
      </c>
      <c r="T59" s="72" t="s">
        <v>3317</v>
      </c>
      <c r="U59" s="72" t="s">
        <v>3317</v>
      </c>
      <c r="V59" s="72" t="s">
        <v>3317</v>
      </c>
      <c r="W59" s="72" t="s">
        <v>3317</v>
      </c>
      <c r="X59" s="72" t="s">
        <v>3317</v>
      </c>
      <c r="Y59" s="72" t="s">
        <v>3317</v>
      </c>
      <c r="Z59" s="72" t="s">
        <v>3317</v>
      </c>
      <c r="AA59" s="72" t="s">
        <v>3317</v>
      </c>
      <c r="AB59" s="72" t="s">
        <v>3317</v>
      </c>
      <c r="AC59" s="72" t="s">
        <v>3317</v>
      </c>
      <c r="AD59" s="72" t="s">
        <v>3317</v>
      </c>
      <c r="AE59" s="72" t="s">
        <v>3317</v>
      </c>
      <c r="AF59" s="72" t="s">
        <v>3317</v>
      </c>
      <c r="AG59" s="72" t="s">
        <v>3317</v>
      </c>
      <c r="AH59" s="72" t="s">
        <v>3317</v>
      </c>
      <c r="AI59" s="72" t="s">
        <v>3317</v>
      </c>
      <c r="AJ59" s="72" t="s">
        <v>3317</v>
      </c>
      <c r="AK59" s="72" t="s">
        <v>3317</v>
      </c>
      <c r="AL59" s="72" t="s">
        <v>3317</v>
      </c>
      <c r="AM59" s="72" t="s">
        <v>3317</v>
      </c>
      <c r="AN59" s="72" t="s">
        <v>3317</v>
      </c>
      <c r="AO59" s="72" t="s">
        <v>3317</v>
      </c>
      <c r="AP59" s="72" t="s">
        <v>3317</v>
      </c>
      <c r="AQ59" s="72" t="s">
        <v>3317</v>
      </c>
      <c r="AR59" s="72" t="s">
        <v>3317</v>
      </c>
      <c r="AS59" s="72" t="s">
        <v>3317</v>
      </c>
      <c r="AT59" s="72" t="s">
        <v>3317</v>
      </c>
      <c r="AU59" s="72" t="s">
        <v>3317</v>
      </c>
      <c r="AV59" s="72" t="s">
        <v>3317</v>
      </c>
      <c r="AW59" s="72" t="s">
        <v>3317</v>
      </c>
      <c r="AX59" s="72" t="s">
        <v>3317</v>
      </c>
      <c r="AY59" s="72" t="s">
        <v>3317</v>
      </c>
      <c r="AZ59" s="72" t="s">
        <v>3317</v>
      </c>
      <c r="BA59" s="72" t="s">
        <v>3317</v>
      </c>
      <c r="BB59" s="72" t="s">
        <v>3317</v>
      </c>
      <c r="BC59" s="72" t="s">
        <v>3317</v>
      </c>
      <c r="BD59" s="72" t="s">
        <v>3317</v>
      </c>
      <c r="BE59" s="72" t="s">
        <v>3317</v>
      </c>
      <c r="BF59" s="72" t="s">
        <v>3317</v>
      </c>
      <c r="BG59" s="72" t="s">
        <v>3317</v>
      </c>
      <c r="BH59" s="72" t="s">
        <v>3317</v>
      </c>
      <c r="BI59" s="72" t="s">
        <v>3317</v>
      </c>
      <c r="BJ59" s="72" t="s">
        <v>3317</v>
      </c>
      <c r="BK59" s="72" t="s">
        <v>3317</v>
      </c>
      <c r="BL59" s="72" t="s">
        <v>3317</v>
      </c>
      <c r="BM59" s="72" t="s">
        <v>3317</v>
      </c>
      <c r="BN59" s="72" t="s">
        <v>3317</v>
      </c>
      <c r="BO59" s="72" t="s">
        <v>3317</v>
      </c>
      <c r="BP59" s="72" t="s">
        <v>3317</v>
      </c>
      <c r="BQ59" s="72" t="s">
        <v>3436</v>
      </c>
      <c r="BR59" s="72" t="s">
        <v>3317</v>
      </c>
    </row>
    <row r="60" spans="1:70">
      <c r="A60" s="72" t="s">
        <v>2004</v>
      </c>
      <c r="B60" s="72" t="s">
        <v>2430</v>
      </c>
      <c r="C60" s="72" t="s">
        <v>2415</v>
      </c>
      <c r="D60" s="72" t="s">
        <v>3317</v>
      </c>
      <c r="E60" s="72" t="s">
        <v>3317</v>
      </c>
      <c r="F60" s="72" t="s">
        <v>3317</v>
      </c>
      <c r="G60" s="72" t="s">
        <v>3318</v>
      </c>
      <c r="H60" s="72" t="s">
        <v>2422</v>
      </c>
      <c r="I60" s="72" t="s">
        <v>3317</v>
      </c>
      <c r="J60" s="72" t="s">
        <v>3317</v>
      </c>
      <c r="K60" s="72" t="s">
        <v>3317</v>
      </c>
      <c r="L60" s="72" t="s">
        <v>3317</v>
      </c>
      <c r="M60" s="72" t="s">
        <v>3317</v>
      </c>
      <c r="N60" s="72" t="s">
        <v>3317</v>
      </c>
      <c r="O60" s="72" t="s">
        <v>3317</v>
      </c>
      <c r="P60" s="72" t="s">
        <v>3317</v>
      </c>
      <c r="Q60" s="72" t="s">
        <v>3317</v>
      </c>
      <c r="R60" s="72" t="s">
        <v>3317</v>
      </c>
      <c r="S60" s="72" t="s">
        <v>3317</v>
      </c>
      <c r="T60" s="72" t="s">
        <v>3317</v>
      </c>
      <c r="U60" s="72" t="s">
        <v>3317</v>
      </c>
      <c r="V60" s="72" t="s">
        <v>3317</v>
      </c>
      <c r="W60" s="72" t="s">
        <v>3317</v>
      </c>
      <c r="X60" s="72" t="s">
        <v>3317</v>
      </c>
      <c r="Y60" s="72" t="s">
        <v>3317</v>
      </c>
      <c r="Z60" s="72" t="s">
        <v>3317</v>
      </c>
      <c r="AA60" s="72" t="s">
        <v>3317</v>
      </c>
      <c r="AB60" s="72" t="s">
        <v>3317</v>
      </c>
      <c r="AC60" s="72" t="s">
        <v>3317</v>
      </c>
      <c r="AD60" s="72" t="s">
        <v>3317</v>
      </c>
      <c r="AE60" s="72" t="s">
        <v>3317</v>
      </c>
      <c r="AF60" s="72" t="s">
        <v>3317</v>
      </c>
      <c r="AG60" s="72" t="s">
        <v>3317</v>
      </c>
      <c r="AH60" s="72" t="s">
        <v>3317</v>
      </c>
      <c r="AI60" s="72" t="s">
        <v>3317</v>
      </c>
      <c r="AJ60" s="72" t="s">
        <v>3317</v>
      </c>
      <c r="AK60" s="72" t="s">
        <v>3317</v>
      </c>
      <c r="AL60" s="72" t="s">
        <v>3317</v>
      </c>
      <c r="AM60" s="72" t="s">
        <v>3317</v>
      </c>
      <c r="AN60" s="72" t="s">
        <v>3317</v>
      </c>
      <c r="AO60" s="72" t="s">
        <v>3317</v>
      </c>
      <c r="AP60" s="72" t="s">
        <v>3317</v>
      </c>
      <c r="AQ60" s="72" t="s">
        <v>3317</v>
      </c>
      <c r="AR60" s="72" t="s">
        <v>3317</v>
      </c>
      <c r="AS60" s="72" t="s">
        <v>3317</v>
      </c>
      <c r="AT60" s="72" t="s">
        <v>3317</v>
      </c>
      <c r="AU60" s="72" t="s">
        <v>3317</v>
      </c>
      <c r="AV60" s="72" t="s">
        <v>3317</v>
      </c>
      <c r="AW60" s="72" t="s">
        <v>3317</v>
      </c>
      <c r="AX60" s="72" t="s">
        <v>3317</v>
      </c>
      <c r="AY60" s="72" t="s">
        <v>3317</v>
      </c>
      <c r="AZ60" s="72" t="s">
        <v>3317</v>
      </c>
      <c r="BA60" s="72" t="s">
        <v>3317</v>
      </c>
      <c r="BB60" s="72" t="s">
        <v>3317</v>
      </c>
      <c r="BC60" s="72" t="s">
        <v>3317</v>
      </c>
      <c r="BD60" s="72" t="s">
        <v>3317</v>
      </c>
      <c r="BE60" s="72" t="s">
        <v>3317</v>
      </c>
      <c r="BF60" s="72" t="s">
        <v>3317</v>
      </c>
      <c r="BG60" s="72" t="s">
        <v>3317</v>
      </c>
      <c r="BH60" s="72" t="s">
        <v>3317</v>
      </c>
      <c r="BI60" s="72" t="s">
        <v>3317</v>
      </c>
      <c r="BJ60" s="72" t="s">
        <v>3317</v>
      </c>
      <c r="BK60" s="72" t="s">
        <v>3317</v>
      </c>
      <c r="BL60" s="72" t="s">
        <v>3317</v>
      </c>
      <c r="BM60" s="72" t="s">
        <v>3317</v>
      </c>
      <c r="BN60" s="72" t="s">
        <v>3317</v>
      </c>
      <c r="BO60" s="72" t="s">
        <v>3317</v>
      </c>
      <c r="BP60" s="72" t="s">
        <v>3317</v>
      </c>
      <c r="BQ60" s="72" t="s">
        <v>3437</v>
      </c>
      <c r="BR60" s="72" t="s">
        <v>3326</v>
      </c>
    </row>
    <row r="61" spans="1:70">
      <c r="A61" s="72" t="s">
        <v>2004</v>
      </c>
      <c r="B61" s="72" t="s">
        <v>2905</v>
      </c>
      <c r="C61" s="72" t="s">
        <v>2446</v>
      </c>
      <c r="D61" s="72" t="s">
        <v>3317</v>
      </c>
      <c r="E61" s="72" t="s">
        <v>3317</v>
      </c>
      <c r="F61" s="72" t="s">
        <v>3317</v>
      </c>
      <c r="G61" s="72" t="s">
        <v>3318</v>
      </c>
      <c r="H61" s="72" t="s">
        <v>3317</v>
      </c>
      <c r="I61" s="72" t="s">
        <v>2459</v>
      </c>
      <c r="J61" s="72" t="s">
        <v>3317</v>
      </c>
      <c r="K61" s="72" t="s">
        <v>3317</v>
      </c>
      <c r="L61" s="72" t="s">
        <v>3317</v>
      </c>
      <c r="M61" s="72" t="s">
        <v>3317</v>
      </c>
      <c r="N61" s="72" t="s">
        <v>3317</v>
      </c>
      <c r="O61" s="72" t="s">
        <v>3317</v>
      </c>
      <c r="P61" s="72" t="s">
        <v>3317</v>
      </c>
      <c r="Q61" s="72" t="s">
        <v>3317</v>
      </c>
      <c r="R61" s="72" t="s">
        <v>3317</v>
      </c>
      <c r="S61" s="72" t="s">
        <v>3317</v>
      </c>
      <c r="T61" s="72" t="s">
        <v>3317</v>
      </c>
      <c r="U61" s="72" t="s">
        <v>3317</v>
      </c>
      <c r="V61" s="72" t="s">
        <v>3317</v>
      </c>
      <c r="W61" s="72" t="s">
        <v>3317</v>
      </c>
      <c r="X61" s="72" t="s">
        <v>3317</v>
      </c>
      <c r="Y61" s="72" t="s">
        <v>3317</v>
      </c>
      <c r="Z61" s="72" t="s">
        <v>3317</v>
      </c>
      <c r="AA61" s="72" t="s">
        <v>3317</v>
      </c>
      <c r="AB61" s="72" t="s">
        <v>3317</v>
      </c>
      <c r="AC61" s="72" t="s">
        <v>3317</v>
      </c>
      <c r="AD61" s="72" t="s">
        <v>3317</v>
      </c>
      <c r="AE61" s="72" t="s">
        <v>3317</v>
      </c>
      <c r="AF61" s="72" t="s">
        <v>3317</v>
      </c>
      <c r="AG61" s="72" t="s">
        <v>3317</v>
      </c>
      <c r="AH61" s="72" t="s">
        <v>3317</v>
      </c>
      <c r="AI61" s="72" t="s">
        <v>3317</v>
      </c>
      <c r="AJ61" s="72" t="s">
        <v>3317</v>
      </c>
      <c r="AK61" s="72" t="s">
        <v>3317</v>
      </c>
      <c r="AL61" s="72" t="s">
        <v>3317</v>
      </c>
      <c r="AM61" s="72" t="s">
        <v>3317</v>
      </c>
      <c r="AN61" s="72" t="s">
        <v>3317</v>
      </c>
      <c r="AO61" s="72" t="s">
        <v>3317</v>
      </c>
      <c r="AP61" s="72" t="s">
        <v>3317</v>
      </c>
      <c r="AQ61" s="72" t="s">
        <v>3317</v>
      </c>
      <c r="AR61" s="72" t="s">
        <v>3317</v>
      </c>
      <c r="AS61" s="72" t="s">
        <v>3317</v>
      </c>
      <c r="AT61" s="72" t="s">
        <v>3317</v>
      </c>
      <c r="AU61" s="72" t="s">
        <v>3317</v>
      </c>
      <c r="AV61" s="72" t="s">
        <v>3317</v>
      </c>
      <c r="AW61" s="72" t="s">
        <v>3317</v>
      </c>
      <c r="AX61" s="72" t="s">
        <v>3317</v>
      </c>
      <c r="AY61" s="72" t="s">
        <v>3317</v>
      </c>
      <c r="AZ61" s="72" t="s">
        <v>3317</v>
      </c>
      <c r="BA61" s="72" t="s">
        <v>3317</v>
      </c>
      <c r="BB61" s="72" t="s">
        <v>3317</v>
      </c>
      <c r="BC61" s="72" t="s">
        <v>3317</v>
      </c>
      <c r="BD61" s="72" t="s">
        <v>3317</v>
      </c>
      <c r="BE61" s="72" t="s">
        <v>3317</v>
      </c>
      <c r="BF61" s="72" t="s">
        <v>3317</v>
      </c>
      <c r="BG61" s="72" t="s">
        <v>3317</v>
      </c>
      <c r="BH61" s="72" t="s">
        <v>3317</v>
      </c>
      <c r="BI61" s="72" t="s">
        <v>3317</v>
      </c>
      <c r="BJ61" s="72" t="s">
        <v>3317</v>
      </c>
      <c r="BK61" s="72" t="s">
        <v>3317</v>
      </c>
      <c r="BL61" s="72" t="s">
        <v>3317</v>
      </c>
      <c r="BM61" s="72" t="s">
        <v>3317</v>
      </c>
      <c r="BN61" s="72" t="s">
        <v>3317</v>
      </c>
      <c r="BO61" s="72" t="s">
        <v>3317</v>
      </c>
      <c r="BP61" s="72" t="s">
        <v>3317</v>
      </c>
      <c r="BQ61" s="72" t="s">
        <v>3438</v>
      </c>
      <c r="BR61" s="72" t="s">
        <v>3317</v>
      </c>
    </row>
    <row r="62" spans="1:70">
      <c r="A62" s="72" t="s">
        <v>2004</v>
      </c>
      <c r="B62" s="72" t="s">
        <v>3439</v>
      </c>
      <c r="C62" s="72" t="s">
        <v>2877</v>
      </c>
      <c r="D62" s="72" t="s">
        <v>3317</v>
      </c>
      <c r="E62" s="72" t="s">
        <v>3317</v>
      </c>
      <c r="F62" s="72" t="s">
        <v>3317</v>
      </c>
      <c r="G62" s="72" t="s">
        <v>3318</v>
      </c>
      <c r="H62" s="72" t="s">
        <v>3317</v>
      </c>
      <c r="I62" s="72" t="s">
        <v>3322</v>
      </c>
      <c r="J62" s="72" t="s">
        <v>3317</v>
      </c>
      <c r="K62" s="72" t="s">
        <v>3317</v>
      </c>
      <c r="L62" s="72" t="s">
        <v>3317</v>
      </c>
      <c r="M62" s="72" t="s">
        <v>3317</v>
      </c>
      <c r="N62" s="72" t="s">
        <v>3317</v>
      </c>
      <c r="O62" s="72" t="s">
        <v>3317</v>
      </c>
      <c r="P62" s="72" t="s">
        <v>3317</v>
      </c>
      <c r="Q62" s="72" t="s">
        <v>3317</v>
      </c>
      <c r="R62" s="72" t="s">
        <v>3317</v>
      </c>
      <c r="S62" s="72" t="s">
        <v>3317</v>
      </c>
      <c r="T62" s="72" t="s">
        <v>3317</v>
      </c>
      <c r="U62" s="72" t="s">
        <v>3317</v>
      </c>
      <c r="V62" s="72" t="s">
        <v>3317</v>
      </c>
      <c r="W62" s="72" t="s">
        <v>3317</v>
      </c>
      <c r="X62" s="72" t="s">
        <v>3317</v>
      </c>
      <c r="Y62" s="72" t="s">
        <v>3317</v>
      </c>
      <c r="Z62" s="72" t="s">
        <v>3317</v>
      </c>
      <c r="AA62" s="72" t="s">
        <v>3317</v>
      </c>
      <c r="AB62" s="72" t="s">
        <v>3317</v>
      </c>
      <c r="AC62" s="72" t="s">
        <v>3317</v>
      </c>
      <c r="AD62" s="72" t="s">
        <v>3317</v>
      </c>
      <c r="AE62" s="72" t="s">
        <v>3317</v>
      </c>
      <c r="AF62" s="72" t="s">
        <v>3317</v>
      </c>
      <c r="AG62" s="72" t="s">
        <v>3317</v>
      </c>
      <c r="AH62" s="72" t="s">
        <v>3317</v>
      </c>
      <c r="AI62" s="72" t="s">
        <v>3317</v>
      </c>
      <c r="AJ62" s="72" t="s">
        <v>3317</v>
      </c>
      <c r="AK62" s="72" t="s">
        <v>3317</v>
      </c>
      <c r="AL62" s="72" t="s">
        <v>3317</v>
      </c>
      <c r="AM62" s="72" t="s">
        <v>3317</v>
      </c>
      <c r="AN62" s="72" t="s">
        <v>3317</v>
      </c>
      <c r="AO62" s="72" t="s">
        <v>3317</v>
      </c>
      <c r="AP62" s="72" t="s">
        <v>3317</v>
      </c>
      <c r="AQ62" s="72" t="s">
        <v>3317</v>
      </c>
      <c r="AR62" s="72" t="s">
        <v>3317</v>
      </c>
      <c r="AS62" s="72" t="s">
        <v>3317</v>
      </c>
      <c r="AT62" s="72" t="s">
        <v>3317</v>
      </c>
      <c r="AU62" s="72" t="s">
        <v>3317</v>
      </c>
      <c r="AV62" s="72" t="s">
        <v>3317</v>
      </c>
      <c r="AW62" s="72" t="s">
        <v>3317</v>
      </c>
      <c r="AX62" s="72" t="s">
        <v>3317</v>
      </c>
      <c r="AY62" s="72" t="s">
        <v>3317</v>
      </c>
      <c r="AZ62" s="72" t="s">
        <v>3317</v>
      </c>
      <c r="BA62" s="72" t="s">
        <v>3317</v>
      </c>
      <c r="BB62" s="72" t="s">
        <v>3317</v>
      </c>
      <c r="BC62" s="72" t="s">
        <v>3317</v>
      </c>
      <c r="BD62" s="72" t="s">
        <v>3317</v>
      </c>
      <c r="BE62" s="72" t="s">
        <v>3317</v>
      </c>
      <c r="BF62" s="72" t="s">
        <v>3317</v>
      </c>
      <c r="BG62" s="72" t="s">
        <v>3317</v>
      </c>
      <c r="BH62" s="72" t="s">
        <v>3317</v>
      </c>
      <c r="BI62" s="72" t="s">
        <v>3317</v>
      </c>
      <c r="BJ62" s="72" t="s">
        <v>3317</v>
      </c>
      <c r="BK62" s="72" t="s">
        <v>3317</v>
      </c>
      <c r="BL62" s="72" t="s">
        <v>3317</v>
      </c>
      <c r="BM62" s="72" t="s">
        <v>3317</v>
      </c>
      <c r="BN62" s="72" t="s">
        <v>3317</v>
      </c>
      <c r="BO62" s="72" t="s">
        <v>3317</v>
      </c>
      <c r="BP62" s="72" t="s">
        <v>3317</v>
      </c>
      <c r="BQ62" s="72" t="s">
        <v>3440</v>
      </c>
      <c r="BR62" s="72" t="s">
        <v>3317</v>
      </c>
    </row>
    <row r="63" spans="1:70">
      <c r="A63" s="72" t="s">
        <v>2004</v>
      </c>
      <c r="B63" s="72" t="s">
        <v>2906</v>
      </c>
      <c r="C63" s="72" t="s">
        <v>2901</v>
      </c>
      <c r="D63" s="72" t="s">
        <v>3317</v>
      </c>
      <c r="E63" s="72" t="s">
        <v>3317</v>
      </c>
      <c r="F63" s="72" t="s">
        <v>3317</v>
      </c>
      <c r="G63" s="72" t="s">
        <v>3318</v>
      </c>
      <c r="H63" s="72" t="s">
        <v>3317</v>
      </c>
      <c r="I63" s="72" t="s">
        <v>108</v>
      </c>
      <c r="J63" s="72" t="s">
        <v>2907</v>
      </c>
      <c r="K63" s="72" t="s">
        <v>3324</v>
      </c>
      <c r="L63" s="72" t="s">
        <v>3317</v>
      </c>
      <c r="M63" s="72" t="s">
        <v>3317</v>
      </c>
      <c r="N63" s="72" t="s">
        <v>3317</v>
      </c>
      <c r="O63" s="72" t="s">
        <v>3317</v>
      </c>
      <c r="P63" s="72" t="s">
        <v>3317</v>
      </c>
      <c r="Q63" s="72" t="s">
        <v>3317</v>
      </c>
      <c r="R63" s="72" t="s">
        <v>3317</v>
      </c>
      <c r="S63" s="72" t="s">
        <v>3317</v>
      </c>
      <c r="T63" s="72" t="s">
        <v>3317</v>
      </c>
      <c r="U63" s="72" t="s">
        <v>3317</v>
      </c>
      <c r="V63" s="72" t="s">
        <v>3317</v>
      </c>
      <c r="W63" s="72" t="s">
        <v>3317</v>
      </c>
      <c r="X63" s="72" t="s">
        <v>3317</v>
      </c>
      <c r="Y63" s="72" t="s">
        <v>3317</v>
      </c>
      <c r="Z63" s="72" t="s">
        <v>3317</v>
      </c>
      <c r="AA63" s="72" t="s">
        <v>3317</v>
      </c>
      <c r="AB63" s="72" t="s">
        <v>3317</v>
      </c>
      <c r="AC63" s="72" t="s">
        <v>3317</v>
      </c>
      <c r="AD63" s="72" t="s">
        <v>3317</v>
      </c>
      <c r="AE63" s="72" t="s">
        <v>3317</v>
      </c>
      <c r="AF63" s="72" t="s">
        <v>3317</v>
      </c>
      <c r="AG63" s="72" t="s">
        <v>3317</v>
      </c>
      <c r="AH63" s="72" t="s">
        <v>3317</v>
      </c>
      <c r="AI63" s="72" t="s">
        <v>3317</v>
      </c>
      <c r="AJ63" s="72" t="s">
        <v>3317</v>
      </c>
      <c r="AK63" s="72" t="s">
        <v>3317</v>
      </c>
      <c r="AL63" s="72" t="s">
        <v>3317</v>
      </c>
      <c r="AM63" s="72" t="s">
        <v>3317</v>
      </c>
      <c r="AN63" s="72" t="s">
        <v>3317</v>
      </c>
      <c r="AO63" s="72" t="s">
        <v>3317</v>
      </c>
      <c r="AP63" s="72" t="s">
        <v>3317</v>
      </c>
      <c r="AQ63" s="72" t="s">
        <v>3317</v>
      </c>
      <c r="AR63" s="72" t="s">
        <v>3317</v>
      </c>
      <c r="AS63" s="72" t="s">
        <v>3317</v>
      </c>
      <c r="AT63" s="72" t="s">
        <v>3317</v>
      </c>
      <c r="AU63" s="72" t="s">
        <v>3317</v>
      </c>
      <c r="AV63" s="72" t="s">
        <v>3317</v>
      </c>
      <c r="AW63" s="72" t="s">
        <v>3317</v>
      </c>
      <c r="AX63" s="72" t="s">
        <v>3317</v>
      </c>
      <c r="AY63" s="72" t="s">
        <v>3317</v>
      </c>
      <c r="AZ63" s="72" t="s">
        <v>3317</v>
      </c>
      <c r="BA63" s="72" t="s">
        <v>3317</v>
      </c>
      <c r="BB63" s="72" t="s">
        <v>3317</v>
      </c>
      <c r="BC63" s="72" t="s">
        <v>3317</v>
      </c>
      <c r="BD63" s="72" t="s">
        <v>3317</v>
      </c>
      <c r="BE63" s="72" t="s">
        <v>3317</v>
      </c>
      <c r="BF63" s="72" t="s">
        <v>3317</v>
      </c>
      <c r="BG63" s="72" t="s">
        <v>3317</v>
      </c>
      <c r="BH63" s="72" t="s">
        <v>3317</v>
      </c>
      <c r="BI63" s="72" t="s">
        <v>3317</v>
      </c>
      <c r="BJ63" s="72" t="s">
        <v>3317</v>
      </c>
      <c r="BK63" s="72" t="s">
        <v>3317</v>
      </c>
      <c r="BL63" s="72" t="s">
        <v>3317</v>
      </c>
      <c r="BM63" s="72" t="s">
        <v>3317</v>
      </c>
      <c r="BN63" s="72" t="s">
        <v>3317</v>
      </c>
      <c r="BO63" s="72" t="s">
        <v>3317</v>
      </c>
      <c r="BP63" s="72" t="s">
        <v>3317</v>
      </c>
      <c r="BQ63" s="72" t="s">
        <v>3441</v>
      </c>
      <c r="BR63" s="72" t="s">
        <v>3326</v>
      </c>
    </row>
    <row r="64" spans="1:70">
      <c r="A64" s="72" t="s">
        <v>2004</v>
      </c>
      <c r="B64" s="72" t="s">
        <v>3442</v>
      </c>
      <c r="C64" s="72" t="s">
        <v>2909</v>
      </c>
      <c r="D64" s="72" t="s">
        <v>3317</v>
      </c>
      <c r="E64" s="72" t="s">
        <v>3317</v>
      </c>
      <c r="F64" s="72" t="s">
        <v>3317</v>
      </c>
      <c r="G64" s="72" t="s">
        <v>3318</v>
      </c>
      <c r="H64" s="72" t="s">
        <v>3317</v>
      </c>
      <c r="I64" s="72" t="s">
        <v>3322</v>
      </c>
      <c r="J64" s="72" t="s">
        <v>3380</v>
      </c>
      <c r="K64" s="72" t="s">
        <v>3318</v>
      </c>
      <c r="L64" s="72" t="s">
        <v>3317</v>
      </c>
      <c r="M64" s="72" t="s">
        <v>3317</v>
      </c>
      <c r="N64" s="72" t="s">
        <v>3317</v>
      </c>
      <c r="O64" s="72" t="s">
        <v>3317</v>
      </c>
      <c r="P64" s="72" t="s">
        <v>3317</v>
      </c>
      <c r="Q64" s="72" t="s">
        <v>3317</v>
      </c>
      <c r="R64" s="72" t="s">
        <v>3317</v>
      </c>
      <c r="S64" s="72" t="s">
        <v>3317</v>
      </c>
      <c r="T64" s="72" t="s">
        <v>3317</v>
      </c>
      <c r="U64" s="72" t="s">
        <v>3317</v>
      </c>
      <c r="V64" s="72" t="s">
        <v>3317</v>
      </c>
      <c r="W64" s="72" t="s">
        <v>3317</v>
      </c>
      <c r="X64" s="72" t="s">
        <v>3317</v>
      </c>
      <c r="Y64" s="72" t="s">
        <v>3317</v>
      </c>
      <c r="Z64" s="72" t="s">
        <v>3317</v>
      </c>
      <c r="AA64" s="72" t="s">
        <v>3317</v>
      </c>
      <c r="AB64" s="72" t="s">
        <v>3317</v>
      </c>
      <c r="AC64" s="72" t="s">
        <v>3317</v>
      </c>
      <c r="AD64" s="72" t="s">
        <v>3317</v>
      </c>
      <c r="AE64" s="72" t="s">
        <v>3317</v>
      </c>
      <c r="AF64" s="72" t="s">
        <v>3317</v>
      </c>
      <c r="AG64" s="72" t="s">
        <v>3317</v>
      </c>
      <c r="AH64" s="72" t="s">
        <v>3317</v>
      </c>
      <c r="AI64" s="72" t="s">
        <v>3317</v>
      </c>
      <c r="AJ64" s="72" t="s">
        <v>3317</v>
      </c>
      <c r="AK64" s="72" t="s">
        <v>3317</v>
      </c>
      <c r="AL64" s="72" t="s">
        <v>3317</v>
      </c>
      <c r="AM64" s="72" t="s">
        <v>3317</v>
      </c>
      <c r="AN64" s="72" t="s">
        <v>3317</v>
      </c>
      <c r="AO64" s="72" t="s">
        <v>3317</v>
      </c>
      <c r="AP64" s="72" t="s">
        <v>3317</v>
      </c>
      <c r="AQ64" s="72" t="s">
        <v>3317</v>
      </c>
      <c r="AR64" s="72" t="s">
        <v>3317</v>
      </c>
      <c r="AS64" s="72" t="s">
        <v>3317</v>
      </c>
      <c r="AT64" s="72" t="s">
        <v>3317</v>
      </c>
      <c r="AU64" s="72" t="s">
        <v>3317</v>
      </c>
      <c r="AV64" s="72" t="s">
        <v>3317</v>
      </c>
      <c r="AW64" s="72" t="s">
        <v>3317</v>
      </c>
      <c r="AX64" s="72" t="s">
        <v>3317</v>
      </c>
      <c r="AY64" s="72" t="s">
        <v>3317</v>
      </c>
      <c r="AZ64" s="72" t="s">
        <v>3317</v>
      </c>
      <c r="BA64" s="72" t="s">
        <v>3317</v>
      </c>
      <c r="BB64" s="72" t="s">
        <v>3317</v>
      </c>
      <c r="BC64" s="72" t="s">
        <v>3317</v>
      </c>
      <c r="BD64" s="72" t="s">
        <v>3317</v>
      </c>
      <c r="BE64" s="72" t="s">
        <v>3317</v>
      </c>
      <c r="BF64" s="72" t="s">
        <v>3317</v>
      </c>
      <c r="BG64" s="72" t="s">
        <v>3317</v>
      </c>
      <c r="BH64" s="72" t="s">
        <v>3317</v>
      </c>
      <c r="BI64" s="72" t="s">
        <v>3317</v>
      </c>
      <c r="BJ64" s="72" t="s">
        <v>3317</v>
      </c>
      <c r="BK64" s="72" t="s">
        <v>3317</v>
      </c>
      <c r="BL64" s="72" t="s">
        <v>3317</v>
      </c>
      <c r="BM64" s="72" t="s">
        <v>3317</v>
      </c>
      <c r="BN64" s="72" t="s">
        <v>3317</v>
      </c>
      <c r="BO64" s="72" t="s">
        <v>3317</v>
      </c>
      <c r="BP64" s="72" t="s">
        <v>3317</v>
      </c>
      <c r="BQ64" s="72" t="s">
        <v>3443</v>
      </c>
      <c r="BR64" s="72" t="s">
        <v>3317</v>
      </c>
    </row>
    <row r="65" spans="1:70">
      <c r="A65" s="72" t="s">
        <v>2004</v>
      </c>
      <c r="B65" s="72" t="s">
        <v>2908</v>
      </c>
      <c r="C65" s="72" t="s">
        <v>2909</v>
      </c>
      <c r="D65" s="72" t="s">
        <v>3317</v>
      </c>
      <c r="E65" s="72" t="s">
        <v>3317</v>
      </c>
      <c r="F65" s="72" t="s">
        <v>3317</v>
      </c>
      <c r="G65" s="72" t="s">
        <v>3318</v>
      </c>
      <c r="H65" s="72" t="s">
        <v>3317</v>
      </c>
      <c r="I65" s="72" t="s">
        <v>3322</v>
      </c>
      <c r="J65" s="72" t="s">
        <v>3411</v>
      </c>
      <c r="K65" s="72" t="s">
        <v>3318</v>
      </c>
      <c r="L65" s="72" t="s">
        <v>1213</v>
      </c>
      <c r="M65" s="72" t="s">
        <v>3411</v>
      </c>
      <c r="N65" s="72" t="s">
        <v>3318</v>
      </c>
      <c r="O65" s="72" t="s">
        <v>3317</v>
      </c>
      <c r="P65" s="72" t="s">
        <v>3317</v>
      </c>
      <c r="Q65" s="72" t="s">
        <v>3317</v>
      </c>
      <c r="R65" s="72" t="s">
        <v>3317</v>
      </c>
      <c r="S65" s="72" t="s">
        <v>3317</v>
      </c>
      <c r="T65" s="72" t="s">
        <v>3317</v>
      </c>
      <c r="U65" s="72" t="s">
        <v>3317</v>
      </c>
      <c r="V65" s="72" t="s">
        <v>3317</v>
      </c>
      <c r="W65" s="72" t="s">
        <v>3317</v>
      </c>
      <c r="X65" s="72" t="s">
        <v>3317</v>
      </c>
      <c r="Y65" s="72" t="s">
        <v>3317</v>
      </c>
      <c r="Z65" s="72" t="s">
        <v>3317</v>
      </c>
      <c r="AA65" s="72" t="s">
        <v>3317</v>
      </c>
      <c r="AB65" s="72" t="s">
        <v>3317</v>
      </c>
      <c r="AC65" s="72" t="s">
        <v>3317</v>
      </c>
      <c r="AD65" s="72" t="s">
        <v>3317</v>
      </c>
      <c r="AE65" s="72" t="s">
        <v>3317</v>
      </c>
      <c r="AF65" s="72" t="s">
        <v>3317</v>
      </c>
      <c r="AG65" s="72" t="s">
        <v>3317</v>
      </c>
      <c r="AH65" s="72" t="s">
        <v>3317</v>
      </c>
      <c r="AI65" s="72" t="s">
        <v>3317</v>
      </c>
      <c r="AJ65" s="72" t="s">
        <v>3317</v>
      </c>
      <c r="AK65" s="72" t="s">
        <v>3317</v>
      </c>
      <c r="AL65" s="72" t="s">
        <v>3317</v>
      </c>
      <c r="AM65" s="72" t="s">
        <v>3317</v>
      </c>
      <c r="AN65" s="72" t="s">
        <v>3317</v>
      </c>
      <c r="AO65" s="72" t="s">
        <v>3317</v>
      </c>
      <c r="AP65" s="72" t="s">
        <v>3317</v>
      </c>
      <c r="AQ65" s="72" t="s">
        <v>3317</v>
      </c>
      <c r="AR65" s="72" t="s">
        <v>3317</v>
      </c>
      <c r="AS65" s="72" t="s">
        <v>3317</v>
      </c>
      <c r="AT65" s="72" t="s">
        <v>3317</v>
      </c>
      <c r="AU65" s="72" t="s">
        <v>3317</v>
      </c>
      <c r="AV65" s="72" t="s">
        <v>3317</v>
      </c>
      <c r="AW65" s="72" t="s">
        <v>3317</v>
      </c>
      <c r="AX65" s="72" t="s">
        <v>3317</v>
      </c>
      <c r="AY65" s="72" t="s">
        <v>3317</v>
      </c>
      <c r="AZ65" s="72" t="s">
        <v>3317</v>
      </c>
      <c r="BA65" s="72" t="s">
        <v>3317</v>
      </c>
      <c r="BB65" s="72" t="s">
        <v>3317</v>
      </c>
      <c r="BC65" s="72" t="s">
        <v>3317</v>
      </c>
      <c r="BD65" s="72" t="s">
        <v>3317</v>
      </c>
      <c r="BE65" s="72" t="s">
        <v>3317</v>
      </c>
      <c r="BF65" s="72" t="s">
        <v>3317</v>
      </c>
      <c r="BG65" s="72" t="s">
        <v>3317</v>
      </c>
      <c r="BH65" s="72" t="s">
        <v>3317</v>
      </c>
      <c r="BI65" s="72" t="s">
        <v>3317</v>
      </c>
      <c r="BJ65" s="72" t="s">
        <v>3317</v>
      </c>
      <c r="BK65" s="72" t="s">
        <v>3317</v>
      </c>
      <c r="BL65" s="72" t="s">
        <v>3317</v>
      </c>
      <c r="BM65" s="72" t="s">
        <v>3317</v>
      </c>
      <c r="BN65" s="72" t="s">
        <v>3317</v>
      </c>
      <c r="BO65" s="72" t="s">
        <v>3317</v>
      </c>
      <c r="BP65" s="72" t="s">
        <v>3317</v>
      </c>
      <c r="BQ65" s="72" t="s">
        <v>3444</v>
      </c>
      <c r="BR65" s="72" t="s">
        <v>3317</v>
      </c>
    </row>
    <row r="66" spans="1:70">
      <c r="A66" s="72" t="s">
        <v>2004</v>
      </c>
      <c r="B66" s="72" t="s">
        <v>2431</v>
      </c>
      <c r="C66" s="72" t="s">
        <v>2415</v>
      </c>
      <c r="D66" s="72" t="s">
        <v>3317</v>
      </c>
      <c r="E66" s="72" t="s">
        <v>3317</v>
      </c>
      <c r="F66" s="72" t="s">
        <v>3317</v>
      </c>
      <c r="G66" s="72" t="s">
        <v>3318</v>
      </c>
      <c r="H66" s="72" t="s">
        <v>2422</v>
      </c>
      <c r="I66" s="72" t="s">
        <v>3317</v>
      </c>
      <c r="J66" s="72" t="s">
        <v>3317</v>
      </c>
      <c r="K66" s="72" t="s">
        <v>3317</v>
      </c>
      <c r="L66" s="72" t="s">
        <v>3317</v>
      </c>
      <c r="M66" s="72" t="s">
        <v>3317</v>
      </c>
      <c r="N66" s="72" t="s">
        <v>3317</v>
      </c>
      <c r="O66" s="72" t="s">
        <v>3317</v>
      </c>
      <c r="P66" s="72" t="s">
        <v>3317</v>
      </c>
      <c r="Q66" s="72" t="s">
        <v>3317</v>
      </c>
      <c r="R66" s="72" t="s">
        <v>3317</v>
      </c>
      <c r="S66" s="72" t="s">
        <v>3317</v>
      </c>
      <c r="T66" s="72" t="s">
        <v>3317</v>
      </c>
      <c r="U66" s="72" t="s">
        <v>3317</v>
      </c>
      <c r="V66" s="72" t="s">
        <v>3317</v>
      </c>
      <c r="W66" s="72" t="s">
        <v>3317</v>
      </c>
      <c r="X66" s="72" t="s">
        <v>3317</v>
      </c>
      <c r="Y66" s="72" t="s">
        <v>3317</v>
      </c>
      <c r="Z66" s="72" t="s">
        <v>3317</v>
      </c>
      <c r="AA66" s="72" t="s">
        <v>3317</v>
      </c>
      <c r="AB66" s="72" t="s">
        <v>3317</v>
      </c>
      <c r="AC66" s="72" t="s">
        <v>3317</v>
      </c>
      <c r="AD66" s="72" t="s">
        <v>3317</v>
      </c>
      <c r="AE66" s="72" t="s">
        <v>3317</v>
      </c>
      <c r="AF66" s="72" t="s">
        <v>3317</v>
      </c>
      <c r="AG66" s="72" t="s">
        <v>3317</v>
      </c>
      <c r="AH66" s="72" t="s">
        <v>3317</v>
      </c>
      <c r="AI66" s="72" t="s">
        <v>3317</v>
      </c>
      <c r="AJ66" s="72" t="s">
        <v>3317</v>
      </c>
      <c r="AK66" s="72" t="s">
        <v>3317</v>
      </c>
      <c r="AL66" s="72" t="s">
        <v>3317</v>
      </c>
      <c r="AM66" s="72" t="s">
        <v>3317</v>
      </c>
      <c r="AN66" s="72" t="s">
        <v>3317</v>
      </c>
      <c r="AO66" s="72" t="s">
        <v>3317</v>
      </c>
      <c r="AP66" s="72" t="s">
        <v>3317</v>
      </c>
      <c r="AQ66" s="72" t="s">
        <v>3317</v>
      </c>
      <c r="AR66" s="72" t="s">
        <v>3317</v>
      </c>
      <c r="AS66" s="72" t="s">
        <v>3317</v>
      </c>
      <c r="AT66" s="72" t="s">
        <v>3317</v>
      </c>
      <c r="AU66" s="72" t="s">
        <v>3317</v>
      </c>
      <c r="AV66" s="72" t="s">
        <v>3317</v>
      </c>
      <c r="AW66" s="72" t="s">
        <v>3317</v>
      </c>
      <c r="AX66" s="72" t="s">
        <v>3317</v>
      </c>
      <c r="AY66" s="72" t="s">
        <v>3317</v>
      </c>
      <c r="AZ66" s="72" t="s">
        <v>3317</v>
      </c>
      <c r="BA66" s="72" t="s">
        <v>3317</v>
      </c>
      <c r="BB66" s="72" t="s">
        <v>3317</v>
      </c>
      <c r="BC66" s="72" t="s">
        <v>3317</v>
      </c>
      <c r="BD66" s="72" t="s">
        <v>3317</v>
      </c>
      <c r="BE66" s="72" t="s">
        <v>3317</v>
      </c>
      <c r="BF66" s="72" t="s">
        <v>3317</v>
      </c>
      <c r="BG66" s="72" t="s">
        <v>3317</v>
      </c>
      <c r="BH66" s="72" t="s">
        <v>3317</v>
      </c>
      <c r="BI66" s="72" t="s">
        <v>3317</v>
      </c>
      <c r="BJ66" s="72" t="s">
        <v>3317</v>
      </c>
      <c r="BK66" s="72" t="s">
        <v>3317</v>
      </c>
      <c r="BL66" s="72" t="s">
        <v>3317</v>
      </c>
      <c r="BM66" s="72" t="s">
        <v>3317</v>
      </c>
      <c r="BN66" s="72" t="s">
        <v>3317</v>
      </c>
      <c r="BO66" s="72" t="s">
        <v>3317</v>
      </c>
      <c r="BP66" s="72" t="s">
        <v>3317</v>
      </c>
      <c r="BQ66" s="72" t="s">
        <v>3445</v>
      </c>
      <c r="BR66" s="72" t="s">
        <v>3326</v>
      </c>
    </row>
    <row r="67" spans="1:70">
      <c r="A67" s="72" t="s">
        <v>2004</v>
      </c>
      <c r="B67" s="72" t="s">
        <v>2432</v>
      </c>
      <c r="C67" s="72" t="s">
        <v>2424</v>
      </c>
      <c r="D67" s="72" t="s">
        <v>3317</v>
      </c>
      <c r="E67" s="72" t="s">
        <v>3317</v>
      </c>
      <c r="F67" s="72" t="s">
        <v>3317</v>
      </c>
      <c r="G67" s="72" t="s">
        <v>3324</v>
      </c>
      <c r="H67" s="72" t="s">
        <v>2422</v>
      </c>
      <c r="I67" s="72" t="s">
        <v>3317</v>
      </c>
      <c r="J67" s="72" t="s">
        <v>3317</v>
      </c>
      <c r="K67" s="72" t="s">
        <v>3317</v>
      </c>
      <c r="L67" s="72" t="s">
        <v>3317</v>
      </c>
      <c r="M67" s="72" t="s">
        <v>3317</v>
      </c>
      <c r="N67" s="72" t="s">
        <v>3317</v>
      </c>
      <c r="O67" s="72" t="s">
        <v>3317</v>
      </c>
      <c r="P67" s="72" t="s">
        <v>3317</v>
      </c>
      <c r="Q67" s="72" t="s">
        <v>3317</v>
      </c>
      <c r="R67" s="72" t="s">
        <v>3317</v>
      </c>
      <c r="S67" s="72" t="s">
        <v>3317</v>
      </c>
      <c r="T67" s="72" t="s">
        <v>3317</v>
      </c>
      <c r="U67" s="72" t="s">
        <v>3317</v>
      </c>
      <c r="V67" s="72" t="s">
        <v>3317</v>
      </c>
      <c r="W67" s="72" t="s">
        <v>3317</v>
      </c>
      <c r="X67" s="72" t="s">
        <v>3317</v>
      </c>
      <c r="Y67" s="72" t="s">
        <v>3317</v>
      </c>
      <c r="Z67" s="72" t="s">
        <v>3317</v>
      </c>
      <c r="AA67" s="72" t="s">
        <v>3317</v>
      </c>
      <c r="AB67" s="72" t="s">
        <v>3317</v>
      </c>
      <c r="AC67" s="72" t="s">
        <v>3317</v>
      </c>
      <c r="AD67" s="72" t="s">
        <v>3317</v>
      </c>
      <c r="AE67" s="72" t="s">
        <v>3317</v>
      </c>
      <c r="AF67" s="72" t="s">
        <v>3317</v>
      </c>
      <c r="AG67" s="72" t="s">
        <v>3317</v>
      </c>
      <c r="AH67" s="72" t="s">
        <v>3317</v>
      </c>
      <c r="AI67" s="72" t="s">
        <v>3317</v>
      </c>
      <c r="AJ67" s="72" t="s">
        <v>3317</v>
      </c>
      <c r="AK67" s="72" t="s">
        <v>3317</v>
      </c>
      <c r="AL67" s="72" t="s">
        <v>3317</v>
      </c>
      <c r="AM67" s="72" t="s">
        <v>3317</v>
      </c>
      <c r="AN67" s="72" t="s">
        <v>3317</v>
      </c>
      <c r="AO67" s="72" t="s">
        <v>3317</v>
      </c>
      <c r="AP67" s="72" t="s">
        <v>3317</v>
      </c>
      <c r="AQ67" s="72" t="s">
        <v>3317</v>
      </c>
      <c r="AR67" s="72" t="s">
        <v>3317</v>
      </c>
      <c r="AS67" s="72" t="s">
        <v>3317</v>
      </c>
      <c r="AT67" s="72" t="s">
        <v>3317</v>
      </c>
      <c r="AU67" s="72" t="s">
        <v>3317</v>
      </c>
      <c r="AV67" s="72" t="s">
        <v>3317</v>
      </c>
      <c r="AW67" s="72" t="s">
        <v>3317</v>
      </c>
      <c r="AX67" s="72" t="s">
        <v>3317</v>
      </c>
      <c r="AY67" s="72" t="s">
        <v>3317</v>
      </c>
      <c r="AZ67" s="72" t="s">
        <v>3317</v>
      </c>
      <c r="BA67" s="72" t="s">
        <v>3317</v>
      </c>
      <c r="BB67" s="72" t="s">
        <v>3317</v>
      </c>
      <c r="BC67" s="72" t="s">
        <v>3317</v>
      </c>
      <c r="BD67" s="72" t="s">
        <v>3317</v>
      </c>
      <c r="BE67" s="72" t="s">
        <v>3317</v>
      </c>
      <c r="BF67" s="72" t="s">
        <v>3317</v>
      </c>
      <c r="BG67" s="72" t="s">
        <v>3317</v>
      </c>
      <c r="BH67" s="72" t="s">
        <v>3317</v>
      </c>
      <c r="BI67" s="72" t="s">
        <v>3317</v>
      </c>
      <c r="BJ67" s="72" t="s">
        <v>3317</v>
      </c>
      <c r="BK67" s="72" t="s">
        <v>3317</v>
      </c>
      <c r="BL67" s="72" t="s">
        <v>3317</v>
      </c>
      <c r="BM67" s="72" t="s">
        <v>3317</v>
      </c>
      <c r="BN67" s="72" t="s">
        <v>3317</v>
      </c>
      <c r="BO67" s="72" t="s">
        <v>3317</v>
      </c>
      <c r="BP67" s="72" t="s">
        <v>3317</v>
      </c>
      <c r="BQ67" s="72" t="s">
        <v>3446</v>
      </c>
      <c r="BR67" s="72" t="s">
        <v>3326</v>
      </c>
    </row>
    <row r="68" spans="1:70">
      <c r="A68" s="72" t="s">
        <v>2004</v>
      </c>
      <c r="B68" s="72" t="s">
        <v>3447</v>
      </c>
      <c r="C68" s="72" t="s">
        <v>2884</v>
      </c>
      <c r="D68" s="72" t="s">
        <v>3317</v>
      </c>
      <c r="E68" s="72" t="s">
        <v>3317</v>
      </c>
      <c r="F68" s="72" t="s">
        <v>3317</v>
      </c>
      <c r="G68" s="72" t="s">
        <v>3318</v>
      </c>
      <c r="H68" s="72" t="s">
        <v>3317</v>
      </c>
      <c r="I68" s="72" t="s">
        <v>3322</v>
      </c>
      <c r="J68" s="72" t="s">
        <v>3389</v>
      </c>
      <c r="K68" s="72" t="s">
        <v>3318</v>
      </c>
      <c r="L68" s="72" t="s">
        <v>3317</v>
      </c>
      <c r="M68" s="72" t="s">
        <v>3317</v>
      </c>
      <c r="N68" s="72" t="s">
        <v>3317</v>
      </c>
      <c r="O68" s="72" t="s">
        <v>3317</v>
      </c>
      <c r="P68" s="72" t="s">
        <v>3317</v>
      </c>
      <c r="Q68" s="72" t="s">
        <v>3317</v>
      </c>
      <c r="R68" s="72" t="s">
        <v>3317</v>
      </c>
      <c r="S68" s="72" t="s">
        <v>3317</v>
      </c>
      <c r="T68" s="72" t="s">
        <v>3317</v>
      </c>
      <c r="U68" s="72" t="s">
        <v>3317</v>
      </c>
      <c r="V68" s="72" t="s">
        <v>3317</v>
      </c>
      <c r="W68" s="72" t="s">
        <v>3317</v>
      </c>
      <c r="X68" s="72" t="s">
        <v>3317</v>
      </c>
      <c r="Y68" s="72" t="s">
        <v>3317</v>
      </c>
      <c r="Z68" s="72" t="s">
        <v>3317</v>
      </c>
      <c r="AA68" s="72" t="s">
        <v>3317</v>
      </c>
      <c r="AB68" s="72" t="s">
        <v>3317</v>
      </c>
      <c r="AC68" s="72" t="s">
        <v>3317</v>
      </c>
      <c r="AD68" s="72" t="s">
        <v>3317</v>
      </c>
      <c r="AE68" s="72" t="s">
        <v>3317</v>
      </c>
      <c r="AF68" s="72" t="s">
        <v>3317</v>
      </c>
      <c r="AG68" s="72" t="s">
        <v>3317</v>
      </c>
      <c r="AH68" s="72" t="s">
        <v>3317</v>
      </c>
      <c r="AI68" s="72" t="s">
        <v>3317</v>
      </c>
      <c r="AJ68" s="72" t="s">
        <v>3317</v>
      </c>
      <c r="AK68" s="72" t="s">
        <v>3317</v>
      </c>
      <c r="AL68" s="72" t="s">
        <v>3317</v>
      </c>
      <c r="AM68" s="72" t="s">
        <v>3317</v>
      </c>
      <c r="AN68" s="72" t="s">
        <v>3317</v>
      </c>
      <c r="AO68" s="72" t="s">
        <v>3317</v>
      </c>
      <c r="AP68" s="72" t="s">
        <v>3317</v>
      </c>
      <c r="AQ68" s="72" t="s">
        <v>3317</v>
      </c>
      <c r="AR68" s="72" t="s">
        <v>3317</v>
      </c>
      <c r="AS68" s="72" t="s">
        <v>3317</v>
      </c>
      <c r="AT68" s="72" t="s">
        <v>3317</v>
      </c>
      <c r="AU68" s="72" t="s">
        <v>3317</v>
      </c>
      <c r="AV68" s="72" t="s">
        <v>3317</v>
      </c>
      <c r="AW68" s="72" t="s">
        <v>3317</v>
      </c>
      <c r="AX68" s="72" t="s">
        <v>3317</v>
      </c>
      <c r="AY68" s="72" t="s">
        <v>3317</v>
      </c>
      <c r="AZ68" s="72" t="s">
        <v>3317</v>
      </c>
      <c r="BA68" s="72" t="s">
        <v>3317</v>
      </c>
      <c r="BB68" s="72" t="s">
        <v>3317</v>
      </c>
      <c r="BC68" s="72" t="s">
        <v>3317</v>
      </c>
      <c r="BD68" s="72" t="s">
        <v>3317</v>
      </c>
      <c r="BE68" s="72" t="s">
        <v>3317</v>
      </c>
      <c r="BF68" s="72" t="s">
        <v>3317</v>
      </c>
      <c r="BG68" s="72" t="s">
        <v>3317</v>
      </c>
      <c r="BH68" s="72" t="s">
        <v>3317</v>
      </c>
      <c r="BI68" s="72" t="s">
        <v>3317</v>
      </c>
      <c r="BJ68" s="72" t="s">
        <v>3317</v>
      </c>
      <c r="BK68" s="72" t="s">
        <v>3317</v>
      </c>
      <c r="BL68" s="72" t="s">
        <v>3317</v>
      </c>
      <c r="BM68" s="72" t="s">
        <v>3317</v>
      </c>
      <c r="BN68" s="72" t="s">
        <v>3317</v>
      </c>
      <c r="BO68" s="72" t="s">
        <v>3317</v>
      </c>
      <c r="BP68" s="72" t="s">
        <v>3317</v>
      </c>
      <c r="BQ68" s="72" t="s">
        <v>3448</v>
      </c>
      <c r="BR68" s="72" t="s">
        <v>3317</v>
      </c>
    </row>
    <row r="69" spans="1:70">
      <c r="A69" s="72" t="s">
        <v>2004</v>
      </c>
      <c r="B69" s="72" t="s">
        <v>2458</v>
      </c>
      <c r="C69" s="72" t="s">
        <v>2458</v>
      </c>
      <c r="D69" s="72" t="s">
        <v>3317</v>
      </c>
      <c r="E69" s="72" t="s">
        <v>3317</v>
      </c>
      <c r="F69" s="72" t="s">
        <v>3317</v>
      </c>
      <c r="G69" s="72" t="s">
        <v>3318</v>
      </c>
      <c r="H69" s="72" t="s">
        <v>3317</v>
      </c>
      <c r="I69" s="72" t="s">
        <v>2459</v>
      </c>
      <c r="J69" s="72" t="s">
        <v>2719</v>
      </c>
      <c r="K69" s="72" t="s">
        <v>3318</v>
      </c>
      <c r="L69" s="72" t="s">
        <v>3317</v>
      </c>
      <c r="M69" s="72" t="s">
        <v>3317</v>
      </c>
      <c r="N69" s="72" t="s">
        <v>3317</v>
      </c>
      <c r="O69" s="72" t="s">
        <v>3317</v>
      </c>
      <c r="P69" s="72" t="s">
        <v>3317</v>
      </c>
      <c r="Q69" s="72" t="s">
        <v>3317</v>
      </c>
      <c r="R69" s="72" t="s">
        <v>3317</v>
      </c>
      <c r="S69" s="72" t="s">
        <v>3317</v>
      </c>
      <c r="T69" s="72" t="s">
        <v>3317</v>
      </c>
      <c r="U69" s="72" t="s">
        <v>3317</v>
      </c>
      <c r="V69" s="72" t="s">
        <v>3317</v>
      </c>
      <c r="W69" s="72" t="s">
        <v>3317</v>
      </c>
      <c r="X69" s="72" t="s">
        <v>3317</v>
      </c>
      <c r="Y69" s="72" t="s">
        <v>3317</v>
      </c>
      <c r="Z69" s="72" t="s">
        <v>3317</v>
      </c>
      <c r="AA69" s="72" t="s">
        <v>3317</v>
      </c>
      <c r="AB69" s="72" t="s">
        <v>3317</v>
      </c>
      <c r="AC69" s="72" t="s">
        <v>3317</v>
      </c>
      <c r="AD69" s="72" t="s">
        <v>3317</v>
      </c>
      <c r="AE69" s="72" t="s">
        <v>3317</v>
      </c>
      <c r="AF69" s="72" t="s">
        <v>3317</v>
      </c>
      <c r="AG69" s="72" t="s">
        <v>3317</v>
      </c>
      <c r="AH69" s="72" t="s">
        <v>3317</v>
      </c>
      <c r="AI69" s="72" t="s">
        <v>3317</v>
      </c>
      <c r="AJ69" s="72" t="s">
        <v>3317</v>
      </c>
      <c r="AK69" s="72" t="s">
        <v>3317</v>
      </c>
      <c r="AL69" s="72" t="s">
        <v>3317</v>
      </c>
      <c r="AM69" s="72" t="s">
        <v>3317</v>
      </c>
      <c r="AN69" s="72" t="s">
        <v>3317</v>
      </c>
      <c r="AO69" s="72" t="s">
        <v>3317</v>
      </c>
      <c r="AP69" s="72" t="s">
        <v>3317</v>
      </c>
      <c r="AQ69" s="72" t="s">
        <v>3317</v>
      </c>
      <c r="AR69" s="72" t="s">
        <v>3317</v>
      </c>
      <c r="AS69" s="72" t="s">
        <v>3317</v>
      </c>
      <c r="AT69" s="72" t="s">
        <v>3317</v>
      </c>
      <c r="AU69" s="72" t="s">
        <v>3317</v>
      </c>
      <c r="AV69" s="72" t="s">
        <v>3317</v>
      </c>
      <c r="AW69" s="72" t="s">
        <v>3317</v>
      </c>
      <c r="AX69" s="72" t="s">
        <v>3317</v>
      </c>
      <c r="AY69" s="72" t="s">
        <v>3317</v>
      </c>
      <c r="AZ69" s="72" t="s">
        <v>3317</v>
      </c>
      <c r="BA69" s="72" t="s">
        <v>3317</v>
      </c>
      <c r="BB69" s="72" t="s">
        <v>3317</v>
      </c>
      <c r="BC69" s="72" t="s">
        <v>3317</v>
      </c>
      <c r="BD69" s="72" t="s">
        <v>3317</v>
      </c>
      <c r="BE69" s="72" t="s">
        <v>3317</v>
      </c>
      <c r="BF69" s="72" t="s">
        <v>3317</v>
      </c>
      <c r="BG69" s="72" t="s">
        <v>3317</v>
      </c>
      <c r="BH69" s="72" t="s">
        <v>3317</v>
      </c>
      <c r="BI69" s="72" t="s">
        <v>3317</v>
      </c>
      <c r="BJ69" s="72" t="s">
        <v>3317</v>
      </c>
      <c r="BK69" s="72" t="s">
        <v>3317</v>
      </c>
      <c r="BL69" s="72" t="s">
        <v>3317</v>
      </c>
      <c r="BM69" s="72" t="s">
        <v>3317</v>
      </c>
      <c r="BN69" s="72" t="s">
        <v>3317</v>
      </c>
      <c r="BO69" s="72" t="s">
        <v>3317</v>
      </c>
      <c r="BP69" s="72" t="s">
        <v>3317</v>
      </c>
      <c r="BQ69" s="72" t="s">
        <v>3449</v>
      </c>
      <c r="BR69" s="72" t="s">
        <v>3326</v>
      </c>
    </row>
    <row r="70" spans="1:70">
      <c r="A70" s="72" t="s">
        <v>2004</v>
      </c>
      <c r="B70" s="72" t="s">
        <v>2910</v>
      </c>
      <c r="C70" s="72" t="s">
        <v>2415</v>
      </c>
      <c r="D70" s="72" t="s">
        <v>3317</v>
      </c>
      <c r="E70" s="72" t="s">
        <v>3317</v>
      </c>
      <c r="F70" s="72" t="s">
        <v>3317</v>
      </c>
      <c r="G70" s="72" t="s">
        <v>3318</v>
      </c>
      <c r="H70" s="72" t="s">
        <v>3317</v>
      </c>
      <c r="I70" s="72" t="s">
        <v>2459</v>
      </c>
      <c r="J70" s="72" t="s">
        <v>2911</v>
      </c>
      <c r="K70" s="72" t="s">
        <v>3324</v>
      </c>
      <c r="L70" s="72" t="s">
        <v>3317</v>
      </c>
      <c r="M70" s="72" t="s">
        <v>3317</v>
      </c>
      <c r="N70" s="72" t="s">
        <v>3317</v>
      </c>
      <c r="O70" s="72" t="s">
        <v>3317</v>
      </c>
      <c r="P70" s="72" t="s">
        <v>3317</v>
      </c>
      <c r="Q70" s="72" t="s">
        <v>3317</v>
      </c>
      <c r="R70" s="72" t="s">
        <v>3317</v>
      </c>
      <c r="S70" s="72" t="s">
        <v>3317</v>
      </c>
      <c r="T70" s="72" t="s">
        <v>3317</v>
      </c>
      <c r="U70" s="72" t="s">
        <v>3317</v>
      </c>
      <c r="V70" s="72" t="s">
        <v>3317</v>
      </c>
      <c r="W70" s="72" t="s">
        <v>3317</v>
      </c>
      <c r="X70" s="72" t="s">
        <v>3317</v>
      </c>
      <c r="Y70" s="72" t="s">
        <v>3317</v>
      </c>
      <c r="Z70" s="72" t="s">
        <v>3317</v>
      </c>
      <c r="AA70" s="72" t="s">
        <v>3317</v>
      </c>
      <c r="AB70" s="72" t="s">
        <v>3317</v>
      </c>
      <c r="AC70" s="72" t="s">
        <v>3317</v>
      </c>
      <c r="AD70" s="72" t="s">
        <v>3317</v>
      </c>
      <c r="AE70" s="72" t="s">
        <v>3317</v>
      </c>
      <c r="AF70" s="72" t="s">
        <v>3317</v>
      </c>
      <c r="AG70" s="72" t="s">
        <v>3317</v>
      </c>
      <c r="AH70" s="72" t="s">
        <v>3317</v>
      </c>
      <c r="AI70" s="72" t="s">
        <v>3317</v>
      </c>
      <c r="AJ70" s="72" t="s">
        <v>3317</v>
      </c>
      <c r="AK70" s="72" t="s">
        <v>3317</v>
      </c>
      <c r="AL70" s="72" t="s">
        <v>3317</v>
      </c>
      <c r="AM70" s="72" t="s">
        <v>3317</v>
      </c>
      <c r="AN70" s="72" t="s">
        <v>3317</v>
      </c>
      <c r="AO70" s="72" t="s">
        <v>3317</v>
      </c>
      <c r="AP70" s="72" t="s">
        <v>3317</v>
      </c>
      <c r="AQ70" s="72" t="s">
        <v>3317</v>
      </c>
      <c r="AR70" s="72" t="s">
        <v>3317</v>
      </c>
      <c r="AS70" s="72" t="s">
        <v>3317</v>
      </c>
      <c r="AT70" s="72" t="s">
        <v>3317</v>
      </c>
      <c r="AU70" s="72" t="s">
        <v>3317</v>
      </c>
      <c r="AV70" s="72" t="s">
        <v>3317</v>
      </c>
      <c r="AW70" s="72" t="s">
        <v>3317</v>
      </c>
      <c r="AX70" s="72" t="s">
        <v>3317</v>
      </c>
      <c r="AY70" s="72" t="s">
        <v>3317</v>
      </c>
      <c r="AZ70" s="72" t="s">
        <v>3317</v>
      </c>
      <c r="BA70" s="72" t="s">
        <v>3317</v>
      </c>
      <c r="BB70" s="72" t="s">
        <v>3317</v>
      </c>
      <c r="BC70" s="72" t="s">
        <v>3317</v>
      </c>
      <c r="BD70" s="72" t="s">
        <v>3317</v>
      </c>
      <c r="BE70" s="72" t="s">
        <v>3317</v>
      </c>
      <c r="BF70" s="72" t="s">
        <v>3317</v>
      </c>
      <c r="BG70" s="72" t="s">
        <v>3317</v>
      </c>
      <c r="BH70" s="72" t="s">
        <v>3317</v>
      </c>
      <c r="BI70" s="72" t="s">
        <v>3317</v>
      </c>
      <c r="BJ70" s="72" t="s">
        <v>3317</v>
      </c>
      <c r="BK70" s="72" t="s">
        <v>3317</v>
      </c>
      <c r="BL70" s="72" t="s">
        <v>3317</v>
      </c>
      <c r="BM70" s="72" t="s">
        <v>3317</v>
      </c>
      <c r="BN70" s="72" t="s">
        <v>3317</v>
      </c>
      <c r="BO70" s="72" t="s">
        <v>3317</v>
      </c>
      <c r="BP70" s="72" t="s">
        <v>3317</v>
      </c>
      <c r="BQ70" s="72" t="s">
        <v>3450</v>
      </c>
      <c r="BR70" s="72" t="s">
        <v>3326</v>
      </c>
    </row>
    <row r="71" spans="1:70">
      <c r="A71" s="72" t="s">
        <v>2004</v>
      </c>
      <c r="B71" s="72" t="s">
        <v>3451</v>
      </c>
      <c r="C71" s="72" t="s">
        <v>2901</v>
      </c>
      <c r="D71" s="72" t="s">
        <v>3317</v>
      </c>
      <c r="E71" s="72" t="s">
        <v>3317</v>
      </c>
      <c r="F71" s="72" t="s">
        <v>3317</v>
      </c>
      <c r="G71" s="72" t="s">
        <v>3318</v>
      </c>
      <c r="H71" s="72" t="s">
        <v>3317</v>
      </c>
      <c r="I71" s="72" t="s">
        <v>3322</v>
      </c>
      <c r="J71" s="72" t="s">
        <v>3317</v>
      </c>
      <c r="K71" s="72" t="s">
        <v>3317</v>
      </c>
      <c r="L71" s="72" t="s">
        <v>3317</v>
      </c>
      <c r="M71" s="72" t="s">
        <v>3317</v>
      </c>
      <c r="N71" s="72" t="s">
        <v>3317</v>
      </c>
      <c r="O71" s="72" t="s">
        <v>3317</v>
      </c>
      <c r="P71" s="72" t="s">
        <v>3317</v>
      </c>
      <c r="Q71" s="72" t="s">
        <v>3317</v>
      </c>
      <c r="R71" s="72" t="s">
        <v>3317</v>
      </c>
      <c r="S71" s="72" t="s">
        <v>3317</v>
      </c>
      <c r="T71" s="72" t="s">
        <v>3317</v>
      </c>
      <c r="U71" s="72" t="s">
        <v>3317</v>
      </c>
      <c r="V71" s="72" t="s">
        <v>3317</v>
      </c>
      <c r="W71" s="72" t="s">
        <v>3317</v>
      </c>
      <c r="X71" s="72" t="s">
        <v>3317</v>
      </c>
      <c r="Y71" s="72" t="s">
        <v>3317</v>
      </c>
      <c r="Z71" s="72" t="s">
        <v>3317</v>
      </c>
      <c r="AA71" s="72" t="s">
        <v>3317</v>
      </c>
      <c r="AB71" s="72" t="s">
        <v>3317</v>
      </c>
      <c r="AC71" s="72" t="s">
        <v>3317</v>
      </c>
      <c r="AD71" s="72" t="s">
        <v>3317</v>
      </c>
      <c r="AE71" s="72" t="s">
        <v>3317</v>
      </c>
      <c r="AF71" s="72" t="s">
        <v>3317</v>
      </c>
      <c r="AG71" s="72" t="s">
        <v>3317</v>
      </c>
      <c r="AH71" s="72" t="s">
        <v>3317</v>
      </c>
      <c r="AI71" s="72" t="s">
        <v>3317</v>
      </c>
      <c r="AJ71" s="72" t="s">
        <v>3317</v>
      </c>
      <c r="AK71" s="72" t="s">
        <v>3317</v>
      </c>
      <c r="AL71" s="72" t="s">
        <v>3317</v>
      </c>
      <c r="AM71" s="72" t="s">
        <v>3317</v>
      </c>
      <c r="AN71" s="72" t="s">
        <v>3317</v>
      </c>
      <c r="AO71" s="72" t="s">
        <v>3317</v>
      </c>
      <c r="AP71" s="72" t="s">
        <v>3317</v>
      </c>
      <c r="AQ71" s="72" t="s">
        <v>3317</v>
      </c>
      <c r="AR71" s="72" t="s">
        <v>3317</v>
      </c>
      <c r="AS71" s="72" t="s">
        <v>3317</v>
      </c>
      <c r="AT71" s="72" t="s">
        <v>3317</v>
      </c>
      <c r="AU71" s="72" t="s">
        <v>3317</v>
      </c>
      <c r="AV71" s="72" t="s">
        <v>3317</v>
      </c>
      <c r="AW71" s="72" t="s">
        <v>3317</v>
      </c>
      <c r="AX71" s="72" t="s">
        <v>3317</v>
      </c>
      <c r="AY71" s="72" t="s">
        <v>3317</v>
      </c>
      <c r="AZ71" s="72" t="s">
        <v>3317</v>
      </c>
      <c r="BA71" s="72" t="s">
        <v>3317</v>
      </c>
      <c r="BB71" s="72" t="s">
        <v>3317</v>
      </c>
      <c r="BC71" s="72" t="s">
        <v>3317</v>
      </c>
      <c r="BD71" s="72" t="s">
        <v>3317</v>
      </c>
      <c r="BE71" s="72" t="s">
        <v>3317</v>
      </c>
      <c r="BF71" s="72" t="s">
        <v>3317</v>
      </c>
      <c r="BG71" s="72" t="s">
        <v>3317</v>
      </c>
      <c r="BH71" s="72" t="s">
        <v>3317</v>
      </c>
      <c r="BI71" s="72" t="s">
        <v>3317</v>
      </c>
      <c r="BJ71" s="72" t="s">
        <v>3317</v>
      </c>
      <c r="BK71" s="72" t="s">
        <v>3317</v>
      </c>
      <c r="BL71" s="72" t="s">
        <v>3317</v>
      </c>
      <c r="BM71" s="72" t="s">
        <v>3317</v>
      </c>
      <c r="BN71" s="72" t="s">
        <v>3317</v>
      </c>
      <c r="BO71" s="72" t="s">
        <v>3317</v>
      </c>
      <c r="BP71" s="72" t="s">
        <v>3317</v>
      </c>
      <c r="BQ71" s="72" t="s">
        <v>3452</v>
      </c>
      <c r="BR71" s="72" t="s">
        <v>3317</v>
      </c>
    </row>
    <row r="72" spans="1:70">
      <c r="A72" s="72" t="s">
        <v>2004</v>
      </c>
      <c r="B72" s="72" t="s">
        <v>3453</v>
      </c>
      <c r="C72" s="72" t="s">
        <v>2877</v>
      </c>
      <c r="D72" s="72" t="s">
        <v>3317</v>
      </c>
      <c r="E72" s="72" t="s">
        <v>3317</v>
      </c>
      <c r="F72" s="72" t="s">
        <v>3317</v>
      </c>
      <c r="G72" s="72" t="s">
        <v>3318</v>
      </c>
      <c r="H72" s="72" t="s">
        <v>3317</v>
      </c>
      <c r="I72" s="72" t="s">
        <v>3454</v>
      </c>
      <c r="J72" s="72" t="s">
        <v>3455</v>
      </c>
      <c r="K72" s="72" t="s">
        <v>3324</v>
      </c>
      <c r="L72" s="72" t="s">
        <v>3456</v>
      </c>
      <c r="M72" s="72" t="s">
        <v>3455</v>
      </c>
      <c r="N72" s="72" t="s">
        <v>3324</v>
      </c>
      <c r="O72" s="72" t="s">
        <v>3317</v>
      </c>
      <c r="P72" s="72" t="s">
        <v>3317</v>
      </c>
      <c r="Q72" s="72" t="s">
        <v>3317</v>
      </c>
      <c r="R72" s="72" t="s">
        <v>3317</v>
      </c>
      <c r="S72" s="72" t="s">
        <v>3317</v>
      </c>
      <c r="T72" s="72" t="s">
        <v>3317</v>
      </c>
      <c r="U72" s="72" t="s">
        <v>3317</v>
      </c>
      <c r="V72" s="72" t="s">
        <v>3317</v>
      </c>
      <c r="W72" s="72" t="s">
        <v>3317</v>
      </c>
      <c r="X72" s="72" t="s">
        <v>3317</v>
      </c>
      <c r="Y72" s="72" t="s">
        <v>3317</v>
      </c>
      <c r="Z72" s="72" t="s">
        <v>3317</v>
      </c>
      <c r="AA72" s="72" t="s">
        <v>3317</v>
      </c>
      <c r="AB72" s="72" t="s">
        <v>3317</v>
      </c>
      <c r="AC72" s="72" t="s">
        <v>3317</v>
      </c>
      <c r="AD72" s="72" t="s">
        <v>3317</v>
      </c>
      <c r="AE72" s="72" t="s">
        <v>3317</v>
      </c>
      <c r="AF72" s="72" t="s">
        <v>3317</v>
      </c>
      <c r="AG72" s="72" t="s">
        <v>3317</v>
      </c>
      <c r="AH72" s="72" t="s">
        <v>3317</v>
      </c>
      <c r="AI72" s="72" t="s">
        <v>3317</v>
      </c>
      <c r="AJ72" s="72" t="s">
        <v>3317</v>
      </c>
      <c r="AK72" s="72" t="s">
        <v>3317</v>
      </c>
      <c r="AL72" s="72" t="s">
        <v>3317</v>
      </c>
      <c r="AM72" s="72" t="s">
        <v>3317</v>
      </c>
      <c r="AN72" s="72" t="s">
        <v>3317</v>
      </c>
      <c r="AO72" s="72" t="s">
        <v>3317</v>
      </c>
      <c r="AP72" s="72" t="s">
        <v>3317</v>
      </c>
      <c r="AQ72" s="72" t="s">
        <v>3317</v>
      </c>
      <c r="AR72" s="72" t="s">
        <v>3317</v>
      </c>
      <c r="AS72" s="72" t="s">
        <v>3317</v>
      </c>
      <c r="AT72" s="72" t="s">
        <v>3317</v>
      </c>
      <c r="AU72" s="72" t="s">
        <v>3317</v>
      </c>
      <c r="AV72" s="72" t="s">
        <v>3317</v>
      </c>
      <c r="AW72" s="72" t="s">
        <v>3317</v>
      </c>
      <c r="AX72" s="72" t="s">
        <v>3317</v>
      </c>
      <c r="AY72" s="72" t="s">
        <v>3317</v>
      </c>
      <c r="AZ72" s="72" t="s">
        <v>3317</v>
      </c>
      <c r="BA72" s="72" t="s">
        <v>3317</v>
      </c>
      <c r="BB72" s="72" t="s">
        <v>3317</v>
      </c>
      <c r="BC72" s="72" t="s">
        <v>3317</v>
      </c>
      <c r="BD72" s="72" t="s">
        <v>3317</v>
      </c>
      <c r="BE72" s="72" t="s">
        <v>3317</v>
      </c>
      <c r="BF72" s="72" t="s">
        <v>3317</v>
      </c>
      <c r="BG72" s="72" t="s">
        <v>3317</v>
      </c>
      <c r="BH72" s="72" t="s">
        <v>3317</v>
      </c>
      <c r="BI72" s="72" t="s">
        <v>3317</v>
      </c>
      <c r="BJ72" s="72" t="s">
        <v>3317</v>
      </c>
      <c r="BK72" s="72" t="s">
        <v>3317</v>
      </c>
      <c r="BL72" s="72" t="s">
        <v>3317</v>
      </c>
      <c r="BM72" s="72" t="s">
        <v>3317</v>
      </c>
      <c r="BN72" s="72" t="s">
        <v>3317</v>
      </c>
      <c r="BO72" s="72" t="s">
        <v>3317</v>
      </c>
      <c r="BP72" s="72" t="s">
        <v>3317</v>
      </c>
      <c r="BQ72" s="72" t="s">
        <v>3457</v>
      </c>
      <c r="BR72" s="72" t="s">
        <v>3326</v>
      </c>
    </row>
    <row r="73" spans="1:70">
      <c r="A73" s="72" t="s">
        <v>2004</v>
      </c>
      <c r="B73" s="72" t="s">
        <v>3458</v>
      </c>
      <c r="C73" s="72" t="s">
        <v>2893</v>
      </c>
      <c r="D73" s="72" t="s">
        <v>3317</v>
      </c>
      <c r="E73" s="72" t="s">
        <v>3317</v>
      </c>
      <c r="F73" s="72" t="s">
        <v>3317</v>
      </c>
      <c r="G73" s="72" t="s">
        <v>3318</v>
      </c>
      <c r="H73" s="72" t="s">
        <v>3317</v>
      </c>
      <c r="I73" s="72" t="s">
        <v>3350</v>
      </c>
      <c r="J73" s="72" t="s">
        <v>3459</v>
      </c>
      <c r="K73" s="72" t="s">
        <v>3318</v>
      </c>
      <c r="L73" s="72" t="s">
        <v>3341</v>
      </c>
      <c r="M73" s="72" t="s">
        <v>3459</v>
      </c>
      <c r="N73" s="72" t="s">
        <v>3318</v>
      </c>
      <c r="O73" s="72" t="s">
        <v>3317</v>
      </c>
      <c r="P73" s="72" t="s">
        <v>3317</v>
      </c>
      <c r="Q73" s="72" t="s">
        <v>3317</v>
      </c>
      <c r="R73" s="72" t="s">
        <v>3317</v>
      </c>
      <c r="S73" s="72" t="s">
        <v>3317</v>
      </c>
      <c r="T73" s="72" t="s">
        <v>3317</v>
      </c>
      <c r="U73" s="72" t="s">
        <v>3317</v>
      </c>
      <c r="V73" s="72" t="s">
        <v>3317</v>
      </c>
      <c r="W73" s="72" t="s">
        <v>3317</v>
      </c>
      <c r="X73" s="72" t="s">
        <v>3317</v>
      </c>
      <c r="Y73" s="72" t="s">
        <v>3317</v>
      </c>
      <c r="Z73" s="72" t="s">
        <v>3317</v>
      </c>
      <c r="AA73" s="72" t="s">
        <v>3317</v>
      </c>
      <c r="AB73" s="72" t="s">
        <v>3317</v>
      </c>
      <c r="AC73" s="72" t="s">
        <v>3317</v>
      </c>
      <c r="AD73" s="72" t="s">
        <v>3317</v>
      </c>
      <c r="AE73" s="72" t="s">
        <v>3317</v>
      </c>
      <c r="AF73" s="72" t="s">
        <v>3317</v>
      </c>
      <c r="AG73" s="72" t="s">
        <v>3317</v>
      </c>
      <c r="AH73" s="72" t="s">
        <v>3317</v>
      </c>
      <c r="AI73" s="72" t="s">
        <v>3317</v>
      </c>
      <c r="AJ73" s="72" t="s">
        <v>3317</v>
      </c>
      <c r="AK73" s="72" t="s">
        <v>3317</v>
      </c>
      <c r="AL73" s="72" t="s">
        <v>3317</v>
      </c>
      <c r="AM73" s="72" t="s">
        <v>3317</v>
      </c>
      <c r="AN73" s="72" t="s">
        <v>3317</v>
      </c>
      <c r="AO73" s="72" t="s">
        <v>3317</v>
      </c>
      <c r="AP73" s="72" t="s">
        <v>3317</v>
      </c>
      <c r="AQ73" s="72" t="s">
        <v>3317</v>
      </c>
      <c r="AR73" s="72" t="s">
        <v>3317</v>
      </c>
      <c r="AS73" s="72" t="s">
        <v>3317</v>
      </c>
      <c r="AT73" s="72" t="s">
        <v>3317</v>
      </c>
      <c r="AU73" s="72" t="s">
        <v>3317</v>
      </c>
      <c r="AV73" s="72" t="s">
        <v>3317</v>
      </c>
      <c r="AW73" s="72" t="s">
        <v>3317</v>
      </c>
      <c r="AX73" s="72" t="s">
        <v>3317</v>
      </c>
      <c r="AY73" s="72" t="s">
        <v>3317</v>
      </c>
      <c r="AZ73" s="72" t="s">
        <v>3317</v>
      </c>
      <c r="BA73" s="72" t="s">
        <v>3317</v>
      </c>
      <c r="BB73" s="72" t="s">
        <v>3317</v>
      </c>
      <c r="BC73" s="72" t="s">
        <v>3317</v>
      </c>
      <c r="BD73" s="72" t="s">
        <v>3317</v>
      </c>
      <c r="BE73" s="72" t="s">
        <v>3317</v>
      </c>
      <c r="BF73" s="72" t="s">
        <v>3317</v>
      </c>
      <c r="BG73" s="72" t="s">
        <v>3317</v>
      </c>
      <c r="BH73" s="72" t="s">
        <v>3317</v>
      </c>
      <c r="BI73" s="72" t="s">
        <v>3317</v>
      </c>
      <c r="BJ73" s="72" t="s">
        <v>3317</v>
      </c>
      <c r="BK73" s="72" t="s">
        <v>3317</v>
      </c>
      <c r="BL73" s="72" t="s">
        <v>3317</v>
      </c>
      <c r="BM73" s="72" t="s">
        <v>3317</v>
      </c>
      <c r="BN73" s="72" t="s">
        <v>3317</v>
      </c>
      <c r="BO73" s="72" t="s">
        <v>3317</v>
      </c>
      <c r="BP73" s="72" t="s">
        <v>3317</v>
      </c>
      <c r="BQ73" s="72" t="s">
        <v>3460</v>
      </c>
      <c r="BR73" s="72" t="s">
        <v>3317</v>
      </c>
    </row>
    <row r="74" spans="1:70">
      <c r="A74" s="72" t="s">
        <v>2004</v>
      </c>
      <c r="B74" s="72" t="s">
        <v>3121</v>
      </c>
      <c r="C74" s="72" t="s">
        <v>2884</v>
      </c>
      <c r="D74" s="72" t="s">
        <v>3317</v>
      </c>
      <c r="E74" s="72" t="s">
        <v>3317</v>
      </c>
      <c r="F74" s="72" t="s">
        <v>3317</v>
      </c>
      <c r="G74" s="72" t="s">
        <v>3318</v>
      </c>
      <c r="H74" s="72" t="s">
        <v>3317</v>
      </c>
      <c r="I74" s="72" t="s">
        <v>551</v>
      </c>
      <c r="J74" s="72" t="s">
        <v>3122</v>
      </c>
      <c r="K74" s="72" t="s">
        <v>3318</v>
      </c>
      <c r="L74" s="72" t="s">
        <v>3317</v>
      </c>
      <c r="M74" s="72" t="s">
        <v>3317</v>
      </c>
      <c r="N74" s="72" t="s">
        <v>3317</v>
      </c>
      <c r="O74" s="72" t="s">
        <v>3317</v>
      </c>
      <c r="P74" s="72" t="s">
        <v>3317</v>
      </c>
      <c r="Q74" s="72" t="s">
        <v>3317</v>
      </c>
      <c r="R74" s="72" t="s">
        <v>3317</v>
      </c>
      <c r="S74" s="72" t="s">
        <v>3317</v>
      </c>
      <c r="T74" s="72" t="s">
        <v>3317</v>
      </c>
      <c r="U74" s="72" t="s">
        <v>3317</v>
      </c>
      <c r="V74" s="72" t="s">
        <v>3317</v>
      </c>
      <c r="W74" s="72" t="s">
        <v>3317</v>
      </c>
      <c r="X74" s="72" t="s">
        <v>3317</v>
      </c>
      <c r="Y74" s="72" t="s">
        <v>3317</v>
      </c>
      <c r="Z74" s="72" t="s">
        <v>3317</v>
      </c>
      <c r="AA74" s="72" t="s">
        <v>3317</v>
      </c>
      <c r="AB74" s="72" t="s">
        <v>3317</v>
      </c>
      <c r="AC74" s="72" t="s">
        <v>3317</v>
      </c>
      <c r="AD74" s="72" t="s">
        <v>3317</v>
      </c>
      <c r="AE74" s="72" t="s">
        <v>3317</v>
      </c>
      <c r="AF74" s="72" t="s">
        <v>3317</v>
      </c>
      <c r="AG74" s="72" t="s">
        <v>3317</v>
      </c>
      <c r="AH74" s="72" t="s">
        <v>3317</v>
      </c>
      <c r="AI74" s="72" t="s">
        <v>3317</v>
      </c>
      <c r="AJ74" s="72" t="s">
        <v>3317</v>
      </c>
      <c r="AK74" s="72" t="s">
        <v>3317</v>
      </c>
      <c r="AL74" s="72" t="s">
        <v>3317</v>
      </c>
      <c r="AM74" s="72" t="s">
        <v>3317</v>
      </c>
      <c r="AN74" s="72" t="s">
        <v>3317</v>
      </c>
      <c r="AO74" s="72" t="s">
        <v>3317</v>
      </c>
      <c r="AP74" s="72" t="s">
        <v>3317</v>
      </c>
      <c r="AQ74" s="72" t="s">
        <v>3317</v>
      </c>
      <c r="AR74" s="72" t="s">
        <v>3317</v>
      </c>
      <c r="AS74" s="72" t="s">
        <v>3317</v>
      </c>
      <c r="AT74" s="72" t="s">
        <v>3317</v>
      </c>
      <c r="AU74" s="72" t="s">
        <v>3317</v>
      </c>
      <c r="AV74" s="72" t="s">
        <v>3317</v>
      </c>
      <c r="AW74" s="72" t="s">
        <v>3317</v>
      </c>
      <c r="AX74" s="72" t="s">
        <v>3317</v>
      </c>
      <c r="AY74" s="72" t="s">
        <v>3317</v>
      </c>
      <c r="AZ74" s="72" t="s">
        <v>3317</v>
      </c>
      <c r="BA74" s="72" t="s">
        <v>3317</v>
      </c>
      <c r="BB74" s="72" t="s">
        <v>3317</v>
      </c>
      <c r="BC74" s="72" t="s">
        <v>3317</v>
      </c>
      <c r="BD74" s="72" t="s">
        <v>3317</v>
      </c>
      <c r="BE74" s="72" t="s">
        <v>3317</v>
      </c>
      <c r="BF74" s="72" t="s">
        <v>3317</v>
      </c>
      <c r="BG74" s="72" t="s">
        <v>3317</v>
      </c>
      <c r="BH74" s="72" t="s">
        <v>3317</v>
      </c>
      <c r="BI74" s="72" t="s">
        <v>3317</v>
      </c>
      <c r="BJ74" s="72" t="s">
        <v>3317</v>
      </c>
      <c r="BK74" s="72" t="s">
        <v>3317</v>
      </c>
      <c r="BL74" s="72" t="s">
        <v>3317</v>
      </c>
      <c r="BM74" s="72" t="s">
        <v>3317</v>
      </c>
      <c r="BN74" s="72" t="s">
        <v>3317</v>
      </c>
      <c r="BO74" s="72" t="s">
        <v>3317</v>
      </c>
      <c r="BP74" s="72" t="s">
        <v>3317</v>
      </c>
      <c r="BQ74" s="72" t="s">
        <v>3461</v>
      </c>
      <c r="BR74" s="72" t="s">
        <v>3317</v>
      </c>
    </row>
    <row r="75" spans="1:70">
      <c r="A75" s="72" t="s">
        <v>2004</v>
      </c>
      <c r="B75" s="72" t="s">
        <v>2912</v>
      </c>
      <c r="C75" s="72" t="s">
        <v>2877</v>
      </c>
      <c r="D75" s="72" t="s">
        <v>3317</v>
      </c>
      <c r="E75" s="72" t="s">
        <v>3317</v>
      </c>
      <c r="F75" s="72" t="s">
        <v>3317</v>
      </c>
      <c r="G75" s="72" t="s">
        <v>3318</v>
      </c>
      <c r="H75" s="72" t="s">
        <v>3317</v>
      </c>
      <c r="I75" s="72" t="s">
        <v>108</v>
      </c>
      <c r="J75" s="72" t="s">
        <v>3462</v>
      </c>
      <c r="K75" s="72" t="s">
        <v>3318</v>
      </c>
      <c r="L75" s="72" t="s">
        <v>3350</v>
      </c>
      <c r="M75" s="72" t="s">
        <v>3462</v>
      </c>
      <c r="N75" s="72" t="s">
        <v>3318</v>
      </c>
      <c r="O75" s="72" t="s">
        <v>1213</v>
      </c>
      <c r="P75" s="72" t="s">
        <v>3462</v>
      </c>
      <c r="Q75" s="72" t="s">
        <v>3318</v>
      </c>
      <c r="R75" s="72" t="s">
        <v>551</v>
      </c>
      <c r="S75" s="72" t="s">
        <v>3462</v>
      </c>
      <c r="T75" s="72" t="s">
        <v>3318</v>
      </c>
      <c r="U75" s="72" t="s">
        <v>3341</v>
      </c>
      <c r="V75" s="72" t="s">
        <v>3462</v>
      </c>
      <c r="W75" s="72" t="s">
        <v>3318</v>
      </c>
      <c r="X75" s="72" t="s">
        <v>816</v>
      </c>
      <c r="Y75" s="72" t="s">
        <v>3462</v>
      </c>
      <c r="Z75" s="72" t="s">
        <v>3318</v>
      </c>
      <c r="AA75" s="72" t="s">
        <v>3463</v>
      </c>
      <c r="AB75" s="72" t="s">
        <v>3462</v>
      </c>
      <c r="AC75" s="72" t="s">
        <v>3318</v>
      </c>
      <c r="AD75" s="72" t="s">
        <v>3229</v>
      </c>
      <c r="AE75" s="72" t="s">
        <v>3462</v>
      </c>
      <c r="AF75" s="72" t="s">
        <v>3318</v>
      </c>
      <c r="AG75" s="72" t="s">
        <v>2523</v>
      </c>
      <c r="AH75" s="72" t="s">
        <v>3462</v>
      </c>
      <c r="AI75" s="72" t="s">
        <v>3318</v>
      </c>
      <c r="AJ75" s="72" t="s">
        <v>3238</v>
      </c>
      <c r="AK75" s="72" t="s">
        <v>3462</v>
      </c>
      <c r="AL75" s="72" t="s">
        <v>3318</v>
      </c>
      <c r="AM75" s="72" t="s">
        <v>3317</v>
      </c>
      <c r="AN75" s="72" t="s">
        <v>3317</v>
      </c>
      <c r="AO75" s="72" t="s">
        <v>3317</v>
      </c>
      <c r="AP75" s="72" t="s">
        <v>3317</v>
      </c>
      <c r="AQ75" s="72" t="s">
        <v>3317</v>
      </c>
      <c r="AR75" s="72" t="s">
        <v>3317</v>
      </c>
      <c r="AS75" s="72" t="s">
        <v>3317</v>
      </c>
      <c r="AT75" s="72" t="s">
        <v>3317</v>
      </c>
      <c r="AU75" s="72" t="s">
        <v>3317</v>
      </c>
      <c r="AV75" s="72" t="s">
        <v>3317</v>
      </c>
      <c r="AW75" s="72" t="s">
        <v>3317</v>
      </c>
      <c r="AX75" s="72" t="s">
        <v>3317</v>
      </c>
      <c r="AY75" s="72" t="s">
        <v>3317</v>
      </c>
      <c r="AZ75" s="72" t="s">
        <v>3317</v>
      </c>
      <c r="BA75" s="72" t="s">
        <v>3317</v>
      </c>
      <c r="BB75" s="72" t="s">
        <v>3317</v>
      </c>
      <c r="BC75" s="72" t="s">
        <v>3317</v>
      </c>
      <c r="BD75" s="72" t="s">
        <v>3317</v>
      </c>
      <c r="BE75" s="72" t="s">
        <v>3317</v>
      </c>
      <c r="BF75" s="72" t="s">
        <v>3317</v>
      </c>
      <c r="BG75" s="72" t="s">
        <v>3317</v>
      </c>
      <c r="BH75" s="72" t="s">
        <v>3317</v>
      </c>
      <c r="BI75" s="72" t="s">
        <v>3317</v>
      </c>
      <c r="BJ75" s="72" t="s">
        <v>3317</v>
      </c>
      <c r="BK75" s="72" t="s">
        <v>3317</v>
      </c>
      <c r="BL75" s="72" t="s">
        <v>3317</v>
      </c>
      <c r="BM75" s="72" t="s">
        <v>3317</v>
      </c>
      <c r="BN75" s="72" t="s">
        <v>3317</v>
      </c>
      <c r="BO75" s="72" t="s">
        <v>3317</v>
      </c>
      <c r="BP75" s="72" t="s">
        <v>3317</v>
      </c>
      <c r="BQ75" s="72" t="s">
        <v>3464</v>
      </c>
      <c r="BR75" s="72" t="s">
        <v>3317</v>
      </c>
    </row>
    <row r="76" spans="1:70">
      <c r="A76" s="72" t="s">
        <v>2004</v>
      </c>
      <c r="B76" s="72" t="s">
        <v>2915</v>
      </c>
      <c r="C76" s="72" t="s">
        <v>2884</v>
      </c>
      <c r="D76" s="72" t="s">
        <v>3317</v>
      </c>
      <c r="E76" s="72" t="s">
        <v>3317</v>
      </c>
      <c r="F76" s="72" t="s">
        <v>3317</v>
      </c>
      <c r="G76" s="72" t="s">
        <v>3318</v>
      </c>
      <c r="H76" s="72" t="s">
        <v>3317</v>
      </c>
      <c r="I76" s="72" t="s">
        <v>108</v>
      </c>
      <c r="J76" s="72" t="s">
        <v>3465</v>
      </c>
      <c r="K76" s="72" t="s">
        <v>3324</v>
      </c>
      <c r="L76" s="72" t="s">
        <v>2563</v>
      </c>
      <c r="M76" s="72" t="s">
        <v>3465</v>
      </c>
      <c r="N76" s="72" t="s">
        <v>3324</v>
      </c>
      <c r="O76" s="72" t="s">
        <v>3317</v>
      </c>
      <c r="P76" s="72" t="s">
        <v>3317</v>
      </c>
      <c r="Q76" s="72" t="s">
        <v>3317</v>
      </c>
      <c r="R76" s="72" t="s">
        <v>3317</v>
      </c>
      <c r="S76" s="72" t="s">
        <v>3317</v>
      </c>
      <c r="T76" s="72" t="s">
        <v>3317</v>
      </c>
      <c r="U76" s="72" t="s">
        <v>3317</v>
      </c>
      <c r="V76" s="72" t="s">
        <v>3317</v>
      </c>
      <c r="W76" s="72" t="s">
        <v>3317</v>
      </c>
      <c r="X76" s="72" t="s">
        <v>3317</v>
      </c>
      <c r="Y76" s="72" t="s">
        <v>3317</v>
      </c>
      <c r="Z76" s="72" t="s">
        <v>3317</v>
      </c>
      <c r="AA76" s="72" t="s">
        <v>3317</v>
      </c>
      <c r="AB76" s="72" t="s">
        <v>3317</v>
      </c>
      <c r="AC76" s="72" t="s">
        <v>3317</v>
      </c>
      <c r="AD76" s="72" t="s">
        <v>3317</v>
      </c>
      <c r="AE76" s="72" t="s">
        <v>3317</v>
      </c>
      <c r="AF76" s="72" t="s">
        <v>3317</v>
      </c>
      <c r="AG76" s="72" t="s">
        <v>3317</v>
      </c>
      <c r="AH76" s="72" t="s">
        <v>3317</v>
      </c>
      <c r="AI76" s="72" t="s">
        <v>3317</v>
      </c>
      <c r="AJ76" s="72" t="s">
        <v>3317</v>
      </c>
      <c r="AK76" s="72" t="s">
        <v>3317</v>
      </c>
      <c r="AL76" s="72" t="s">
        <v>3317</v>
      </c>
      <c r="AM76" s="72" t="s">
        <v>3317</v>
      </c>
      <c r="AN76" s="72" t="s">
        <v>3317</v>
      </c>
      <c r="AO76" s="72" t="s">
        <v>3317</v>
      </c>
      <c r="AP76" s="72" t="s">
        <v>3317</v>
      </c>
      <c r="AQ76" s="72" t="s">
        <v>3317</v>
      </c>
      <c r="AR76" s="72" t="s">
        <v>3317</v>
      </c>
      <c r="AS76" s="72" t="s">
        <v>3317</v>
      </c>
      <c r="AT76" s="72" t="s">
        <v>3317</v>
      </c>
      <c r="AU76" s="72" t="s">
        <v>3317</v>
      </c>
      <c r="AV76" s="72" t="s">
        <v>3317</v>
      </c>
      <c r="AW76" s="72" t="s">
        <v>3317</v>
      </c>
      <c r="AX76" s="72" t="s">
        <v>3317</v>
      </c>
      <c r="AY76" s="72" t="s">
        <v>3317</v>
      </c>
      <c r="AZ76" s="72" t="s">
        <v>3317</v>
      </c>
      <c r="BA76" s="72" t="s">
        <v>3317</v>
      </c>
      <c r="BB76" s="72" t="s">
        <v>3317</v>
      </c>
      <c r="BC76" s="72" t="s">
        <v>3317</v>
      </c>
      <c r="BD76" s="72" t="s">
        <v>3317</v>
      </c>
      <c r="BE76" s="72" t="s">
        <v>3317</v>
      </c>
      <c r="BF76" s="72" t="s">
        <v>3317</v>
      </c>
      <c r="BG76" s="72" t="s">
        <v>3317</v>
      </c>
      <c r="BH76" s="72" t="s">
        <v>3317</v>
      </c>
      <c r="BI76" s="72" t="s">
        <v>3317</v>
      </c>
      <c r="BJ76" s="72" t="s">
        <v>3317</v>
      </c>
      <c r="BK76" s="72" t="s">
        <v>3317</v>
      </c>
      <c r="BL76" s="72" t="s">
        <v>3317</v>
      </c>
      <c r="BM76" s="72" t="s">
        <v>3317</v>
      </c>
      <c r="BN76" s="72" t="s">
        <v>3317</v>
      </c>
      <c r="BO76" s="72" t="s">
        <v>3317</v>
      </c>
      <c r="BP76" s="72" t="s">
        <v>3317</v>
      </c>
      <c r="BQ76" s="72" t="s">
        <v>3466</v>
      </c>
      <c r="BR76" s="72" t="s">
        <v>3326</v>
      </c>
    </row>
    <row r="77" spans="1:70">
      <c r="A77" s="72" t="s">
        <v>2004</v>
      </c>
      <c r="B77" s="72" t="s">
        <v>3467</v>
      </c>
      <c r="C77" s="72" t="s">
        <v>2893</v>
      </c>
      <c r="D77" s="72" t="s">
        <v>3317</v>
      </c>
      <c r="E77" s="72" t="s">
        <v>3317</v>
      </c>
      <c r="F77" s="72" t="s">
        <v>3317</v>
      </c>
      <c r="G77" s="72" t="s">
        <v>3318</v>
      </c>
      <c r="H77" s="72" t="s">
        <v>3317</v>
      </c>
      <c r="I77" s="72" t="s">
        <v>3350</v>
      </c>
      <c r="J77" s="72" t="s">
        <v>3468</v>
      </c>
      <c r="K77" s="72" t="s">
        <v>3318</v>
      </c>
      <c r="L77" s="72" t="s">
        <v>3317</v>
      </c>
      <c r="M77" s="72" t="s">
        <v>3317</v>
      </c>
      <c r="N77" s="72" t="s">
        <v>3317</v>
      </c>
      <c r="O77" s="72" t="s">
        <v>3317</v>
      </c>
      <c r="P77" s="72" t="s">
        <v>3317</v>
      </c>
      <c r="Q77" s="72" t="s">
        <v>3317</v>
      </c>
      <c r="R77" s="72" t="s">
        <v>3317</v>
      </c>
      <c r="S77" s="72" t="s">
        <v>3317</v>
      </c>
      <c r="T77" s="72" t="s">
        <v>3317</v>
      </c>
      <c r="U77" s="72" t="s">
        <v>3317</v>
      </c>
      <c r="V77" s="72" t="s">
        <v>3317</v>
      </c>
      <c r="W77" s="72" t="s">
        <v>3317</v>
      </c>
      <c r="X77" s="72" t="s">
        <v>3317</v>
      </c>
      <c r="Y77" s="72" t="s">
        <v>3317</v>
      </c>
      <c r="Z77" s="72" t="s">
        <v>3317</v>
      </c>
      <c r="AA77" s="72" t="s">
        <v>3317</v>
      </c>
      <c r="AB77" s="72" t="s">
        <v>3317</v>
      </c>
      <c r="AC77" s="72" t="s">
        <v>3317</v>
      </c>
      <c r="AD77" s="72" t="s">
        <v>3317</v>
      </c>
      <c r="AE77" s="72" t="s">
        <v>3317</v>
      </c>
      <c r="AF77" s="72" t="s">
        <v>3317</v>
      </c>
      <c r="AG77" s="72" t="s">
        <v>3317</v>
      </c>
      <c r="AH77" s="72" t="s">
        <v>3317</v>
      </c>
      <c r="AI77" s="72" t="s">
        <v>3317</v>
      </c>
      <c r="AJ77" s="72" t="s">
        <v>3317</v>
      </c>
      <c r="AK77" s="72" t="s">
        <v>3317</v>
      </c>
      <c r="AL77" s="72" t="s">
        <v>3317</v>
      </c>
      <c r="AM77" s="72" t="s">
        <v>3317</v>
      </c>
      <c r="AN77" s="72" t="s">
        <v>3317</v>
      </c>
      <c r="AO77" s="72" t="s">
        <v>3317</v>
      </c>
      <c r="AP77" s="72" t="s">
        <v>3317</v>
      </c>
      <c r="AQ77" s="72" t="s">
        <v>3317</v>
      </c>
      <c r="AR77" s="72" t="s">
        <v>3317</v>
      </c>
      <c r="AS77" s="72" t="s">
        <v>3317</v>
      </c>
      <c r="AT77" s="72" t="s">
        <v>3317</v>
      </c>
      <c r="AU77" s="72" t="s">
        <v>3317</v>
      </c>
      <c r="AV77" s="72" t="s">
        <v>3317</v>
      </c>
      <c r="AW77" s="72" t="s">
        <v>3317</v>
      </c>
      <c r="AX77" s="72" t="s">
        <v>3317</v>
      </c>
      <c r="AY77" s="72" t="s">
        <v>3317</v>
      </c>
      <c r="AZ77" s="72" t="s">
        <v>3317</v>
      </c>
      <c r="BA77" s="72" t="s">
        <v>3317</v>
      </c>
      <c r="BB77" s="72" t="s">
        <v>3317</v>
      </c>
      <c r="BC77" s="72" t="s">
        <v>3317</v>
      </c>
      <c r="BD77" s="72" t="s">
        <v>3317</v>
      </c>
      <c r="BE77" s="72" t="s">
        <v>3317</v>
      </c>
      <c r="BF77" s="72" t="s">
        <v>3317</v>
      </c>
      <c r="BG77" s="72" t="s">
        <v>3317</v>
      </c>
      <c r="BH77" s="72" t="s">
        <v>3317</v>
      </c>
      <c r="BI77" s="72" t="s">
        <v>3317</v>
      </c>
      <c r="BJ77" s="72" t="s">
        <v>3317</v>
      </c>
      <c r="BK77" s="72" t="s">
        <v>3317</v>
      </c>
      <c r="BL77" s="72" t="s">
        <v>3317</v>
      </c>
      <c r="BM77" s="72" t="s">
        <v>3317</v>
      </c>
      <c r="BN77" s="72" t="s">
        <v>3317</v>
      </c>
      <c r="BO77" s="72" t="s">
        <v>3317</v>
      </c>
      <c r="BP77" s="72" t="s">
        <v>3317</v>
      </c>
      <c r="BQ77" s="72" t="s">
        <v>3469</v>
      </c>
      <c r="BR77" s="72" t="s">
        <v>3317</v>
      </c>
    </row>
    <row r="78" spans="1:70">
      <c r="A78" s="72" t="s">
        <v>2004</v>
      </c>
      <c r="B78" s="72" t="s">
        <v>3470</v>
      </c>
      <c r="C78" s="72" t="s">
        <v>2877</v>
      </c>
      <c r="D78" s="72" t="s">
        <v>3317</v>
      </c>
      <c r="E78" s="72" t="s">
        <v>3317</v>
      </c>
      <c r="F78" s="72" t="s">
        <v>3317</v>
      </c>
      <c r="G78" s="72" t="s">
        <v>3318</v>
      </c>
      <c r="H78" s="72" t="s">
        <v>3317</v>
      </c>
      <c r="I78" s="72" t="s">
        <v>3341</v>
      </c>
      <c r="J78" s="72" t="s">
        <v>3471</v>
      </c>
      <c r="K78" s="72" t="s">
        <v>3318</v>
      </c>
      <c r="L78" s="72" t="s">
        <v>3317</v>
      </c>
      <c r="M78" s="72" t="s">
        <v>3317</v>
      </c>
      <c r="N78" s="72" t="s">
        <v>3317</v>
      </c>
      <c r="O78" s="72" t="s">
        <v>3317</v>
      </c>
      <c r="P78" s="72" t="s">
        <v>3317</v>
      </c>
      <c r="Q78" s="72" t="s">
        <v>3317</v>
      </c>
      <c r="R78" s="72" t="s">
        <v>3317</v>
      </c>
      <c r="S78" s="72" t="s">
        <v>3317</v>
      </c>
      <c r="T78" s="72" t="s">
        <v>3317</v>
      </c>
      <c r="U78" s="72" t="s">
        <v>3317</v>
      </c>
      <c r="V78" s="72" t="s">
        <v>3317</v>
      </c>
      <c r="W78" s="72" t="s">
        <v>3317</v>
      </c>
      <c r="X78" s="72" t="s">
        <v>3317</v>
      </c>
      <c r="Y78" s="72" t="s">
        <v>3317</v>
      </c>
      <c r="Z78" s="72" t="s">
        <v>3317</v>
      </c>
      <c r="AA78" s="72" t="s">
        <v>3317</v>
      </c>
      <c r="AB78" s="72" t="s">
        <v>3317</v>
      </c>
      <c r="AC78" s="72" t="s">
        <v>3317</v>
      </c>
      <c r="AD78" s="72" t="s">
        <v>3317</v>
      </c>
      <c r="AE78" s="72" t="s">
        <v>3317</v>
      </c>
      <c r="AF78" s="72" t="s">
        <v>3317</v>
      </c>
      <c r="AG78" s="72" t="s">
        <v>3317</v>
      </c>
      <c r="AH78" s="72" t="s">
        <v>3317</v>
      </c>
      <c r="AI78" s="72" t="s">
        <v>3317</v>
      </c>
      <c r="AJ78" s="72" t="s">
        <v>3317</v>
      </c>
      <c r="AK78" s="72" t="s">
        <v>3317</v>
      </c>
      <c r="AL78" s="72" t="s">
        <v>3317</v>
      </c>
      <c r="AM78" s="72" t="s">
        <v>3317</v>
      </c>
      <c r="AN78" s="72" t="s">
        <v>3317</v>
      </c>
      <c r="AO78" s="72" t="s">
        <v>3317</v>
      </c>
      <c r="AP78" s="72" t="s">
        <v>3317</v>
      </c>
      <c r="AQ78" s="72" t="s">
        <v>3317</v>
      </c>
      <c r="AR78" s="72" t="s">
        <v>3317</v>
      </c>
      <c r="AS78" s="72" t="s">
        <v>3317</v>
      </c>
      <c r="AT78" s="72" t="s">
        <v>3317</v>
      </c>
      <c r="AU78" s="72" t="s">
        <v>3317</v>
      </c>
      <c r="AV78" s="72" t="s">
        <v>3317</v>
      </c>
      <c r="AW78" s="72" t="s">
        <v>3317</v>
      </c>
      <c r="AX78" s="72" t="s">
        <v>3317</v>
      </c>
      <c r="AY78" s="72" t="s">
        <v>3317</v>
      </c>
      <c r="AZ78" s="72" t="s">
        <v>3317</v>
      </c>
      <c r="BA78" s="72" t="s">
        <v>3317</v>
      </c>
      <c r="BB78" s="72" t="s">
        <v>3317</v>
      </c>
      <c r="BC78" s="72" t="s">
        <v>3317</v>
      </c>
      <c r="BD78" s="72" t="s">
        <v>3317</v>
      </c>
      <c r="BE78" s="72" t="s">
        <v>3317</v>
      </c>
      <c r="BF78" s="72" t="s">
        <v>3317</v>
      </c>
      <c r="BG78" s="72" t="s">
        <v>3317</v>
      </c>
      <c r="BH78" s="72" t="s">
        <v>3317</v>
      </c>
      <c r="BI78" s="72" t="s">
        <v>3317</v>
      </c>
      <c r="BJ78" s="72" t="s">
        <v>3317</v>
      </c>
      <c r="BK78" s="72" t="s">
        <v>3317</v>
      </c>
      <c r="BL78" s="72" t="s">
        <v>3317</v>
      </c>
      <c r="BM78" s="72" t="s">
        <v>3317</v>
      </c>
      <c r="BN78" s="72" t="s">
        <v>3317</v>
      </c>
      <c r="BO78" s="72" t="s">
        <v>3317</v>
      </c>
      <c r="BP78" s="72" t="s">
        <v>3317</v>
      </c>
      <c r="BQ78" s="72" t="s">
        <v>3472</v>
      </c>
      <c r="BR78" s="72" t="s">
        <v>3317</v>
      </c>
    </row>
    <row r="79" spans="1:70">
      <c r="A79" s="72" t="s">
        <v>2004</v>
      </c>
      <c r="B79" s="72" t="s">
        <v>3123</v>
      </c>
      <c r="C79" s="72" t="s">
        <v>2884</v>
      </c>
      <c r="D79" s="72" t="s">
        <v>3317</v>
      </c>
      <c r="E79" s="72" t="s">
        <v>3317</v>
      </c>
      <c r="F79" s="72" t="s">
        <v>3317</v>
      </c>
      <c r="G79" s="72" t="s">
        <v>3318</v>
      </c>
      <c r="H79" s="72" t="s">
        <v>3317</v>
      </c>
      <c r="I79" s="72" t="s">
        <v>551</v>
      </c>
      <c r="J79" s="72" t="s">
        <v>3473</v>
      </c>
      <c r="K79" s="72" t="s">
        <v>3318</v>
      </c>
      <c r="L79" s="72" t="s">
        <v>3341</v>
      </c>
      <c r="M79" s="72" t="s">
        <v>3474</v>
      </c>
      <c r="N79" s="72" t="s">
        <v>3318</v>
      </c>
      <c r="O79" s="72" t="s">
        <v>3317</v>
      </c>
      <c r="P79" s="72" t="s">
        <v>3317</v>
      </c>
      <c r="Q79" s="72" t="s">
        <v>3317</v>
      </c>
      <c r="R79" s="72" t="s">
        <v>3317</v>
      </c>
      <c r="S79" s="72" t="s">
        <v>3317</v>
      </c>
      <c r="T79" s="72" t="s">
        <v>3317</v>
      </c>
      <c r="U79" s="72" t="s">
        <v>3317</v>
      </c>
      <c r="V79" s="72" t="s">
        <v>3317</v>
      </c>
      <c r="W79" s="72" t="s">
        <v>3317</v>
      </c>
      <c r="X79" s="72" t="s">
        <v>3317</v>
      </c>
      <c r="Y79" s="72" t="s">
        <v>3317</v>
      </c>
      <c r="Z79" s="72" t="s">
        <v>3317</v>
      </c>
      <c r="AA79" s="72" t="s">
        <v>3317</v>
      </c>
      <c r="AB79" s="72" t="s">
        <v>3317</v>
      </c>
      <c r="AC79" s="72" t="s">
        <v>3317</v>
      </c>
      <c r="AD79" s="72" t="s">
        <v>3317</v>
      </c>
      <c r="AE79" s="72" t="s">
        <v>3317</v>
      </c>
      <c r="AF79" s="72" t="s">
        <v>3317</v>
      </c>
      <c r="AG79" s="72" t="s">
        <v>3317</v>
      </c>
      <c r="AH79" s="72" t="s">
        <v>3317</v>
      </c>
      <c r="AI79" s="72" t="s">
        <v>3317</v>
      </c>
      <c r="AJ79" s="72" t="s">
        <v>3317</v>
      </c>
      <c r="AK79" s="72" t="s">
        <v>3317</v>
      </c>
      <c r="AL79" s="72" t="s">
        <v>3317</v>
      </c>
      <c r="AM79" s="72" t="s">
        <v>3317</v>
      </c>
      <c r="AN79" s="72" t="s">
        <v>3317</v>
      </c>
      <c r="AO79" s="72" t="s">
        <v>3317</v>
      </c>
      <c r="AP79" s="72" t="s">
        <v>3317</v>
      </c>
      <c r="AQ79" s="72" t="s">
        <v>3317</v>
      </c>
      <c r="AR79" s="72" t="s">
        <v>3317</v>
      </c>
      <c r="AS79" s="72" t="s">
        <v>3317</v>
      </c>
      <c r="AT79" s="72" t="s">
        <v>3317</v>
      </c>
      <c r="AU79" s="72" t="s">
        <v>3317</v>
      </c>
      <c r="AV79" s="72" t="s">
        <v>3317</v>
      </c>
      <c r="AW79" s="72" t="s">
        <v>3317</v>
      </c>
      <c r="AX79" s="72" t="s">
        <v>3317</v>
      </c>
      <c r="AY79" s="72" t="s">
        <v>3317</v>
      </c>
      <c r="AZ79" s="72" t="s">
        <v>3317</v>
      </c>
      <c r="BA79" s="72" t="s">
        <v>3317</v>
      </c>
      <c r="BB79" s="72" t="s">
        <v>3317</v>
      </c>
      <c r="BC79" s="72" t="s">
        <v>3317</v>
      </c>
      <c r="BD79" s="72" t="s">
        <v>3317</v>
      </c>
      <c r="BE79" s="72" t="s">
        <v>3317</v>
      </c>
      <c r="BF79" s="72" t="s">
        <v>3317</v>
      </c>
      <c r="BG79" s="72" t="s">
        <v>3317</v>
      </c>
      <c r="BH79" s="72" t="s">
        <v>3317</v>
      </c>
      <c r="BI79" s="72" t="s">
        <v>3317</v>
      </c>
      <c r="BJ79" s="72" t="s">
        <v>3317</v>
      </c>
      <c r="BK79" s="72" t="s">
        <v>3317</v>
      </c>
      <c r="BL79" s="72" t="s">
        <v>3317</v>
      </c>
      <c r="BM79" s="72" t="s">
        <v>3317</v>
      </c>
      <c r="BN79" s="72" t="s">
        <v>3317</v>
      </c>
      <c r="BO79" s="72" t="s">
        <v>3317</v>
      </c>
      <c r="BP79" s="72" t="s">
        <v>3317</v>
      </c>
      <c r="BQ79" s="72" t="s">
        <v>3475</v>
      </c>
      <c r="BR79" s="72" t="s">
        <v>3317</v>
      </c>
    </row>
    <row r="80" spans="1:70">
      <c r="A80" s="72" t="s">
        <v>2007</v>
      </c>
      <c r="B80" s="72" t="s">
        <v>2458</v>
      </c>
      <c r="C80" s="72" t="s">
        <v>2458</v>
      </c>
      <c r="D80" s="72" t="s">
        <v>3317</v>
      </c>
      <c r="E80" s="72" t="s">
        <v>3317</v>
      </c>
      <c r="F80" s="72" t="s">
        <v>3317</v>
      </c>
      <c r="G80" s="72" t="s">
        <v>3318</v>
      </c>
      <c r="H80" s="72" t="s">
        <v>3317</v>
      </c>
      <c r="I80" s="72" t="s">
        <v>2459</v>
      </c>
      <c r="J80" s="72" t="s">
        <v>2717</v>
      </c>
      <c r="K80" s="72" t="s">
        <v>3318</v>
      </c>
      <c r="L80" s="72" t="s">
        <v>3317</v>
      </c>
      <c r="M80" s="72" t="s">
        <v>3317</v>
      </c>
      <c r="N80" s="72" t="s">
        <v>3317</v>
      </c>
      <c r="O80" s="72" t="s">
        <v>3317</v>
      </c>
      <c r="P80" s="72" t="s">
        <v>3317</v>
      </c>
      <c r="Q80" s="72" t="s">
        <v>3317</v>
      </c>
      <c r="R80" s="72" t="s">
        <v>3317</v>
      </c>
      <c r="S80" s="72" t="s">
        <v>3317</v>
      </c>
      <c r="T80" s="72" t="s">
        <v>3317</v>
      </c>
      <c r="U80" s="72" t="s">
        <v>3317</v>
      </c>
      <c r="V80" s="72" t="s">
        <v>3317</v>
      </c>
      <c r="W80" s="72" t="s">
        <v>3317</v>
      </c>
      <c r="X80" s="72" t="s">
        <v>3317</v>
      </c>
      <c r="Y80" s="72" t="s">
        <v>3317</v>
      </c>
      <c r="Z80" s="72" t="s">
        <v>3317</v>
      </c>
      <c r="AA80" s="72" t="s">
        <v>3317</v>
      </c>
      <c r="AB80" s="72" t="s">
        <v>3317</v>
      </c>
      <c r="AC80" s="72" t="s">
        <v>3317</v>
      </c>
      <c r="AD80" s="72" t="s">
        <v>3317</v>
      </c>
      <c r="AE80" s="72" t="s">
        <v>3317</v>
      </c>
      <c r="AF80" s="72" t="s">
        <v>3317</v>
      </c>
      <c r="AG80" s="72" t="s">
        <v>3317</v>
      </c>
      <c r="AH80" s="72" t="s">
        <v>3317</v>
      </c>
      <c r="AI80" s="72" t="s">
        <v>3317</v>
      </c>
      <c r="AJ80" s="72" t="s">
        <v>3317</v>
      </c>
      <c r="AK80" s="72" t="s">
        <v>3317</v>
      </c>
      <c r="AL80" s="72" t="s">
        <v>3317</v>
      </c>
      <c r="AM80" s="72" t="s">
        <v>3317</v>
      </c>
      <c r="AN80" s="72" t="s">
        <v>3317</v>
      </c>
      <c r="AO80" s="72" t="s">
        <v>3317</v>
      </c>
      <c r="AP80" s="72" t="s">
        <v>3317</v>
      </c>
      <c r="AQ80" s="72" t="s">
        <v>3317</v>
      </c>
      <c r="AR80" s="72" t="s">
        <v>3317</v>
      </c>
      <c r="AS80" s="72" t="s">
        <v>3317</v>
      </c>
      <c r="AT80" s="72" t="s">
        <v>3317</v>
      </c>
      <c r="AU80" s="72" t="s">
        <v>3317</v>
      </c>
      <c r="AV80" s="72" t="s">
        <v>3317</v>
      </c>
      <c r="AW80" s="72" t="s">
        <v>3317</v>
      </c>
      <c r="AX80" s="72" t="s">
        <v>3317</v>
      </c>
      <c r="AY80" s="72" t="s">
        <v>3317</v>
      </c>
      <c r="AZ80" s="72" t="s">
        <v>3317</v>
      </c>
      <c r="BA80" s="72" t="s">
        <v>3317</v>
      </c>
      <c r="BB80" s="72" t="s">
        <v>3317</v>
      </c>
      <c r="BC80" s="72" t="s">
        <v>3317</v>
      </c>
      <c r="BD80" s="72" t="s">
        <v>3317</v>
      </c>
      <c r="BE80" s="72" t="s">
        <v>3317</v>
      </c>
      <c r="BF80" s="72" t="s">
        <v>3317</v>
      </c>
      <c r="BG80" s="72" t="s">
        <v>3317</v>
      </c>
      <c r="BH80" s="72" t="s">
        <v>3317</v>
      </c>
      <c r="BI80" s="72" t="s">
        <v>3317</v>
      </c>
      <c r="BJ80" s="72" t="s">
        <v>3317</v>
      </c>
      <c r="BK80" s="72" t="s">
        <v>3317</v>
      </c>
      <c r="BL80" s="72" t="s">
        <v>3317</v>
      </c>
      <c r="BM80" s="72" t="s">
        <v>3317</v>
      </c>
      <c r="BN80" s="72" t="s">
        <v>3317</v>
      </c>
      <c r="BO80" s="72" t="s">
        <v>3317</v>
      </c>
      <c r="BP80" s="72" t="s">
        <v>3317</v>
      </c>
      <c r="BQ80" s="72" t="s">
        <v>3476</v>
      </c>
      <c r="BR80" s="72" t="s">
        <v>3326</v>
      </c>
    </row>
    <row r="81" spans="1:70">
      <c r="A81" s="72" t="s">
        <v>2007</v>
      </c>
      <c r="B81" s="72" t="s">
        <v>2918</v>
      </c>
      <c r="C81" s="72" t="s">
        <v>2919</v>
      </c>
      <c r="D81" s="72" t="s">
        <v>3317</v>
      </c>
      <c r="E81" s="72" t="s">
        <v>3317</v>
      </c>
      <c r="F81" s="72" t="s">
        <v>3317</v>
      </c>
      <c r="G81" s="72" t="s">
        <v>3318</v>
      </c>
      <c r="H81" s="72" t="s">
        <v>3317</v>
      </c>
      <c r="I81" s="72" t="s">
        <v>108</v>
      </c>
      <c r="J81" s="72" t="s">
        <v>3477</v>
      </c>
      <c r="K81" s="72" t="s">
        <v>3318</v>
      </c>
      <c r="L81" s="72" t="s">
        <v>2563</v>
      </c>
      <c r="M81" s="72" t="s">
        <v>3477</v>
      </c>
      <c r="N81" s="72" t="s">
        <v>3318</v>
      </c>
      <c r="O81" s="72" t="s">
        <v>2523</v>
      </c>
      <c r="P81" s="72" t="s">
        <v>3477</v>
      </c>
      <c r="Q81" s="72" t="s">
        <v>3318</v>
      </c>
      <c r="R81" s="72" t="s">
        <v>3341</v>
      </c>
      <c r="S81" s="72" t="s">
        <v>3478</v>
      </c>
      <c r="T81" s="72" t="s">
        <v>3318</v>
      </c>
      <c r="U81" s="72" t="s">
        <v>3044</v>
      </c>
      <c r="V81" s="72" t="s">
        <v>3477</v>
      </c>
      <c r="W81" s="72" t="s">
        <v>3318</v>
      </c>
      <c r="X81" s="72" t="s">
        <v>3317</v>
      </c>
      <c r="Y81" s="72" t="s">
        <v>3317</v>
      </c>
      <c r="Z81" s="72" t="s">
        <v>3317</v>
      </c>
      <c r="AA81" s="72" t="s">
        <v>3317</v>
      </c>
      <c r="AB81" s="72" t="s">
        <v>3317</v>
      </c>
      <c r="AC81" s="72" t="s">
        <v>3317</v>
      </c>
      <c r="AD81" s="72" t="s">
        <v>3317</v>
      </c>
      <c r="AE81" s="72" t="s">
        <v>3317</v>
      </c>
      <c r="AF81" s="72" t="s">
        <v>3317</v>
      </c>
      <c r="AG81" s="72" t="s">
        <v>3317</v>
      </c>
      <c r="AH81" s="72" t="s">
        <v>3317</v>
      </c>
      <c r="AI81" s="72" t="s">
        <v>3317</v>
      </c>
      <c r="AJ81" s="72" t="s">
        <v>3317</v>
      </c>
      <c r="AK81" s="72" t="s">
        <v>3317</v>
      </c>
      <c r="AL81" s="72" t="s">
        <v>3317</v>
      </c>
      <c r="AM81" s="72" t="s">
        <v>3317</v>
      </c>
      <c r="AN81" s="72" t="s">
        <v>3317</v>
      </c>
      <c r="AO81" s="72" t="s">
        <v>3317</v>
      </c>
      <c r="AP81" s="72" t="s">
        <v>3317</v>
      </c>
      <c r="AQ81" s="72" t="s">
        <v>3317</v>
      </c>
      <c r="AR81" s="72" t="s">
        <v>3317</v>
      </c>
      <c r="AS81" s="72" t="s">
        <v>3317</v>
      </c>
      <c r="AT81" s="72" t="s">
        <v>3317</v>
      </c>
      <c r="AU81" s="72" t="s">
        <v>3317</v>
      </c>
      <c r="AV81" s="72" t="s">
        <v>3317</v>
      </c>
      <c r="AW81" s="72" t="s">
        <v>3317</v>
      </c>
      <c r="AX81" s="72" t="s">
        <v>3317</v>
      </c>
      <c r="AY81" s="72" t="s">
        <v>3317</v>
      </c>
      <c r="AZ81" s="72" t="s">
        <v>3317</v>
      </c>
      <c r="BA81" s="72" t="s">
        <v>3317</v>
      </c>
      <c r="BB81" s="72" t="s">
        <v>3317</v>
      </c>
      <c r="BC81" s="72" t="s">
        <v>3317</v>
      </c>
      <c r="BD81" s="72" t="s">
        <v>3317</v>
      </c>
      <c r="BE81" s="72" t="s">
        <v>3317</v>
      </c>
      <c r="BF81" s="72" t="s">
        <v>3317</v>
      </c>
      <c r="BG81" s="72" t="s">
        <v>3317</v>
      </c>
      <c r="BH81" s="72" t="s">
        <v>3317</v>
      </c>
      <c r="BI81" s="72" t="s">
        <v>3317</v>
      </c>
      <c r="BJ81" s="72" t="s">
        <v>3317</v>
      </c>
      <c r="BK81" s="72" t="s">
        <v>3317</v>
      </c>
      <c r="BL81" s="72" t="s">
        <v>3317</v>
      </c>
      <c r="BM81" s="72" t="s">
        <v>3317</v>
      </c>
      <c r="BN81" s="72" t="s">
        <v>3317</v>
      </c>
      <c r="BO81" s="72" t="s">
        <v>3317</v>
      </c>
      <c r="BP81" s="72" t="s">
        <v>3317</v>
      </c>
      <c r="BQ81" s="72" t="s">
        <v>3479</v>
      </c>
      <c r="BR81" s="72" t="s">
        <v>3317</v>
      </c>
    </row>
    <row r="82" spans="1:70">
      <c r="A82" s="72" t="s">
        <v>2007</v>
      </c>
      <c r="B82" s="72" t="s">
        <v>3127</v>
      </c>
      <c r="C82" s="72" t="s">
        <v>2877</v>
      </c>
      <c r="D82" s="72" t="s">
        <v>3317</v>
      </c>
      <c r="E82" s="72" t="s">
        <v>3317</v>
      </c>
      <c r="F82" s="72" t="s">
        <v>3317</v>
      </c>
      <c r="G82" s="72" t="s">
        <v>3318</v>
      </c>
      <c r="H82" s="72" t="s">
        <v>3317</v>
      </c>
      <c r="I82" s="72" t="s">
        <v>551</v>
      </c>
      <c r="J82" s="72" t="s">
        <v>3128</v>
      </c>
      <c r="K82" s="72" t="s">
        <v>3318</v>
      </c>
      <c r="L82" s="72" t="s">
        <v>3317</v>
      </c>
      <c r="M82" s="72" t="s">
        <v>3317</v>
      </c>
      <c r="N82" s="72" t="s">
        <v>3317</v>
      </c>
      <c r="O82" s="72" t="s">
        <v>3317</v>
      </c>
      <c r="P82" s="72" t="s">
        <v>3317</v>
      </c>
      <c r="Q82" s="72" t="s">
        <v>3317</v>
      </c>
      <c r="R82" s="72" t="s">
        <v>3317</v>
      </c>
      <c r="S82" s="72" t="s">
        <v>3317</v>
      </c>
      <c r="T82" s="72" t="s">
        <v>3317</v>
      </c>
      <c r="U82" s="72" t="s">
        <v>3317</v>
      </c>
      <c r="V82" s="72" t="s">
        <v>3317</v>
      </c>
      <c r="W82" s="72" t="s">
        <v>3317</v>
      </c>
      <c r="X82" s="72" t="s">
        <v>3317</v>
      </c>
      <c r="Y82" s="72" t="s">
        <v>3317</v>
      </c>
      <c r="Z82" s="72" t="s">
        <v>3317</v>
      </c>
      <c r="AA82" s="72" t="s">
        <v>3317</v>
      </c>
      <c r="AB82" s="72" t="s">
        <v>3317</v>
      </c>
      <c r="AC82" s="72" t="s">
        <v>3317</v>
      </c>
      <c r="AD82" s="72" t="s">
        <v>3317</v>
      </c>
      <c r="AE82" s="72" t="s">
        <v>3317</v>
      </c>
      <c r="AF82" s="72" t="s">
        <v>3317</v>
      </c>
      <c r="AG82" s="72" t="s">
        <v>3317</v>
      </c>
      <c r="AH82" s="72" t="s">
        <v>3317</v>
      </c>
      <c r="AI82" s="72" t="s">
        <v>3317</v>
      </c>
      <c r="AJ82" s="72" t="s">
        <v>3317</v>
      </c>
      <c r="AK82" s="72" t="s">
        <v>3317</v>
      </c>
      <c r="AL82" s="72" t="s">
        <v>3317</v>
      </c>
      <c r="AM82" s="72" t="s">
        <v>3317</v>
      </c>
      <c r="AN82" s="72" t="s">
        <v>3317</v>
      </c>
      <c r="AO82" s="72" t="s">
        <v>3317</v>
      </c>
      <c r="AP82" s="72" t="s">
        <v>3317</v>
      </c>
      <c r="AQ82" s="72" t="s">
        <v>3317</v>
      </c>
      <c r="AR82" s="72" t="s">
        <v>3317</v>
      </c>
      <c r="AS82" s="72" t="s">
        <v>3317</v>
      </c>
      <c r="AT82" s="72" t="s">
        <v>3317</v>
      </c>
      <c r="AU82" s="72" t="s">
        <v>3317</v>
      </c>
      <c r="AV82" s="72" t="s">
        <v>3317</v>
      </c>
      <c r="AW82" s="72" t="s">
        <v>3317</v>
      </c>
      <c r="AX82" s="72" t="s">
        <v>3317</v>
      </c>
      <c r="AY82" s="72" t="s">
        <v>3317</v>
      </c>
      <c r="AZ82" s="72" t="s">
        <v>3317</v>
      </c>
      <c r="BA82" s="72" t="s">
        <v>3317</v>
      </c>
      <c r="BB82" s="72" t="s">
        <v>3317</v>
      </c>
      <c r="BC82" s="72" t="s">
        <v>3317</v>
      </c>
      <c r="BD82" s="72" t="s">
        <v>3317</v>
      </c>
      <c r="BE82" s="72" t="s">
        <v>3317</v>
      </c>
      <c r="BF82" s="72" t="s">
        <v>3317</v>
      </c>
      <c r="BG82" s="72" t="s">
        <v>3317</v>
      </c>
      <c r="BH82" s="72" t="s">
        <v>3317</v>
      </c>
      <c r="BI82" s="72" t="s">
        <v>3317</v>
      </c>
      <c r="BJ82" s="72" t="s">
        <v>3317</v>
      </c>
      <c r="BK82" s="72" t="s">
        <v>3317</v>
      </c>
      <c r="BL82" s="72" t="s">
        <v>3317</v>
      </c>
      <c r="BM82" s="72" t="s">
        <v>3317</v>
      </c>
      <c r="BN82" s="72" t="s">
        <v>3317</v>
      </c>
      <c r="BO82" s="72" t="s">
        <v>3317</v>
      </c>
      <c r="BP82" s="72" t="s">
        <v>3317</v>
      </c>
      <c r="BQ82" s="72" t="s">
        <v>3480</v>
      </c>
      <c r="BR82" s="72" t="s">
        <v>3317</v>
      </c>
    </row>
    <row r="83" spans="1:70">
      <c r="A83" s="72" t="s">
        <v>2007</v>
      </c>
      <c r="B83" s="72" t="s">
        <v>3481</v>
      </c>
      <c r="C83" s="72" t="s">
        <v>2877</v>
      </c>
      <c r="D83" s="72" t="s">
        <v>3317</v>
      </c>
      <c r="E83" s="72" t="s">
        <v>3317</v>
      </c>
      <c r="F83" s="72" t="s">
        <v>3317</v>
      </c>
      <c r="G83" s="72" t="s">
        <v>3318</v>
      </c>
      <c r="H83" s="72" t="s">
        <v>3317</v>
      </c>
      <c r="I83" s="72" t="s">
        <v>3341</v>
      </c>
      <c r="J83" s="72" t="s">
        <v>3482</v>
      </c>
      <c r="K83" s="72" t="s">
        <v>3318</v>
      </c>
      <c r="L83" s="72" t="s">
        <v>3317</v>
      </c>
      <c r="M83" s="72" t="s">
        <v>3317</v>
      </c>
      <c r="N83" s="72" t="s">
        <v>3317</v>
      </c>
      <c r="O83" s="72" t="s">
        <v>3317</v>
      </c>
      <c r="P83" s="72" t="s">
        <v>3317</v>
      </c>
      <c r="Q83" s="72" t="s">
        <v>3317</v>
      </c>
      <c r="R83" s="72" t="s">
        <v>3317</v>
      </c>
      <c r="S83" s="72" t="s">
        <v>3317</v>
      </c>
      <c r="T83" s="72" t="s">
        <v>3317</v>
      </c>
      <c r="U83" s="72" t="s">
        <v>3317</v>
      </c>
      <c r="V83" s="72" t="s">
        <v>3317</v>
      </c>
      <c r="W83" s="72" t="s">
        <v>3317</v>
      </c>
      <c r="X83" s="72" t="s">
        <v>3317</v>
      </c>
      <c r="Y83" s="72" t="s">
        <v>3317</v>
      </c>
      <c r="Z83" s="72" t="s">
        <v>3317</v>
      </c>
      <c r="AA83" s="72" t="s">
        <v>3317</v>
      </c>
      <c r="AB83" s="72" t="s">
        <v>3317</v>
      </c>
      <c r="AC83" s="72" t="s">
        <v>3317</v>
      </c>
      <c r="AD83" s="72" t="s">
        <v>3317</v>
      </c>
      <c r="AE83" s="72" t="s">
        <v>3317</v>
      </c>
      <c r="AF83" s="72" t="s">
        <v>3317</v>
      </c>
      <c r="AG83" s="72" t="s">
        <v>3317</v>
      </c>
      <c r="AH83" s="72" t="s">
        <v>3317</v>
      </c>
      <c r="AI83" s="72" t="s">
        <v>3317</v>
      </c>
      <c r="AJ83" s="72" t="s">
        <v>3317</v>
      </c>
      <c r="AK83" s="72" t="s">
        <v>3317</v>
      </c>
      <c r="AL83" s="72" t="s">
        <v>3317</v>
      </c>
      <c r="AM83" s="72" t="s">
        <v>3317</v>
      </c>
      <c r="AN83" s="72" t="s">
        <v>3317</v>
      </c>
      <c r="AO83" s="72" t="s">
        <v>3317</v>
      </c>
      <c r="AP83" s="72" t="s">
        <v>3317</v>
      </c>
      <c r="AQ83" s="72" t="s">
        <v>3317</v>
      </c>
      <c r="AR83" s="72" t="s">
        <v>3317</v>
      </c>
      <c r="AS83" s="72" t="s">
        <v>3317</v>
      </c>
      <c r="AT83" s="72" t="s">
        <v>3317</v>
      </c>
      <c r="AU83" s="72" t="s">
        <v>3317</v>
      </c>
      <c r="AV83" s="72" t="s">
        <v>3317</v>
      </c>
      <c r="AW83" s="72" t="s">
        <v>3317</v>
      </c>
      <c r="AX83" s="72" t="s">
        <v>3317</v>
      </c>
      <c r="AY83" s="72" t="s">
        <v>3317</v>
      </c>
      <c r="AZ83" s="72" t="s">
        <v>3317</v>
      </c>
      <c r="BA83" s="72" t="s">
        <v>3317</v>
      </c>
      <c r="BB83" s="72" t="s">
        <v>3317</v>
      </c>
      <c r="BC83" s="72" t="s">
        <v>3317</v>
      </c>
      <c r="BD83" s="72" t="s">
        <v>3317</v>
      </c>
      <c r="BE83" s="72" t="s">
        <v>3317</v>
      </c>
      <c r="BF83" s="72" t="s">
        <v>3317</v>
      </c>
      <c r="BG83" s="72" t="s">
        <v>3317</v>
      </c>
      <c r="BH83" s="72" t="s">
        <v>3317</v>
      </c>
      <c r="BI83" s="72" t="s">
        <v>3317</v>
      </c>
      <c r="BJ83" s="72" t="s">
        <v>3317</v>
      </c>
      <c r="BK83" s="72" t="s">
        <v>3317</v>
      </c>
      <c r="BL83" s="72" t="s">
        <v>3317</v>
      </c>
      <c r="BM83" s="72" t="s">
        <v>3317</v>
      </c>
      <c r="BN83" s="72" t="s">
        <v>3317</v>
      </c>
      <c r="BO83" s="72" t="s">
        <v>3317</v>
      </c>
      <c r="BP83" s="72" t="s">
        <v>3317</v>
      </c>
      <c r="BQ83" s="72" t="s">
        <v>3483</v>
      </c>
      <c r="BR83" s="72" t="s">
        <v>3317</v>
      </c>
    </row>
    <row r="84" spans="1:70">
      <c r="A84" s="72" t="s">
        <v>2007</v>
      </c>
      <c r="B84" s="72" t="s">
        <v>2923</v>
      </c>
      <c r="C84" s="72" t="s">
        <v>2446</v>
      </c>
      <c r="D84" s="72" t="s">
        <v>3317</v>
      </c>
      <c r="E84" s="72" t="s">
        <v>3317</v>
      </c>
      <c r="F84" s="72" t="s">
        <v>3317</v>
      </c>
      <c r="G84" s="72" t="s">
        <v>3318</v>
      </c>
      <c r="H84" s="72" t="s">
        <v>3317</v>
      </c>
      <c r="I84" s="72" t="s">
        <v>108</v>
      </c>
      <c r="J84" s="72" t="s">
        <v>3484</v>
      </c>
      <c r="K84" s="72" t="s">
        <v>3318</v>
      </c>
      <c r="L84" s="72" t="s">
        <v>2563</v>
      </c>
      <c r="M84" s="72" t="s">
        <v>3484</v>
      </c>
      <c r="N84" s="72" t="s">
        <v>3318</v>
      </c>
      <c r="O84" s="72" t="s">
        <v>3317</v>
      </c>
      <c r="P84" s="72" t="s">
        <v>3317</v>
      </c>
      <c r="Q84" s="72" t="s">
        <v>3317</v>
      </c>
      <c r="R84" s="72" t="s">
        <v>3317</v>
      </c>
      <c r="S84" s="72" t="s">
        <v>3317</v>
      </c>
      <c r="T84" s="72" t="s">
        <v>3317</v>
      </c>
      <c r="U84" s="72" t="s">
        <v>3317</v>
      </c>
      <c r="V84" s="72" t="s">
        <v>3317</v>
      </c>
      <c r="W84" s="72" t="s">
        <v>3317</v>
      </c>
      <c r="X84" s="72" t="s">
        <v>3317</v>
      </c>
      <c r="Y84" s="72" t="s">
        <v>3317</v>
      </c>
      <c r="Z84" s="72" t="s">
        <v>3317</v>
      </c>
      <c r="AA84" s="72" t="s">
        <v>3317</v>
      </c>
      <c r="AB84" s="72" t="s">
        <v>3317</v>
      </c>
      <c r="AC84" s="72" t="s">
        <v>3317</v>
      </c>
      <c r="AD84" s="72" t="s">
        <v>3317</v>
      </c>
      <c r="AE84" s="72" t="s">
        <v>3317</v>
      </c>
      <c r="AF84" s="72" t="s">
        <v>3317</v>
      </c>
      <c r="AG84" s="72" t="s">
        <v>3317</v>
      </c>
      <c r="AH84" s="72" t="s">
        <v>3317</v>
      </c>
      <c r="AI84" s="72" t="s">
        <v>3317</v>
      </c>
      <c r="AJ84" s="72" t="s">
        <v>3317</v>
      </c>
      <c r="AK84" s="72" t="s">
        <v>3317</v>
      </c>
      <c r="AL84" s="72" t="s">
        <v>3317</v>
      </c>
      <c r="AM84" s="72" t="s">
        <v>3317</v>
      </c>
      <c r="AN84" s="72" t="s">
        <v>3317</v>
      </c>
      <c r="AO84" s="72" t="s">
        <v>3317</v>
      </c>
      <c r="AP84" s="72" t="s">
        <v>3317</v>
      </c>
      <c r="AQ84" s="72" t="s">
        <v>3317</v>
      </c>
      <c r="AR84" s="72" t="s">
        <v>3317</v>
      </c>
      <c r="AS84" s="72" t="s">
        <v>3317</v>
      </c>
      <c r="AT84" s="72" t="s">
        <v>3317</v>
      </c>
      <c r="AU84" s="72" t="s">
        <v>3317</v>
      </c>
      <c r="AV84" s="72" t="s">
        <v>3317</v>
      </c>
      <c r="AW84" s="72" t="s">
        <v>3317</v>
      </c>
      <c r="AX84" s="72" t="s">
        <v>3317</v>
      </c>
      <c r="AY84" s="72" t="s">
        <v>3317</v>
      </c>
      <c r="AZ84" s="72" t="s">
        <v>3317</v>
      </c>
      <c r="BA84" s="72" t="s">
        <v>3317</v>
      </c>
      <c r="BB84" s="72" t="s">
        <v>3317</v>
      </c>
      <c r="BC84" s="72" t="s">
        <v>3317</v>
      </c>
      <c r="BD84" s="72" t="s">
        <v>3317</v>
      </c>
      <c r="BE84" s="72" t="s">
        <v>3317</v>
      </c>
      <c r="BF84" s="72" t="s">
        <v>3317</v>
      </c>
      <c r="BG84" s="72" t="s">
        <v>3317</v>
      </c>
      <c r="BH84" s="72" t="s">
        <v>3317</v>
      </c>
      <c r="BI84" s="72" t="s">
        <v>3317</v>
      </c>
      <c r="BJ84" s="72" t="s">
        <v>3317</v>
      </c>
      <c r="BK84" s="72" t="s">
        <v>3317</v>
      </c>
      <c r="BL84" s="72" t="s">
        <v>3317</v>
      </c>
      <c r="BM84" s="72" t="s">
        <v>3317</v>
      </c>
      <c r="BN84" s="72" t="s">
        <v>3317</v>
      </c>
      <c r="BO84" s="72" t="s">
        <v>3317</v>
      </c>
      <c r="BP84" s="72" t="s">
        <v>3317</v>
      </c>
      <c r="BQ84" s="72" t="s">
        <v>3485</v>
      </c>
      <c r="BR84" s="72" t="s">
        <v>3317</v>
      </c>
    </row>
    <row r="85" spans="1:70">
      <c r="A85" s="72" t="s">
        <v>2007</v>
      </c>
      <c r="B85" s="72" t="s">
        <v>3486</v>
      </c>
      <c r="C85" s="72" t="s">
        <v>2909</v>
      </c>
      <c r="D85" s="72" t="s">
        <v>3317</v>
      </c>
      <c r="E85" s="72" t="s">
        <v>3317</v>
      </c>
      <c r="F85" s="72" t="s">
        <v>3317</v>
      </c>
      <c r="G85" s="72" t="s">
        <v>3318</v>
      </c>
      <c r="H85" s="72" t="s">
        <v>3317</v>
      </c>
      <c r="I85" s="72" t="s">
        <v>3322</v>
      </c>
      <c r="J85" s="72" t="s">
        <v>3487</v>
      </c>
      <c r="K85" s="72" t="s">
        <v>3318</v>
      </c>
      <c r="L85" s="72" t="s">
        <v>3317</v>
      </c>
      <c r="M85" s="72" t="s">
        <v>3317</v>
      </c>
      <c r="N85" s="72" t="s">
        <v>3317</v>
      </c>
      <c r="O85" s="72" t="s">
        <v>3317</v>
      </c>
      <c r="P85" s="72" t="s">
        <v>3317</v>
      </c>
      <c r="Q85" s="72" t="s">
        <v>3317</v>
      </c>
      <c r="R85" s="72" t="s">
        <v>3317</v>
      </c>
      <c r="S85" s="72" t="s">
        <v>3317</v>
      </c>
      <c r="T85" s="72" t="s">
        <v>3317</v>
      </c>
      <c r="U85" s="72" t="s">
        <v>3317</v>
      </c>
      <c r="V85" s="72" t="s">
        <v>3317</v>
      </c>
      <c r="W85" s="72" t="s">
        <v>3317</v>
      </c>
      <c r="X85" s="72" t="s">
        <v>3317</v>
      </c>
      <c r="Y85" s="72" t="s">
        <v>3317</v>
      </c>
      <c r="Z85" s="72" t="s">
        <v>3317</v>
      </c>
      <c r="AA85" s="72" t="s">
        <v>3317</v>
      </c>
      <c r="AB85" s="72" t="s">
        <v>3317</v>
      </c>
      <c r="AC85" s="72" t="s">
        <v>3317</v>
      </c>
      <c r="AD85" s="72" t="s">
        <v>3317</v>
      </c>
      <c r="AE85" s="72" t="s">
        <v>3317</v>
      </c>
      <c r="AF85" s="72" t="s">
        <v>3317</v>
      </c>
      <c r="AG85" s="72" t="s">
        <v>3317</v>
      </c>
      <c r="AH85" s="72" t="s">
        <v>3317</v>
      </c>
      <c r="AI85" s="72" t="s">
        <v>3317</v>
      </c>
      <c r="AJ85" s="72" t="s">
        <v>3317</v>
      </c>
      <c r="AK85" s="72" t="s">
        <v>3317</v>
      </c>
      <c r="AL85" s="72" t="s">
        <v>3317</v>
      </c>
      <c r="AM85" s="72" t="s">
        <v>3317</v>
      </c>
      <c r="AN85" s="72" t="s">
        <v>3317</v>
      </c>
      <c r="AO85" s="72" t="s">
        <v>3317</v>
      </c>
      <c r="AP85" s="72" t="s">
        <v>3317</v>
      </c>
      <c r="AQ85" s="72" t="s">
        <v>3317</v>
      </c>
      <c r="AR85" s="72" t="s">
        <v>3317</v>
      </c>
      <c r="AS85" s="72" t="s">
        <v>3317</v>
      </c>
      <c r="AT85" s="72" t="s">
        <v>3317</v>
      </c>
      <c r="AU85" s="72" t="s">
        <v>3317</v>
      </c>
      <c r="AV85" s="72" t="s">
        <v>3317</v>
      </c>
      <c r="AW85" s="72" t="s">
        <v>3317</v>
      </c>
      <c r="AX85" s="72" t="s">
        <v>3317</v>
      </c>
      <c r="AY85" s="72" t="s">
        <v>3317</v>
      </c>
      <c r="AZ85" s="72" t="s">
        <v>3317</v>
      </c>
      <c r="BA85" s="72" t="s">
        <v>3317</v>
      </c>
      <c r="BB85" s="72" t="s">
        <v>3317</v>
      </c>
      <c r="BC85" s="72" t="s">
        <v>3317</v>
      </c>
      <c r="BD85" s="72" t="s">
        <v>3317</v>
      </c>
      <c r="BE85" s="72" t="s">
        <v>3317</v>
      </c>
      <c r="BF85" s="72" t="s">
        <v>3317</v>
      </c>
      <c r="BG85" s="72" t="s">
        <v>3317</v>
      </c>
      <c r="BH85" s="72" t="s">
        <v>3317</v>
      </c>
      <c r="BI85" s="72" t="s">
        <v>3317</v>
      </c>
      <c r="BJ85" s="72" t="s">
        <v>3317</v>
      </c>
      <c r="BK85" s="72" t="s">
        <v>3317</v>
      </c>
      <c r="BL85" s="72" t="s">
        <v>3317</v>
      </c>
      <c r="BM85" s="72" t="s">
        <v>3317</v>
      </c>
      <c r="BN85" s="72" t="s">
        <v>3317</v>
      </c>
      <c r="BO85" s="72" t="s">
        <v>3317</v>
      </c>
      <c r="BP85" s="72" t="s">
        <v>3317</v>
      </c>
      <c r="BQ85" s="72" t="s">
        <v>3488</v>
      </c>
      <c r="BR85" s="72" t="s">
        <v>3317</v>
      </c>
    </row>
    <row r="86" spans="1:70">
      <c r="A86" s="72" t="s">
        <v>2007</v>
      </c>
      <c r="B86" s="72" t="s">
        <v>3489</v>
      </c>
      <c r="C86" s="72" t="s">
        <v>2901</v>
      </c>
      <c r="D86" s="72" t="s">
        <v>3317</v>
      </c>
      <c r="E86" s="72" t="s">
        <v>3317</v>
      </c>
      <c r="F86" s="72" t="s">
        <v>3317</v>
      </c>
      <c r="G86" s="72" t="s">
        <v>3318</v>
      </c>
      <c r="H86" s="72" t="s">
        <v>3317</v>
      </c>
      <c r="I86" s="72" t="s">
        <v>3341</v>
      </c>
      <c r="J86" s="72" t="s">
        <v>3490</v>
      </c>
      <c r="K86" s="72" t="s">
        <v>3318</v>
      </c>
      <c r="L86" s="72" t="s">
        <v>3399</v>
      </c>
      <c r="M86" s="72" t="s">
        <v>3491</v>
      </c>
      <c r="N86" s="72" t="s">
        <v>3318</v>
      </c>
      <c r="O86" s="72" t="s">
        <v>3492</v>
      </c>
      <c r="P86" s="72" t="s">
        <v>3491</v>
      </c>
      <c r="Q86" s="72" t="s">
        <v>3318</v>
      </c>
      <c r="R86" s="72" t="s">
        <v>3317</v>
      </c>
      <c r="S86" s="72" t="s">
        <v>3317</v>
      </c>
      <c r="T86" s="72" t="s">
        <v>3317</v>
      </c>
      <c r="U86" s="72" t="s">
        <v>3317</v>
      </c>
      <c r="V86" s="72" t="s">
        <v>3317</v>
      </c>
      <c r="W86" s="72" t="s">
        <v>3317</v>
      </c>
      <c r="X86" s="72" t="s">
        <v>3317</v>
      </c>
      <c r="Y86" s="72" t="s">
        <v>3317</v>
      </c>
      <c r="Z86" s="72" t="s">
        <v>3317</v>
      </c>
      <c r="AA86" s="72" t="s">
        <v>3317</v>
      </c>
      <c r="AB86" s="72" t="s">
        <v>3317</v>
      </c>
      <c r="AC86" s="72" t="s">
        <v>3317</v>
      </c>
      <c r="AD86" s="72" t="s">
        <v>3317</v>
      </c>
      <c r="AE86" s="72" t="s">
        <v>3317</v>
      </c>
      <c r="AF86" s="72" t="s">
        <v>3317</v>
      </c>
      <c r="AG86" s="72" t="s">
        <v>3317</v>
      </c>
      <c r="AH86" s="72" t="s">
        <v>3317</v>
      </c>
      <c r="AI86" s="72" t="s">
        <v>3317</v>
      </c>
      <c r="AJ86" s="72" t="s">
        <v>3317</v>
      </c>
      <c r="AK86" s="72" t="s">
        <v>3317</v>
      </c>
      <c r="AL86" s="72" t="s">
        <v>3317</v>
      </c>
      <c r="AM86" s="72" t="s">
        <v>3317</v>
      </c>
      <c r="AN86" s="72" t="s">
        <v>3317</v>
      </c>
      <c r="AO86" s="72" t="s">
        <v>3317</v>
      </c>
      <c r="AP86" s="72" t="s">
        <v>3317</v>
      </c>
      <c r="AQ86" s="72" t="s">
        <v>3317</v>
      </c>
      <c r="AR86" s="72" t="s">
        <v>3317</v>
      </c>
      <c r="AS86" s="72" t="s">
        <v>3317</v>
      </c>
      <c r="AT86" s="72" t="s">
        <v>3317</v>
      </c>
      <c r="AU86" s="72" t="s">
        <v>3317</v>
      </c>
      <c r="AV86" s="72" t="s">
        <v>3317</v>
      </c>
      <c r="AW86" s="72" t="s">
        <v>3317</v>
      </c>
      <c r="AX86" s="72" t="s">
        <v>3317</v>
      </c>
      <c r="AY86" s="72" t="s">
        <v>3317</v>
      </c>
      <c r="AZ86" s="72" t="s">
        <v>3317</v>
      </c>
      <c r="BA86" s="72" t="s">
        <v>3317</v>
      </c>
      <c r="BB86" s="72" t="s">
        <v>3317</v>
      </c>
      <c r="BC86" s="72" t="s">
        <v>3317</v>
      </c>
      <c r="BD86" s="72" t="s">
        <v>3317</v>
      </c>
      <c r="BE86" s="72" t="s">
        <v>3317</v>
      </c>
      <c r="BF86" s="72" t="s">
        <v>3317</v>
      </c>
      <c r="BG86" s="72" t="s">
        <v>3317</v>
      </c>
      <c r="BH86" s="72" t="s">
        <v>3317</v>
      </c>
      <c r="BI86" s="72" t="s">
        <v>3317</v>
      </c>
      <c r="BJ86" s="72" t="s">
        <v>3317</v>
      </c>
      <c r="BK86" s="72" t="s">
        <v>3317</v>
      </c>
      <c r="BL86" s="72" t="s">
        <v>3317</v>
      </c>
      <c r="BM86" s="72" t="s">
        <v>3317</v>
      </c>
      <c r="BN86" s="72" t="s">
        <v>3317</v>
      </c>
      <c r="BO86" s="72" t="s">
        <v>3317</v>
      </c>
      <c r="BP86" s="72" t="s">
        <v>3317</v>
      </c>
      <c r="BQ86" s="72" t="s">
        <v>3493</v>
      </c>
      <c r="BR86" s="72" t="s">
        <v>3317</v>
      </c>
    </row>
    <row r="87" spans="1:70">
      <c r="A87" s="72" t="s">
        <v>2007</v>
      </c>
      <c r="B87" s="72" t="s">
        <v>3494</v>
      </c>
      <c r="C87" s="72" t="s">
        <v>2877</v>
      </c>
      <c r="D87" s="72" t="s">
        <v>3317</v>
      </c>
      <c r="E87" s="72" t="s">
        <v>3317</v>
      </c>
      <c r="F87" s="72" t="s">
        <v>3317</v>
      </c>
      <c r="G87" s="72" t="s">
        <v>3318</v>
      </c>
      <c r="H87" s="72" t="s">
        <v>3317</v>
      </c>
      <c r="I87" s="72" t="s">
        <v>3322</v>
      </c>
      <c r="J87" s="72" t="s">
        <v>3368</v>
      </c>
      <c r="K87" s="72" t="s">
        <v>3318</v>
      </c>
      <c r="L87" s="72" t="s">
        <v>3317</v>
      </c>
      <c r="M87" s="72" t="s">
        <v>3317</v>
      </c>
      <c r="N87" s="72" t="s">
        <v>3317</v>
      </c>
      <c r="O87" s="72" t="s">
        <v>3317</v>
      </c>
      <c r="P87" s="72" t="s">
        <v>3317</v>
      </c>
      <c r="Q87" s="72" t="s">
        <v>3317</v>
      </c>
      <c r="R87" s="72" t="s">
        <v>3317</v>
      </c>
      <c r="S87" s="72" t="s">
        <v>3317</v>
      </c>
      <c r="T87" s="72" t="s">
        <v>3317</v>
      </c>
      <c r="U87" s="72" t="s">
        <v>3317</v>
      </c>
      <c r="V87" s="72" t="s">
        <v>3317</v>
      </c>
      <c r="W87" s="72" t="s">
        <v>3317</v>
      </c>
      <c r="X87" s="72" t="s">
        <v>3317</v>
      </c>
      <c r="Y87" s="72" t="s">
        <v>3317</v>
      </c>
      <c r="Z87" s="72" t="s">
        <v>3317</v>
      </c>
      <c r="AA87" s="72" t="s">
        <v>3317</v>
      </c>
      <c r="AB87" s="72" t="s">
        <v>3317</v>
      </c>
      <c r="AC87" s="72" t="s">
        <v>3317</v>
      </c>
      <c r="AD87" s="72" t="s">
        <v>3317</v>
      </c>
      <c r="AE87" s="72" t="s">
        <v>3317</v>
      </c>
      <c r="AF87" s="72" t="s">
        <v>3317</v>
      </c>
      <c r="AG87" s="72" t="s">
        <v>3317</v>
      </c>
      <c r="AH87" s="72" t="s">
        <v>3317</v>
      </c>
      <c r="AI87" s="72" t="s">
        <v>3317</v>
      </c>
      <c r="AJ87" s="72" t="s">
        <v>3317</v>
      </c>
      <c r="AK87" s="72" t="s">
        <v>3317</v>
      </c>
      <c r="AL87" s="72" t="s">
        <v>3317</v>
      </c>
      <c r="AM87" s="72" t="s">
        <v>3317</v>
      </c>
      <c r="AN87" s="72" t="s">
        <v>3317</v>
      </c>
      <c r="AO87" s="72" t="s">
        <v>3317</v>
      </c>
      <c r="AP87" s="72" t="s">
        <v>3317</v>
      </c>
      <c r="AQ87" s="72" t="s">
        <v>3317</v>
      </c>
      <c r="AR87" s="72" t="s">
        <v>3317</v>
      </c>
      <c r="AS87" s="72" t="s">
        <v>3317</v>
      </c>
      <c r="AT87" s="72" t="s">
        <v>3317</v>
      </c>
      <c r="AU87" s="72" t="s">
        <v>3317</v>
      </c>
      <c r="AV87" s="72" t="s">
        <v>3317</v>
      </c>
      <c r="AW87" s="72" t="s">
        <v>3317</v>
      </c>
      <c r="AX87" s="72" t="s">
        <v>3317</v>
      </c>
      <c r="AY87" s="72" t="s">
        <v>3317</v>
      </c>
      <c r="AZ87" s="72" t="s">
        <v>3317</v>
      </c>
      <c r="BA87" s="72" t="s">
        <v>3317</v>
      </c>
      <c r="BB87" s="72" t="s">
        <v>3317</v>
      </c>
      <c r="BC87" s="72" t="s">
        <v>3317</v>
      </c>
      <c r="BD87" s="72" t="s">
        <v>3317</v>
      </c>
      <c r="BE87" s="72" t="s">
        <v>3317</v>
      </c>
      <c r="BF87" s="72" t="s">
        <v>3317</v>
      </c>
      <c r="BG87" s="72" t="s">
        <v>3317</v>
      </c>
      <c r="BH87" s="72" t="s">
        <v>3317</v>
      </c>
      <c r="BI87" s="72" t="s">
        <v>3317</v>
      </c>
      <c r="BJ87" s="72" t="s">
        <v>3317</v>
      </c>
      <c r="BK87" s="72" t="s">
        <v>3317</v>
      </c>
      <c r="BL87" s="72" t="s">
        <v>3317</v>
      </c>
      <c r="BM87" s="72" t="s">
        <v>3317</v>
      </c>
      <c r="BN87" s="72" t="s">
        <v>3317</v>
      </c>
      <c r="BO87" s="72" t="s">
        <v>3317</v>
      </c>
      <c r="BP87" s="72" t="s">
        <v>3317</v>
      </c>
      <c r="BQ87" s="72" t="s">
        <v>3495</v>
      </c>
      <c r="BR87" s="72" t="s">
        <v>3317</v>
      </c>
    </row>
    <row r="88" spans="1:70">
      <c r="A88" s="72" t="s">
        <v>2007</v>
      </c>
      <c r="B88" s="72" t="s">
        <v>2925</v>
      </c>
      <c r="C88" s="72" t="s">
        <v>2415</v>
      </c>
      <c r="D88" s="72" t="s">
        <v>3317</v>
      </c>
      <c r="E88" s="72" t="s">
        <v>3317</v>
      </c>
      <c r="F88" s="72" t="s">
        <v>3317</v>
      </c>
      <c r="G88" s="72" t="s">
        <v>3318</v>
      </c>
      <c r="H88" s="72" t="s">
        <v>3317</v>
      </c>
      <c r="I88" s="72" t="s">
        <v>108</v>
      </c>
      <c r="J88" s="72" t="s">
        <v>3317</v>
      </c>
      <c r="K88" s="72" t="s">
        <v>3317</v>
      </c>
      <c r="L88" s="72" t="s">
        <v>3317</v>
      </c>
      <c r="M88" s="72" t="s">
        <v>3317</v>
      </c>
      <c r="N88" s="72" t="s">
        <v>3317</v>
      </c>
      <c r="O88" s="72" t="s">
        <v>3317</v>
      </c>
      <c r="P88" s="72" t="s">
        <v>3317</v>
      </c>
      <c r="Q88" s="72" t="s">
        <v>3317</v>
      </c>
      <c r="R88" s="72" t="s">
        <v>3317</v>
      </c>
      <c r="S88" s="72" t="s">
        <v>3317</v>
      </c>
      <c r="T88" s="72" t="s">
        <v>3317</v>
      </c>
      <c r="U88" s="72" t="s">
        <v>3317</v>
      </c>
      <c r="V88" s="72" t="s">
        <v>3317</v>
      </c>
      <c r="W88" s="72" t="s">
        <v>3317</v>
      </c>
      <c r="X88" s="72" t="s">
        <v>3317</v>
      </c>
      <c r="Y88" s="72" t="s">
        <v>3317</v>
      </c>
      <c r="Z88" s="72" t="s">
        <v>3317</v>
      </c>
      <c r="AA88" s="72" t="s">
        <v>3317</v>
      </c>
      <c r="AB88" s="72" t="s">
        <v>3317</v>
      </c>
      <c r="AC88" s="72" t="s">
        <v>3317</v>
      </c>
      <c r="AD88" s="72" t="s">
        <v>3317</v>
      </c>
      <c r="AE88" s="72" t="s">
        <v>3317</v>
      </c>
      <c r="AF88" s="72" t="s">
        <v>3317</v>
      </c>
      <c r="AG88" s="72" t="s">
        <v>3317</v>
      </c>
      <c r="AH88" s="72" t="s">
        <v>3317</v>
      </c>
      <c r="AI88" s="72" t="s">
        <v>3317</v>
      </c>
      <c r="AJ88" s="72" t="s">
        <v>3317</v>
      </c>
      <c r="AK88" s="72" t="s">
        <v>3317</v>
      </c>
      <c r="AL88" s="72" t="s">
        <v>3317</v>
      </c>
      <c r="AM88" s="72" t="s">
        <v>3317</v>
      </c>
      <c r="AN88" s="72" t="s">
        <v>3317</v>
      </c>
      <c r="AO88" s="72" t="s">
        <v>3317</v>
      </c>
      <c r="AP88" s="72" t="s">
        <v>3317</v>
      </c>
      <c r="AQ88" s="72" t="s">
        <v>3317</v>
      </c>
      <c r="AR88" s="72" t="s">
        <v>3317</v>
      </c>
      <c r="AS88" s="72" t="s">
        <v>3317</v>
      </c>
      <c r="AT88" s="72" t="s">
        <v>3317</v>
      </c>
      <c r="AU88" s="72" t="s">
        <v>3317</v>
      </c>
      <c r="AV88" s="72" t="s">
        <v>3317</v>
      </c>
      <c r="AW88" s="72" t="s">
        <v>3317</v>
      </c>
      <c r="AX88" s="72" t="s">
        <v>3317</v>
      </c>
      <c r="AY88" s="72" t="s">
        <v>3317</v>
      </c>
      <c r="AZ88" s="72" t="s">
        <v>3317</v>
      </c>
      <c r="BA88" s="72" t="s">
        <v>3317</v>
      </c>
      <c r="BB88" s="72" t="s">
        <v>3317</v>
      </c>
      <c r="BC88" s="72" t="s">
        <v>3317</v>
      </c>
      <c r="BD88" s="72" t="s">
        <v>3317</v>
      </c>
      <c r="BE88" s="72" t="s">
        <v>3317</v>
      </c>
      <c r="BF88" s="72" t="s">
        <v>3317</v>
      </c>
      <c r="BG88" s="72" t="s">
        <v>3317</v>
      </c>
      <c r="BH88" s="72" t="s">
        <v>3317</v>
      </c>
      <c r="BI88" s="72" t="s">
        <v>3317</v>
      </c>
      <c r="BJ88" s="72" t="s">
        <v>3317</v>
      </c>
      <c r="BK88" s="72" t="s">
        <v>3317</v>
      </c>
      <c r="BL88" s="72" t="s">
        <v>3317</v>
      </c>
      <c r="BM88" s="72" t="s">
        <v>3317</v>
      </c>
      <c r="BN88" s="72" t="s">
        <v>3317</v>
      </c>
      <c r="BO88" s="72" t="s">
        <v>3317</v>
      </c>
      <c r="BP88" s="72" t="s">
        <v>3317</v>
      </c>
      <c r="BQ88" s="72" t="s">
        <v>3496</v>
      </c>
      <c r="BR88" s="72" t="s">
        <v>3317</v>
      </c>
    </row>
    <row r="89" spans="1:70">
      <c r="A89" s="72" t="s">
        <v>2007</v>
      </c>
      <c r="B89" s="72" t="s">
        <v>2926</v>
      </c>
      <c r="C89" s="72" t="s">
        <v>2869</v>
      </c>
      <c r="D89" s="72" t="s">
        <v>3317</v>
      </c>
      <c r="E89" s="72" t="s">
        <v>3317</v>
      </c>
      <c r="F89" s="72" t="s">
        <v>3317</v>
      </c>
      <c r="G89" s="72" t="s">
        <v>3318</v>
      </c>
      <c r="H89" s="72" t="s">
        <v>3317</v>
      </c>
      <c r="I89" s="72" t="s">
        <v>108</v>
      </c>
      <c r="J89" s="72" t="s">
        <v>2927</v>
      </c>
      <c r="K89" s="72" t="s">
        <v>3318</v>
      </c>
      <c r="L89" s="72" t="s">
        <v>3317</v>
      </c>
      <c r="M89" s="72" t="s">
        <v>3317</v>
      </c>
      <c r="N89" s="72" t="s">
        <v>3317</v>
      </c>
      <c r="O89" s="72" t="s">
        <v>3317</v>
      </c>
      <c r="P89" s="72" t="s">
        <v>3317</v>
      </c>
      <c r="Q89" s="72" t="s">
        <v>3317</v>
      </c>
      <c r="R89" s="72" t="s">
        <v>3317</v>
      </c>
      <c r="S89" s="72" t="s">
        <v>3317</v>
      </c>
      <c r="T89" s="72" t="s">
        <v>3317</v>
      </c>
      <c r="U89" s="72" t="s">
        <v>3317</v>
      </c>
      <c r="V89" s="72" t="s">
        <v>3317</v>
      </c>
      <c r="W89" s="72" t="s">
        <v>3317</v>
      </c>
      <c r="X89" s="72" t="s">
        <v>3317</v>
      </c>
      <c r="Y89" s="72" t="s">
        <v>3317</v>
      </c>
      <c r="Z89" s="72" t="s">
        <v>3317</v>
      </c>
      <c r="AA89" s="72" t="s">
        <v>3317</v>
      </c>
      <c r="AB89" s="72" t="s">
        <v>3317</v>
      </c>
      <c r="AC89" s="72" t="s">
        <v>3317</v>
      </c>
      <c r="AD89" s="72" t="s">
        <v>3317</v>
      </c>
      <c r="AE89" s="72" t="s">
        <v>3317</v>
      </c>
      <c r="AF89" s="72" t="s">
        <v>3317</v>
      </c>
      <c r="AG89" s="72" t="s">
        <v>3317</v>
      </c>
      <c r="AH89" s="72" t="s">
        <v>3317</v>
      </c>
      <c r="AI89" s="72" t="s">
        <v>3317</v>
      </c>
      <c r="AJ89" s="72" t="s">
        <v>3317</v>
      </c>
      <c r="AK89" s="72" t="s">
        <v>3317</v>
      </c>
      <c r="AL89" s="72" t="s">
        <v>3317</v>
      </c>
      <c r="AM89" s="72" t="s">
        <v>3317</v>
      </c>
      <c r="AN89" s="72" t="s">
        <v>3317</v>
      </c>
      <c r="AO89" s="72" t="s">
        <v>3317</v>
      </c>
      <c r="AP89" s="72" t="s">
        <v>3317</v>
      </c>
      <c r="AQ89" s="72" t="s">
        <v>3317</v>
      </c>
      <c r="AR89" s="72" t="s">
        <v>3317</v>
      </c>
      <c r="AS89" s="72" t="s">
        <v>3317</v>
      </c>
      <c r="AT89" s="72" t="s">
        <v>3317</v>
      </c>
      <c r="AU89" s="72" t="s">
        <v>3317</v>
      </c>
      <c r="AV89" s="72" t="s">
        <v>3317</v>
      </c>
      <c r="AW89" s="72" t="s">
        <v>3317</v>
      </c>
      <c r="AX89" s="72" t="s">
        <v>3317</v>
      </c>
      <c r="AY89" s="72" t="s">
        <v>3317</v>
      </c>
      <c r="AZ89" s="72" t="s">
        <v>3317</v>
      </c>
      <c r="BA89" s="72" t="s">
        <v>3317</v>
      </c>
      <c r="BB89" s="72" t="s">
        <v>3317</v>
      </c>
      <c r="BC89" s="72" t="s">
        <v>3317</v>
      </c>
      <c r="BD89" s="72" t="s">
        <v>3317</v>
      </c>
      <c r="BE89" s="72" t="s">
        <v>3317</v>
      </c>
      <c r="BF89" s="72" t="s">
        <v>3317</v>
      </c>
      <c r="BG89" s="72" t="s">
        <v>3317</v>
      </c>
      <c r="BH89" s="72" t="s">
        <v>3317</v>
      </c>
      <c r="BI89" s="72" t="s">
        <v>3317</v>
      </c>
      <c r="BJ89" s="72" t="s">
        <v>3317</v>
      </c>
      <c r="BK89" s="72" t="s">
        <v>3317</v>
      </c>
      <c r="BL89" s="72" t="s">
        <v>3317</v>
      </c>
      <c r="BM89" s="72" t="s">
        <v>3317</v>
      </c>
      <c r="BN89" s="72" t="s">
        <v>3317</v>
      </c>
      <c r="BO89" s="72" t="s">
        <v>3317</v>
      </c>
      <c r="BP89" s="72" t="s">
        <v>3317</v>
      </c>
      <c r="BQ89" s="72" t="s">
        <v>3497</v>
      </c>
      <c r="BR89" s="72" t="s">
        <v>3317</v>
      </c>
    </row>
    <row r="90" spans="1:70">
      <c r="A90" s="72" t="s">
        <v>2007</v>
      </c>
      <c r="B90" s="72" t="s">
        <v>3498</v>
      </c>
      <c r="C90" s="72" t="s">
        <v>2877</v>
      </c>
      <c r="D90" s="72" t="s">
        <v>3317</v>
      </c>
      <c r="E90" s="72" t="s">
        <v>3317</v>
      </c>
      <c r="F90" s="72" t="s">
        <v>3317</v>
      </c>
      <c r="G90" s="72" t="s">
        <v>3318</v>
      </c>
      <c r="H90" s="72" t="s">
        <v>3317</v>
      </c>
      <c r="I90" s="72" t="s">
        <v>3322</v>
      </c>
      <c r="J90" s="72" t="s">
        <v>3317</v>
      </c>
      <c r="K90" s="72" t="s">
        <v>3317</v>
      </c>
      <c r="L90" s="72" t="s">
        <v>3317</v>
      </c>
      <c r="M90" s="72" t="s">
        <v>3317</v>
      </c>
      <c r="N90" s="72" t="s">
        <v>3317</v>
      </c>
      <c r="O90" s="72" t="s">
        <v>3317</v>
      </c>
      <c r="P90" s="72" t="s">
        <v>3317</v>
      </c>
      <c r="Q90" s="72" t="s">
        <v>3317</v>
      </c>
      <c r="R90" s="72" t="s">
        <v>3317</v>
      </c>
      <c r="S90" s="72" t="s">
        <v>3317</v>
      </c>
      <c r="T90" s="72" t="s">
        <v>3317</v>
      </c>
      <c r="U90" s="72" t="s">
        <v>3317</v>
      </c>
      <c r="V90" s="72" t="s">
        <v>3317</v>
      </c>
      <c r="W90" s="72" t="s">
        <v>3317</v>
      </c>
      <c r="X90" s="72" t="s">
        <v>3317</v>
      </c>
      <c r="Y90" s="72" t="s">
        <v>3317</v>
      </c>
      <c r="Z90" s="72" t="s">
        <v>3317</v>
      </c>
      <c r="AA90" s="72" t="s">
        <v>3317</v>
      </c>
      <c r="AB90" s="72" t="s">
        <v>3317</v>
      </c>
      <c r="AC90" s="72" t="s">
        <v>3317</v>
      </c>
      <c r="AD90" s="72" t="s">
        <v>3317</v>
      </c>
      <c r="AE90" s="72" t="s">
        <v>3317</v>
      </c>
      <c r="AF90" s="72" t="s">
        <v>3317</v>
      </c>
      <c r="AG90" s="72" t="s">
        <v>3317</v>
      </c>
      <c r="AH90" s="72" t="s">
        <v>3317</v>
      </c>
      <c r="AI90" s="72" t="s">
        <v>3317</v>
      </c>
      <c r="AJ90" s="72" t="s">
        <v>3317</v>
      </c>
      <c r="AK90" s="72" t="s">
        <v>3317</v>
      </c>
      <c r="AL90" s="72" t="s">
        <v>3317</v>
      </c>
      <c r="AM90" s="72" t="s">
        <v>3317</v>
      </c>
      <c r="AN90" s="72" t="s">
        <v>3317</v>
      </c>
      <c r="AO90" s="72" t="s">
        <v>3317</v>
      </c>
      <c r="AP90" s="72" t="s">
        <v>3317</v>
      </c>
      <c r="AQ90" s="72" t="s">
        <v>3317</v>
      </c>
      <c r="AR90" s="72" t="s">
        <v>3317</v>
      </c>
      <c r="AS90" s="72" t="s">
        <v>3317</v>
      </c>
      <c r="AT90" s="72" t="s">
        <v>3317</v>
      </c>
      <c r="AU90" s="72" t="s">
        <v>3317</v>
      </c>
      <c r="AV90" s="72" t="s">
        <v>3317</v>
      </c>
      <c r="AW90" s="72" t="s">
        <v>3317</v>
      </c>
      <c r="AX90" s="72" t="s">
        <v>3317</v>
      </c>
      <c r="AY90" s="72" t="s">
        <v>3317</v>
      </c>
      <c r="AZ90" s="72" t="s">
        <v>3317</v>
      </c>
      <c r="BA90" s="72" t="s">
        <v>3317</v>
      </c>
      <c r="BB90" s="72" t="s">
        <v>3317</v>
      </c>
      <c r="BC90" s="72" t="s">
        <v>3317</v>
      </c>
      <c r="BD90" s="72" t="s">
        <v>3317</v>
      </c>
      <c r="BE90" s="72" t="s">
        <v>3317</v>
      </c>
      <c r="BF90" s="72" t="s">
        <v>3317</v>
      </c>
      <c r="BG90" s="72" t="s">
        <v>3317</v>
      </c>
      <c r="BH90" s="72" t="s">
        <v>3317</v>
      </c>
      <c r="BI90" s="72" t="s">
        <v>3317</v>
      </c>
      <c r="BJ90" s="72" t="s">
        <v>3317</v>
      </c>
      <c r="BK90" s="72" t="s">
        <v>3317</v>
      </c>
      <c r="BL90" s="72" t="s">
        <v>3317</v>
      </c>
      <c r="BM90" s="72" t="s">
        <v>3317</v>
      </c>
      <c r="BN90" s="72" t="s">
        <v>3317</v>
      </c>
      <c r="BO90" s="72" t="s">
        <v>3317</v>
      </c>
      <c r="BP90" s="72" t="s">
        <v>3317</v>
      </c>
      <c r="BQ90" s="72" t="s">
        <v>3499</v>
      </c>
      <c r="BR90" s="72" t="s">
        <v>3317</v>
      </c>
    </row>
    <row r="91" spans="1:70">
      <c r="A91" s="72" t="s">
        <v>2007</v>
      </c>
      <c r="B91" s="72" t="s">
        <v>2928</v>
      </c>
      <c r="C91" s="72" t="s">
        <v>2889</v>
      </c>
      <c r="D91" s="72" t="s">
        <v>3317</v>
      </c>
      <c r="E91" s="72" t="s">
        <v>3317</v>
      </c>
      <c r="F91" s="72" t="s">
        <v>3317</v>
      </c>
      <c r="G91" s="72" t="s">
        <v>3318</v>
      </c>
      <c r="H91" s="72" t="s">
        <v>3317</v>
      </c>
      <c r="I91" s="72" t="s">
        <v>108</v>
      </c>
      <c r="J91" s="72" t="s">
        <v>3500</v>
      </c>
      <c r="K91" s="72" t="s">
        <v>3318</v>
      </c>
      <c r="L91" s="72" t="s">
        <v>2563</v>
      </c>
      <c r="M91" s="72" t="s">
        <v>3500</v>
      </c>
      <c r="N91" s="72" t="s">
        <v>3318</v>
      </c>
      <c r="O91" s="72" t="s">
        <v>3317</v>
      </c>
      <c r="P91" s="72" t="s">
        <v>3317</v>
      </c>
      <c r="Q91" s="72" t="s">
        <v>3317</v>
      </c>
      <c r="R91" s="72" t="s">
        <v>3317</v>
      </c>
      <c r="S91" s="72" t="s">
        <v>3317</v>
      </c>
      <c r="T91" s="72" t="s">
        <v>3317</v>
      </c>
      <c r="U91" s="72" t="s">
        <v>3317</v>
      </c>
      <c r="V91" s="72" t="s">
        <v>3317</v>
      </c>
      <c r="W91" s="72" t="s">
        <v>3317</v>
      </c>
      <c r="X91" s="72" t="s">
        <v>3317</v>
      </c>
      <c r="Y91" s="72" t="s">
        <v>3317</v>
      </c>
      <c r="Z91" s="72" t="s">
        <v>3317</v>
      </c>
      <c r="AA91" s="72" t="s">
        <v>3317</v>
      </c>
      <c r="AB91" s="72" t="s">
        <v>3317</v>
      </c>
      <c r="AC91" s="72" t="s">
        <v>3317</v>
      </c>
      <c r="AD91" s="72" t="s">
        <v>3317</v>
      </c>
      <c r="AE91" s="72" t="s">
        <v>3317</v>
      </c>
      <c r="AF91" s="72" t="s">
        <v>3317</v>
      </c>
      <c r="AG91" s="72" t="s">
        <v>3317</v>
      </c>
      <c r="AH91" s="72" t="s">
        <v>3317</v>
      </c>
      <c r="AI91" s="72" t="s">
        <v>3317</v>
      </c>
      <c r="AJ91" s="72" t="s">
        <v>3317</v>
      </c>
      <c r="AK91" s="72" t="s">
        <v>3317</v>
      </c>
      <c r="AL91" s="72" t="s">
        <v>3317</v>
      </c>
      <c r="AM91" s="72" t="s">
        <v>3317</v>
      </c>
      <c r="AN91" s="72" t="s">
        <v>3317</v>
      </c>
      <c r="AO91" s="72" t="s">
        <v>3317</v>
      </c>
      <c r="AP91" s="72" t="s">
        <v>3317</v>
      </c>
      <c r="AQ91" s="72" t="s">
        <v>3317</v>
      </c>
      <c r="AR91" s="72" t="s">
        <v>3317</v>
      </c>
      <c r="AS91" s="72" t="s">
        <v>3317</v>
      </c>
      <c r="AT91" s="72" t="s">
        <v>3317</v>
      </c>
      <c r="AU91" s="72" t="s">
        <v>3317</v>
      </c>
      <c r="AV91" s="72" t="s">
        <v>3317</v>
      </c>
      <c r="AW91" s="72" t="s">
        <v>3317</v>
      </c>
      <c r="AX91" s="72" t="s">
        <v>3317</v>
      </c>
      <c r="AY91" s="72" t="s">
        <v>3317</v>
      </c>
      <c r="AZ91" s="72" t="s">
        <v>3317</v>
      </c>
      <c r="BA91" s="72" t="s">
        <v>3317</v>
      </c>
      <c r="BB91" s="72" t="s">
        <v>3317</v>
      </c>
      <c r="BC91" s="72" t="s">
        <v>3317</v>
      </c>
      <c r="BD91" s="72" t="s">
        <v>3317</v>
      </c>
      <c r="BE91" s="72" t="s">
        <v>3317</v>
      </c>
      <c r="BF91" s="72" t="s">
        <v>3317</v>
      </c>
      <c r="BG91" s="72" t="s">
        <v>3317</v>
      </c>
      <c r="BH91" s="72" t="s">
        <v>3317</v>
      </c>
      <c r="BI91" s="72" t="s">
        <v>3317</v>
      </c>
      <c r="BJ91" s="72" t="s">
        <v>3317</v>
      </c>
      <c r="BK91" s="72" t="s">
        <v>3317</v>
      </c>
      <c r="BL91" s="72" t="s">
        <v>3317</v>
      </c>
      <c r="BM91" s="72" t="s">
        <v>3317</v>
      </c>
      <c r="BN91" s="72" t="s">
        <v>3317</v>
      </c>
      <c r="BO91" s="72" t="s">
        <v>3317</v>
      </c>
      <c r="BP91" s="72" t="s">
        <v>3317</v>
      </c>
      <c r="BQ91" s="72" t="s">
        <v>3501</v>
      </c>
      <c r="BR91" s="72" t="s">
        <v>3317</v>
      </c>
    </row>
    <row r="92" spans="1:70">
      <c r="A92" s="72" t="s">
        <v>2007</v>
      </c>
      <c r="B92" s="72" t="s">
        <v>3502</v>
      </c>
      <c r="C92" s="72" t="s">
        <v>2909</v>
      </c>
      <c r="D92" s="72" t="s">
        <v>3317</v>
      </c>
      <c r="E92" s="72" t="s">
        <v>3317</v>
      </c>
      <c r="F92" s="72" t="s">
        <v>3317</v>
      </c>
      <c r="G92" s="72" t="s">
        <v>3318</v>
      </c>
      <c r="H92" s="72" t="s">
        <v>3317</v>
      </c>
      <c r="I92" s="72" t="s">
        <v>3350</v>
      </c>
      <c r="J92" s="72" t="s">
        <v>3503</v>
      </c>
      <c r="K92" s="72" t="s">
        <v>3324</v>
      </c>
      <c r="L92" s="72" t="s">
        <v>3399</v>
      </c>
      <c r="M92" s="72" t="s">
        <v>3504</v>
      </c>
      <c r="N92" s="72" t="s">
        <v>3324</v>
      </c>
      <c r="O92" s="72" t="s">
        <v>3317</v>
      </c>
      <c r="P92" s="72" t="s">
        <v>3317</v>
      </c>
      <c r="Q92" s="72" t="s">
        <v>3317</v>
      </c>
      <c r="R92" s="72" t="s">
        <v>3317</v>
      </c>
      <c r="S92" s="72" t="s">
        <v>3317</v>
      </c>
      <c r="T92" s="72" t="s">
        <v>3317</v>
      </c>
      <c r="U92" s="72" t="s">
        <v>3317</v>
      </c>
      <c r="V92" s="72" t="s">
        <v>3317</v>
      </c>
      <c r="W92" s="72" t="s">
        <v>3317</v>
      </c>
      <c r="X92" s="72" t="s">
        <v>3317</v>
      </c>
      <c r="Y92" s="72" t="s">
        <v>3317</v>
      </c>
      <c r="Z92" s="72" t="s">
        <v>3317</v>
      </c>
      <c r="AA92" s="72" t="s">
        <v>3317</v>
      </c>
      <c r="AB92" s="72" t="s">
        <v>3317</v>
      </c>
      <c r="AC92" s="72" t="s">
        <v>3317</v>
      </c>
      <c r="AD92" s="72" t="s">
        <v>3317</v>
      </c>
      <c r="AE92" s="72" t="s">
        <v>3317</v>
      </c>
      <c r="AF92" s="72" t="s">
        <v>3317</v>
      </c>
      <c r="AG92" s="72" t="s">
        <v>3317</v>
      </c>
      <c r="AH92" s="72" t="s">
        <v>3317</v>
      </c>
      <c r="AI92" s="72" t="s">
        <v>3317</v>
      </c>
      <c r="AJ92" s="72" t="s">
        <v>3317</v>
      </c>
      <c r="AK92" s="72" t="s">
        <v>3317</v>
      </c>
      <c r="AL92" s="72" t="s">
        <v>3317</v>
      </c>
      <c r="AM92" s="72" t="s">
        <v>3317</v>
      </c>
      <c r="AN92" s="72" t="s">
        <v>3317</v>
      </c>
      <c r="AO92" s="72" t="s">
        <v>3317</v>
      </c>
      <c r="AP92" s="72" t="s">
        <v>3317</v>
      </c>
      <c r="AQ92" s="72" t="s">
        <v>3317</v>
      </c>
      <c r="AR92" s="72" t="s">
        <v>3317</v>
      </c>
      <c r="AS92" s="72" t="s">
        <v>3317</v>
      </c>
      <c r="AT92" s="72" t="s">
        <v>3317</v>
      </c>
      <c r="AU92" s="72" t="s">
        <v>3317</v>
      </c>
      <c r="AV92" s="72" t="s">
        <v>3317</v>
      </c>
      <c r="AW92" s="72" t="s">
        <v>3317</v>
      </c>
      <c r="AX92" s="72" t="s">
        <v>3317</v>
      </c>
      <c r="AY92" s="72" t="s">
        <v>3317</v>
      </c>
      <c r="AZ92" s="72" t="s">
        <v>3317</v>
      </c>
      <c r="BA92" s="72" t="s">
        <v>3317</v>
      </c>
      <c r="BB92" s="72" t="s">
        <v>3317</v>
      </c>
      <c r="BC92" s="72" t="s">
        <v>3317</v>
      </c>
      <c r="BD92" s="72" t="s">
        <v>3317</v>
      </c>
      <c r="BE92" s="72" t="s">
        <v>3317</v>
      </c>
      <c r="BF92" s="72" t="s">
        <v>3317</v>
      </c>
      <c r="BG92" s="72" t="s">
        <v>3317</v>
      </c>
      <c r="BH92" s="72" t="s">
        <v>3317</v>
      </c>
      <c r="BI92" s="72" t="s">
        <v>3317</v>
      </c>
      <c r="BJ92" s="72" t="s">
        <v>3317</v>
      </c>
      <c r="BK92" s="72" t="s">
        <v>3317</v>
      </c>
      <c r="BL92" s="72" t="s">
        <v>3317</v>
      </c>
      <c r="BM92" s="72" t="s">
        <v>3317</v>
      </c>
      <c r="BN92" s="72" t="s">
        <v>3317</v>
      </c>
      <c r="BO92" s="72" t="s">
        <v>3317</v>
      </c>
      <c r="BP92" s="72" t="s">
        <v>3317</v>
      </c>
      <c r="BQ92" s="72" t="s">
        <v>3505</v>
      </c>
      <c r="BR92" s="72" t="s">
        <v>3326</v>
      </c>
    </row>
    <row r="93" spans="1:70">
      <c r="A93" s="72" t="s">
        <v>2007</v>
      </c>
      <c r="B93" s="72" t="s">
        <v>3506</v>
      </c>
      <c r="C93" s="72" t="s">
        <v>2909</v>
      </c>
      <c r="D93" s="72" t="s">
        <v>3317</v>
      </c>
      <c r="E93" s="72" t="s">
        <v>3317</v>
      </c>
      <c r="F93" s="72" t="s">
        <v>3317</v>
      </c>
      <c r="G93" s="72" t="s">
        <v>3318</v>
      </c>
      <c r="H93" s="72" t="s">
        <v>3317</v>
      </c>
      <c r="I93" s="72" t="s">
        <v>3341</v>
      </c>
      <c r="J93" s="72" t="s">
        <v>3507</v>
      </c>
      <c r="K93" s="72" t="s">
        <v>3318</v>
      </c>
      <c r="L93" s="72" t="s">
        <v>3317</v>
      </c>
      <c r="M93" s="72" t="s">
        <v>3317</v>
      </c>
      <c r="N93" s="72" t="s">
        <v>3317</v>
      </c>
      <c r="O93" s="72" t="s">
        <v>3317</v>
      </c>
      <c r="P93" s="72" t="s">
        <v>3317</v>
      </c>
      <c r="Q93" s="72" t="s">
        <v>3317</v>
      </c>
      <c r="R93" s="72" t="s">
        <v>3317</v>
      </c>
      <c r="S93" s="72" t="s">
        <v>3317</v>
      </c>
      <c r="T93" s="72" t="s">
        <v>3317</v>
      </c>
      <c r="U93" s="72" t="s">
        <v>3317</v>
      </c>
      <c r="V93" s="72" t="s">
        <v>3317</v>
      </c>
      <c r="W93" s="72" t="s">
        <v>3317</v>
      </c>
      <c r="X93" s="72" t="s">
        <v>3317</v>
      </c>
      <c r="Y93" s="72" t="s">
        <v>3317</v>
      </c>
      <c r="Z93" s="72" t="s">
        <v>3317</v>
      </c>
      <c r="AA93" s="72" t="s">
        <v>3317</v>
      </c>
      <c r="AB93" s="72" t="s">
        <v>3317</v>
      </c>
      <c r="AC93" s="72" t="s">
        <v>3317</v>
      </c>
      <c r="AD93" s="72" t="s">
        <v>3317</v>
      </c>
      <c r="AE93" s="72" t="s">
        <v>3317</v>
      </c>
      <c r="AF93" s="72" t="s">
        <v>3317</v>
      </c>
      <c r="AG93" s="72" t="s">
        <v>3317</v>
      </c>
      <c r="AH93" s="72" t="s">
        <v>3317</v>
      </c>
      <c r="AI93" s="72" t="s">
        <v>3317</v>
      </c>
      <c r="AJ93" s="72" t="s">
        <v>3317</v>
      </c>
      <c r="AK93" s="72" t="s">
        <v>3317</v>
      </c>
      <c r="AL93" s="72" t="s">
        <v>3317</v>
      </c>
      <c r="AM93" s="72" t="s">
        <v>3317</v>
      </c>
      <c r="AN93" s="72" t="s">
        <v>3317</v>
      </c>
      <c r="AO93" s="72" t="s">
        <v>3317</v>
      </c>
      <c r="AP93" s="72" t="s">
        <v>3317</v>
      </c>
      <c r="AQ93" s="72" t="s">
        <v>3317</v>
      </c>
      <c r="AR93" s="72" t="s">
        <v>3317</v>
      </c>
      <c r="AS93" s="72" t="s">
        <v>3317</v>
      </c>
      <c r="AT93" s="72" t="s">
        <v>3317</v>
      </c>
      <c r="AU93" s="72" t="s">
        <v>3317</v>
      </c>
      <c r="AV93" s="72" t="s">
        <v>3317</v>
      </c>
      <c r="AW93" s="72" t="s">
        <v>3317</v>
      </c>
      <c r="AX93" s="72" t="s">
        <v>3317</v>
      </c>
      <c r="AY93" s="72" t="s">
        <v>3317</v>
      </c>
      <c r="AZ93" s="72" t="s">
        <v>3317</v>
      </c>
      <c r="BA93" s="72" t="s">
        <v>3317</v>
      </c>
      <c r="BB93" s="72" t="s">
        <v>3317</v>
      </c>
      <c r="BC93" s="72" t="s">
        <v>3317</v>
      </c>
      <c r="BD93" s="72" t="s">
        <v>3317</v>
      </c>
      <c r="BE93" s="72" t="s">
        <v>3317</v>
      </c>
      <c r="BF93" s="72" t="s">
        <v>3317</v>
      </c>
      <c r="BG93" s="72" t="s">
        <v>3317</v>
      </c>
      <c r="BH93" s="72" t="s">
        <v>3317</v>
      </c>
      <c r="BI93" s="72" t="s">
        <v>3317</v>
      </c>
      <c r="BJ93" s="72" t="s">
        <v>3317</v>
      </c>
      <c r="BK93" s="72" t="s">
        <v>3317</v>
      </c>
      <c r="BL93" s="72" t="s">
        <v>3317</v>
      </c>
      <c r="BM93" s="72" t="s">
        <v>3317</v>
      </c>
      <c r="BN93" s="72" t="s">
        <v>3317</v>
      </c>
      <c r="BO93" s="72" t="s">
        <v>3317</v>
      </c>
      <c r="BP93" s="72" t="s">
        <v>3317</v>
      </c>
      <c r="BQ93" s="72" t="s">
        <v>3508</v>
      </c>
      <c r="BR93" s="72" t="s">
        <v>3317</v>
      </c>
    </row>
    <row r="94" spans="1:70">
      <c r="A94" s="72" t="s">
        <v>2007</v>
      </c>
      <c r="B94" s="72" t="s">
        <v>3509</v>
      </c>
      <c r="C94" s="72" t="s">
        <v>2884</v>
      </c>
      <c r="D94" s="72" t="s">
        <v>3317</v>
      </c>
      <c r="E94" s="72" t="s">
        <v>3317</v>
      </c>
      <c r="F94" s="72" t="s">
        <v>3317</v>
      </c>
      <c r="G94" s="72" t="s">
        <v>3318</v>
      </c>
      <c r="H94" s="72" t="s">
        <v>3317</v>
      </c>
      <c r="I94" s="72" t="s">
        <v>2523</v>
      </c>
      <c r="J94" s="72" t="s">
        <v>3317</v>
      </c>
      <c r="K94" s="72" t="s">
        <v>3317</v>
      </c>
      <c r="L94" s="72" t="s">
        <v>3317</v>
      </c>
      <c r="M94" s="72" t="s">
        <v>3317</v>
      </c>
      <c r="N94" s="72" t="s">
        <v>3317</v>
      </c>
      <c r="O94" s="72" t="s">
        <v>3317</v>
      </c>
      <c r="P94" s="72" t="s">
        <v>3317</v>
      </c>
      <c r="Q94" s="72" t="s">
        <v>3317</v>
      </c>
      <c r="R94" s="72" t="s">
        <v>3317</v>
      </c>
      <c r="S94" s="72" t="s">
        <v>3317</v>
      </c>
      <c r="T94" s="72" t="s">
        <v>3317</v>
      </c>
      <c r="U94" s="72" t="s">
        <v>3317</v>
      </c>
      <c r="V94" s="72" t="s">
        <v>3317</v>
      </c>
      <c r="W94" s="72" t="s">
        <v>3317</v>
      </c>
      <c r="X94" s="72" t="s">
        <v>3317</v>
      </c>
      <c r="Y94" s="72" t="s">
        <v>3317</v>
      </c>
      <c r="Z94" s="72" t="s">
        <v>3317</v>
      </c>
      <c r="AA94" s="72" t="s">
        <v>3317</v>
      </c>
      <c r="AB94" s="72" t="s">
        <v>3317</v>
      </c>
      <c r="AC94" s="72" t="s">
        <v>3317</v>
      </c>
      <c r="AD94" s="72" t="s">
        <v>3317</v>
      </c>
      <c r="AE94" s="72" t="s">
        <v>3317</v>
      </c>
      <c r="AF94" s="72" t="s">
        <v>3317</v>
      </c>
      <c r="AG94" s="72" t="s">
        <v>3317</v>
      </c>
      <c r="AH94" s="72" t="s">
        <v>3317</v>
      </c>
      <c r="AI94" s="72" t="s">
        <v>3317</v>
      </c>
      <c r="AJ94" s="72" t="s">
        <v>3317</v>
      </c>
      <c r="AK94" s="72" t="s">
        <v>3317</v>
      </c>
      <c r="AL94" s="72" t="s">
        <v>3317</v>
      </c>
      <c r="AM94" s="72" t="s">
        <v>3317</v>
      </c>
      <c r="AN94" s="72" t="s">
        <v>3317</v>
      </c>
      <c r="AO94" s="72" t="s">
        <v>3317</v>
      </c>
      <c r="AP94" s="72" t="s">
        <v>3317</v>
      </c>
      <c r="AQ94" s="72" t="s">
        <v>3317</v>
      </c>
      <c r="AR94" s="72" t="s">
        <v>3317</v>
      </c>
      <c r="AS94" s="72" t="s">
        <v>3317</v>
      </c>
      <c r="AT94" s="72" t="s">
        <v>3317</v>
      </c>
      <c r="AU94" s="72" t="s">
        <v>3317</v>
      </c>
      <c r="AV94" s="72" t="s">
        <v>3317</v>
      </c>
      <c r="AW94" s="72" t="s">
        <v>3317</v>
      </c>
      <c r="AX94" s="72" t="s">
        <v>3317</v>
      </c>
      <c r="AY94" s="72" t="s">
        <v>3317</v>
      </c>
      <c r="AZ94" s="72" t="s">
        <v>3317</v>
      </c>
      <c r="BA94" s="72" t="s">
        <v>3317</v>
      </c>
      <c r="BB94" s="72" t="s">
        <v>3317</v>
      </c>
      <c r="BC94" s="72" t="s">
        <v>3317</v>
      </c>
      <c r="BD94" s="72" t="s">
        <v>3317</v>
      </c>
      <c r="BE94" s="72" t="s">
        <v>3317</v>
      </c>
      <c r="BF94" s="72" t="s">
        <v>3317</v>
      </c>
      <c r="BG94" s="72" t="s">
        <v>3317</v>
      </c>
      <c r="BH94" s="72" t="s">
        <v>3317</v>
      </c>
      <c r="BI94" s="72" t="s">
        <v>3317</v>
      </c>
      <c r="BJ94" s="72" t="s">
        <v>3317</v>
      </c>
      <c r="BK94" s="72" t="s">
        <v>3317</v>
      </c>
      <c r="BL94" s="72" t="s">
        <v>3317</v>
      </c>
      <c r="BM94" s="72" t="s">
        <v>3317</v>
      </c>
      <c r="BN94" s="72" t="s">
        <v>3317</v>
      </c>
      <c r="BO94" s="72" t="s">
        <v>3317</v>
      </c>
      <c r="BP94" s="72" t="s">
        <v>3317</v>
      </c>
      <c r="BQ94" s="72" t="s">
        <v>3510</v>
      </c>
      <c r="BR94" s="72" t="s">
        <v>3317</v>
      </c>
    </row>
    <row r="95" spans="1:70">
      <c r="A95" s="72" t="s">
        <v>2007</v>
      </c>
      <c r="B95" s="72" t="s">
        <v>3511</v>
      </c>
      <c r="C95" s="72" t="s">
        <v>2919</v>
      </c>
      <c r="D95" s="72" t="s">
        <v>3317</v>
      </c>
      <c r="E95" s="72" t="s">
        <v>3317</v>
      </c>
      <c r="F95" s="72" t="s">
        <v>3317</v>
      </c>
      <c r="G95" s="72" t="s">
        <v>3318</v>
      </c>
      <c r="H95" s="72" t="s">
        <v>3317</v>
      </c>
      <c r="I95" s="72" t="s">
        <v>3322</v>
      </c>
      <c r="J95" s="72" t="s">
        <v>3512</v>
      </c>
      <c r="K95" s="72" t="s">
        <v>3318</v>
      </c>
      <c r="L95" s="72" t="s">
        <v>3317</v>
      </c>
      <c r="M95" s="72" t="s">
        <v>3317</v>
      </c>
      <c r="N95" s="72" t="s">
        <v>3317</v>
      </c>
      <c r="O95" s="72" t="s">
        <v>3317</v>
      </c>
      <c r="P95" s="72" t="s">
        <v>3317</v>
      </c>
      <c r="Q95" s="72" t="s">
        <v>3317</v>
      </c>
      <c r="R95" s="72" t="s">
        <v>3317</v>
      </c>
      <c r="S95" s="72" t="s">
        <v>3317</v>
      </c>
      <c r="T95" s="72" t="s">
        <v>3317</v>
      </c>
      <c r="U95" s="72" t="s">
        <v>3317</v>
      </c>
      <c r="V95" s="72" t="s">
        <v>3317</v>
      </c>
      <c r="W95" s="72" t="s">
        <v>3317</v>
      </c>
      <c r="X95" s="72" t="s">
        <v>3317</v>
      </c>
      <c r="Y95" s="72" t="s">
        <v>3317</v>
      </c>
      <c r="Z95" s="72" t="s">
        <v>3317</v>
      </c>
      <c r="AA95" s="72" t="s">
        <v>3317</v>
      </c>
      <c r="AB95" s="72" t="s">
        <v>3317</v>
      </c>
      <c r="AC95" s="72" t="s">
        <v>3317</v>
      </c>
      <c r="AD95" s="72" t="s">
        <v>3317</v>
      </c>
      <c r="AE95" s="72" t="s">
        <v>3317</v>
      </c>
      <c r="AF95" s="72" t="s">
        <v>3317</v>
      </c>
      <c r="AG95" s="72" t="s">
        <v>3317</v>
      </c>
      <c r="AH95" s="72" t="s">
        <v>3317</v>
      </c>
      <c r="AI95" s="72" t="s">
        <v>3317</v>
      </c>
      <c r="AJ95" s="72" t="s">
        <v>3317</v>
      </c>
      <c r="AK95" s="72" t="s">
        <v>3317</v>
      </c>
      <c r="AL95" s="72" t="s">
        <v>3317</v>
      </c>
      <c r="AM95" s="72" t="s">
        <v>3317</v>
      </c>
      <c r="AN95" s="72" t="s">
        <v>3317</v>
      </c>
      <c r="AO95" s="72" t="s">
        <v>3317</v>
      </c>
      <c r="AP95" s="72" t="s">
        <v>3317</v>
      </c>
      <c r="AQ95" s="72" t="s">
        <v>3317</v>
      </c>
      <c r="AR95" s="72" t="s">
        <v>3317</v>
      </c>
      <c r="AS95" s="72" t="s">
        <v>3317</v>
      </c>
      <c r="AT95" s="72" t="s">
        <v>3317</v>
      </c>
      <c r="AU95" s="72" t="s">
        <v>3317</v>
      </c>
      <c r="AV95" s="72" t="s">
        <v>3317</v>
      </c>
      <c r="AW95" s="72" t="s">
        <v>3317</v>
      </c>
      <c r="AX95" s="72" t="s">
        <v>3317</v>
      </c>
      <c r="AY95" s="72" t="s">
        <v>3317</v>
      </c>
      <c r="AZ95" s="72" t="s">
        <v>3317</v>
      </c>
      <c r="BA95" s="72" t="s">
        <v>3317</v>
      </c>
      <c r="BB95" s="72" t="s">
        <v>3317</v>
      </c>
      <c r="BC95" s="72" t="s">
        <v>3317</v>
      </c>
      <c r="BD95" s="72" t="s">
        <v>3317</v>
      </c>
      <c r="BE95" s="72" t="s">
        <v>3317</v>
      </c>
      <c r="BF95" s="72" t="s">
        <v>3317</v>
      </c>
      <c r="BG95" s="72" t="s">
        <v>3317</v>
      </c>
      <c r="BH95" s="72" t="s">
        <v>3317</v>
      </c>
      <c r="BI95" s="72" t="s">
        <v>3317</v>
      </c>
      <c r="BJ95" s="72" t="s">
        <v>3317</v>
      </c>
      <c r="BK95" s="72" t="s">
        <v>3317</v>
      </c>
      <c r="BL95" s="72" t="s">
        <v>3317</v>
      </c>
      <c r="BM95" s="72" t="s">
        <v>3317</v>
      </c>
      <c r="BN95" s="72" t="s">
        <v>3317</v>
      </c>
      <c r="BO95" s="72" t="s">
        <v>3317</v>
      </c>
      <c r="BP95" s="72" t="s">
        <v>3317</v>
      </c>
      <c r="BQ95" s="72" t="s">
        <v>3513</v>
      </c>
      <c r="BR95" s="72" t="s">
        <v>3317</v>
      </c>
    </row>
    <row r="96" spans="1:70">
      <c r="A96" s="72" t="s">
        <v>2007</v>
      </c>
      <c r="B96" s="72" t="s">
        <v>2930</v>
      </c>
      <c r="C96" s="72" t="s">
        <v>2446</v>
      </c>
      <c r="D96" s="72" t="s">
        <v>3317</v>
      </c>
      <c r="E96" s="72" t="s">
        <v>3317</v>
      </c>
      <c r="F96" s="72" t="s">
        <v>3317</v>
      </c>
      <c r="G96" s="72" t="s">
        <v>3318</v>
      </c>
      <c r="H96" s="72" t="s">
        <v>3317</v>
      </c>
      <c r="I96" s="72" t="s">
        <v>108</v>
      </c>
      <c r="J96" s="72" t="s">
        <v>3514</v>
      </c>
      <c r="K96" s="72" t="s">
        <v>3318</v>
      </c>
      <c r="L96" s="72" t="s">
        <v>2563</v>
      </c>
      <c r="M96" s="72" t="s">
        <v>3514</v>
      </c>
      <c r="N96" s="72" t="s">
        <v>3318</v>
      </c>
      <c r="O96" s="72" t="s">
        <v>3317</v>
      </c>
      <c r="P96" s="72" t="s">
        <v>3317</v>
      </c>
      <c r="Q96" s="72" t="s">
        <v>3317</v>
      </c>
      <c r="R96" s="72" t="s">
        <v>3317</v>
      </c>
      <c r="S96" s="72" t="s">
        <v>3317</v>
      </c>
      <c r="T96" s="72" t="s">
        <v>3317</v>
      </c>
      <c r="U96" s="72" t="s">
        <v>3317</v>
      </c>
      <c r="V96" s="72" t="s">
        <v>3317</v>
      </c>
      <c r="W96" s="72" t="s">
        <v>3317</v>
      </c>
      <c r="X96" s="72" t="s">
        <v>3317</v>
      </c>
      <c r="Y96" s="72" t="s">
        <v>3317</v>
      </c>
      <c r="Z96" s="72" t="s">
        <v>3317</v>
      </c>
      <c r="AA96" s="72" t="s">
        <v>3317</v>
      </c>
      <c r="AB96" s="72" t="s">
        <v>3317</v>
      </c>
      <c r="AC96" s="72" t="s">
        <v>3317</v>
      </c>
      <c r="AD96" s="72" t="s">
        <v>3317</v>
      </c>
      <c r="AE96" s="72" t="s">
        <v>3317</v>
      </c>
      <c r="AF96" s="72" t="s">
        <v>3317</v>
      </c>
      <c r="AG96" s="72" t="s">
        <v>3317</v>
      </c>
      <c r="AH96" s="72" t="s">
        <v>3317</v>
      </c>
      <c r="AI96" s="72" t="s">
        <v>3317</v>
      </c>
      <c r="AJ96" s="72" t="s">
        <v>3317</v>
      </c>
      <c r="AK96" s="72" t="s">
        <v>3317</v>
      </c>
      <c r="AL96" s="72" t="s">
        <v>3317</v>
      </c>
      <c r="AM96" s="72" t="s">
        <v>3317</v>
      </c>
      <c r="AN96" s="72" t="s">
        <v>3317</v>
      </c>
      <c r="AO96" s="72" t="s">
        <v>3317</v>
      </c>
      <c r="AP96" s="72" t="s">
        <v>3317</v>
      </c>
      <c r="AQ96" s="72" t="s">
        <v>3317</v>
      </c>
      <c r="AR96" s="72" t="s">
        <v>3317</v>
      </c>
      <c r="AS96" s="72" t="s">
        <v>3317</v>
      </c>
      <c r="AT96" s="72" t="s">
        <v>3317</v>
      </c>
      <c r="AU96" s="72" t="s">
        <v>3317</v>
      </c>
      <c r="AV96" s="72" t="s">
        <v>3317</v>
      </c>
      <c r="AW96" s="72" t="s">
        <v>3317</v>
      </c>
      <c r="AX96" s="72" t="s">
        <v>3317</v>
      </c>
      <c r="AY96" s="72" t="s">
        <v>3317</v>
      </c>
      <c r="AZ96" s="72" t="s">
        <v>3317</v>
      </c>
      <c r="BA96" s="72" t="s">
        <v>3317</v>
      </c>
      <c r="BB96" s="72" t="s">
        <v>3317</v>
      </c>
      <c r="BC96" s="72" t="s">
        <v>3317</v>
      </c>
      <c r="BD96" s="72" t="s">
        <v>3317</v>
      </c>
      <c r="BE96" s="72" t="s">
        <v>3317</v>
      </c>
      <c r="BF96" s="72" t="s">
        <v>3317</v>
      </c>
      <c r="BG96" s="72" t="s">
        <v>3317</v>
      </c>
      <c r="BH96" s="72" t="s">
        <v>3317</v>
      </c>
      <c r="BI96" s="72" t="s">
        <v>3317</v>
      </c>
      <c r="BJ96" s="72" t="s">
        <v>3317</v>
      </c>
      <c r="BK96" s="72" t="s">
        <v>3317</v>
      </c>
      <c r="BL96" s="72" t="s">
        <v>3317</v>
      </c>
      <c r="BM96" s="72" t="s">
        <v>3317</v>
      </c>
      <c r="BN96" s="72" t="s">
        <v>3317</v>
      </c>
      <c r="BO96" s="72" t="s">
        <v>3317</v>
      </c>
      <c r="BP96" s="72" t="s">
        <v>3317</v>
      </c>
      <c r="BQ96" s="72" t="s">
        <v>3515</v>
      </c>
      <c r="BR96" s="72" t="s">
        <v>3317</v>
      </c>
    </row>
    <row r="97" spans="1:70">
      <c r="A97" s="72" t="s">
        <v>2007</v>
      </c>
      <c r="B97" s="72" t="s">
        <v>3516</v>
      </c>
      <c r="C97" s="72" t="s">
        <v>2446</v>
      </c>
      <c r="D97" s="72" t="s">
        <v>3317</v>
      </c>
      <c r="E97" s="72" t="s">
        <v>3317</v>
      </c>
      <c r="F97" s="72" t="s">
        <v>3317</v>
      </c>
      <c r="G97" s="72" t="s">
        <v>3318</v>
      </c>
      <c r="H97" s="72" t="s">
        <v>3317</v>
      </c>
      <c r="I97" s="72" t="s">
        <v>3322</v>
      </c>
      <c r="J97" s="72" t="s">
        <v>3512</v>
      </c>
      <c r="K97" s="72" t="s">
        <v>3318</v>
      </c>
      <c r="L97" s="72" t="s">
        <v>3317</v>
      </c>
      <c r="M97" s="72" t="s">
        <v>3317</v>
      </c>
      <c r="N97" s="72" t="s">
        <v>3317</v>
      </c>
      <c r="O97" s="72" t="s">
        <v>3317</v>
      </c>
      <c r="P97" s="72" t="s">
        <v>3317</v>
      </c>
      <c r="Q97" s="72" t="s">
        <v>3317</v>
      </c>
      <c r="R97" s="72" t="s">
        <v>3317</v>
      </c>
      <c r="S97" s="72" t="s">
        <v>3317</v>
      </c>
      <c r="T97" s="72" t="s">
        <v>3317</v>
      </c>
      <c r="U97" s="72" t="s">
        <v>3317</v>
      </c>
      <c r="V97" s="72" t="s">
        <v>3317</v>
      </c>
      <c r="W97" s="72" t="s">
        <v>3317</v>
      </c>
      <c r="X97" s="72" t="s">
        <v>3317</v>
      </c>
      <c r="Y97" s="72" t="s">
        <v>3317</v>
      </c>
      <c r="Z97" s="72" t="s">
        <v>3317</v>
      </c>
      <c r="AA97" s="72" t="s">
        <v>3317</v>
      </c>
      <c r="AB97" s="72" t="s">
        <v>3317</v>
      </c>
      <c r="AC97" s="72" t="s">
        <v>3317</v>
      </c>
      <c r="AD97" s="72" t="s">
        <v>3317</v>
      </c>
      <c r="AE97" s="72" t="s">
        <v>3317</v>
      </c>
      <c r="AF97" s="72" t="s">
        <v>3317</v>
      </c>
      <c r="AG97" s="72" t="s">
        <v>3317</v>
      </c>
      <c r="AH97" s="72" t="s">
        <v>3317</v>
      </c>
      <c r="AI97" s="72" t="s">
        <v>3317</v>
      </c>
      <c r="AJ97" s="72" t="s">
        <v>3317</v>
      </c>
      <c r="AK97" s="72" t="s">
        <v>3317</v>
      </c>
      <c r="AL97" s="72" t="s">
        <v>3317</v>
      </c>
      <c r="AM97" s="72" t="s">
        <v>3317</v>
      </c>
      <c r="AN97" s="72" t="s">
        <v>3317</v>
      </c>
      <c r="AO97" s="72" t="s">
        <v>3317</v>
      </c>
      <c r="AP97" s="72" t="s">
        <v>3317</v>
      </c>
      <c r="AQ97" s="72" t="s">
        <v>3317</v>
      </c>
      <c r="AR97" s="72" t="s">
        <v>3317</v>
      </c>
      <c r="AS97" s="72" t="s">
        <v>3317</v>
      </c>
      <c r="AT97" s="72" t="s">
        <v>3317</v>
      </c>
      <c r="AU97" s="72" t="s">
        <v>3317</v>
      </c>
      <c r="AV97" s="72" t="s">
        <v>3317</v>
      </c>
      <c r="AW97" s="72" t="s">
        <v>3317</v>
      </c>
      <c r="AX97" s="72" t="s">
        <v>3317</v>
      </c>
      <c r="AY97" s="72" t="s">
        <v>3317</v>
      </c>
      <c r="AZ97" s="72" t="s">
        <v>3317</v>
      </c>
      <c r="BA97" s="72" t="s">
        <v>3317</v>
      </c>
      <c r="BB97" s="72" t="s">
        <v>3317</v>
      </c>
      <c r="BC97" s="72" t="s">
        <v>3317</v>
      </c>
      <c r="BD97" s="72" t="s">
        <v>3317</v>
      </c>
      <c r="BE97" s="72" t="s">
        <v>3317</v>
      </c>
      <c r="BF97" s="72" t="s">
        <v>3317</v>
      </c>
      <c r="BG97" s="72" t="s">
        <v>3317</v>
      </c>
      <c r="BH97" s="72" t="s">
        <v>3317</v>
      </c>
      <c r="BI97" s="72" t="s">
        <v>3317</v>
      </c>
      <c r="BJ97" s="72" t="s">
        <v>3317</v>
      </c>
      <c r="BK97" s="72" t="s">
        <v>3317</v>
      </c>
      <c r="BL97" s="72" t="s">
        <v>3317</v>
      </c>
      <c r="BM97" s="72" t="s">
        <v>3317</v>
      </c>
      <c r="BN97" s="72" t="s">
        <v>3317</v>
      </c>
      <c r="BO97" s="72" t="s">
        <v>3317</v>
      </c>
      <c r="BP97" s="72" t="s">
        <v>3317</v>
      </c>
      <c r="BQ97" s="72" t="s">
        <v>3517</v>
      </c>
      <c r="BR97" s="72" t="s">
        <v>3317</v>
      </c>
    </row>
    <row r="98" spans="1:70">
      <c r="A98" s="72" t="s">
        <v>2007</v>
      </c>
      <c r="B98" s="72" t="s">
        <v>2932</v>
      </c>
      <c r="C98" s="72" t="s">
        <v>2889</v>
      </c>
      <c r="D98" s="72" t="s">
        <v>3317</v>
      </c>
      <c r="E98" s="72" t="s">
        <v>3317</v>
      </c>
      <c r="F98" s="72" t="s">
        <v>3317</v>
      </c>
      <c r="G98" s="72" t="s">
        <v>3318</v>
      </c>
      <c r="H98" s="72" t="s">
        <v>3317</v>
      </c>
      <c r="I98" s="72" t="s">
        <v>3341</v>
      </c>
      <c r="J98" s="72" t="s">
        <v>3518</v>
      </c>
      <c r="K98" s="72" t="s">
        <v>3324</v>
      </c>
      <c r="L98" s="72" t="s">
        <v>3238</v>
      </c>
      <c r="M98" s="72" t="s">
        <v>3518</v>
      </c>
      <c r="N98" s="72" t="s">
        <v>3324</v>
      </c>
      <c r="O98" s="72" t="s">
        <v>2470</v>
      </c>
      <c r="P98" s="72" t="s">
        <v>3518</v>
      </c>
      <c r="Q98" s="72" t="s">
        <v>3324</v>
      </c>
      <c r="R98" s="72" t="s">
        <v>3519</v>
      </c>
      <c r="S98" s="72" t="s">
        <v>3518</v>
      </c>
      <c r="T98" s="72" t="s">
        <v>3324</v>
      </c>
      <c r="U98" s="72" t="s">
        <v>3129</v>
      </c>
      <c r="V98" s="72" t="s">
        <v>3518</v>
      </c>
      <c r="W98" s="72" t="s">
        <v>3324</v>
      </c>
      <c r="X98" s="72" t="s">
        <v>2563</v>
      </c>
      <c r="Y98" s="72" t="s">
        <v>3518</v>
      </c>
      <c r="Z98" s="72" t="s">
        <v>3324</v>
      </c>
      <c r="AA98" s="72" t="s">
        <v>3317</v>
      </c>
      <c r="AB98" s="72" t="s">
        <v>3317</v>
      </c>
      <c r="AC98" s="72" t="s">
        <v>3317</v>
      </c>
      <c r="AD98" s="72" t="s">
        <v>3317</v>
      </c>
      <c r="AE98" s="72" t="s">
        <v>3317</v>
      </c>
      <c r="AF98" s="72" t="s">
        <v>3317</v>
      </c>
      <c r="AG98" s="72" t="s">
        <v>3317</v>
      </c>
      <c r="AH98" s="72" t="s">
        <v>3317</v>
      </c>
      <c r="AI98" s="72" t="s">
        <v>3317</v>
      </c>
      <c r="AJ98" s="72" t="s">
        <v>3317</v>
      </c>
      <c r="AK98" s="72" t="s">
        <v>3317</v>
      </c>
      <c r="AL98" s="72" t="s">
        <v>3317</v>
      </c>
      <c r="AM98" s="72" t="s">
        <v>3317</v>
      </c>
      <c r="AN98" s="72" t="s">
        <v>3317</v>
      </c>
      <c r="AO98" s="72" t="s">
        <v>3317</v>
      </c>
      <c r="AP98" s="72" t="s">
        <v>3317</v>
      </c>
      <c r="AQ98" s="72" t="s">
        <v>3317</v>
      </c>
      <c r="AR98" s="72" t="s">
        <v>3317</v>
      </c>
      <c r="AS98" s="72" t="s">
        <v>3317</v>
      </c>
      <c r="AT98" s="72" t="s">
        <v>3317</v>
      </c>
      <c r="AU98" s="72" t="s">
        <v>3317</v>
      </c>
      <c r="AV98" s="72" t="s">
        <v>3317</v>
      </c>
      <c r="AW98" s="72" t="s">
        <v>3317</v>
      </c>
      <c r="AX98" s="72" t="s">
        <v>3317</v>
      </c>
      <c r="AY98" s="72" t="s">
        <v>3317</v>
      </c>
      <c r="AZ98" s="72" t="s">
        <v>3317</v>
      </c>
      <c r="BA98" s="72" t="s">
        <v>3317</v>
      </c>
      <c r="BB98" s="72" t="s">
        <v>3317</v>
      </c>
      <c r="BC98" s="72" t="s">
        <v>3317</v>
      </c>
      <c r="BD98" s="72" t="s">
        <v>3317</v>
      </c>
      <c r="BE98" s="72" t="s">
        <v>3317</v>
      </c>
      <c r="BF98" s="72" t="s">
        <v>3317</v>
      </c>
      <c r="BG98" s="72" t="s">
        <v>3317</v>
      </c>
      <c r="BH98" s="72" t="s">
        <v>3317</v>
      </c>
      <c r="BI98" s="72" t="s">
        <v>3317</v>
      </c>
      <c r="BJ98" s="72" t="s">
        <v>3317</v>
      </c>
      <c r="BK98" s="72" t="s">
        <v>3317</v>
      </c>
      <c r="BL98" s="72" t="s">
        <v>3317</v>
      </c>
      <c r="BM98" s="72" t="s">
        <v>3317</v>
      </c>
      <c r="BN98" s="72" t="s">
        <v>3317</v>
      </c>
      <c r="BO98" s="72" t="s">
        <v>3317</v>
      </c>
      <c r="BP98" s="72" t="s">
        <v>3317</v>
      </c>
      <c r="BQ98" s="72" t="s">
        <v>3520</v>
      </c>
      <c r="BR98" s="72" t="s">
        <v>3326</v>
      </c>
    </row>
    <row r="99" spans="1:70">
      <c r="A99" s="72" t="s">
        <v>2007</v>
      </c>
      <c r="B99" s="72" t="s">
        <v>3521</v>
      </c>
      <c r="C99" s="72" t="s">
        <v>2919</v>
      </c>
      <c r="D99" s="72" t="s">
        <v>3317</v>
      </c>
      <c r="E99" s="72" t="s">
        <v>3317</v>
      </c>
      <c r="F99" s="72" t="s">
        <v>3317</v>
      </c>
      <c r="G99" s="72" t="s">
        <v>3318</v>
      </c>
      <c r="H99" s="72" t="s">
        <v>3317</v>
      </c>
      <c r="I99" s="72" t="s">
        <v>3522</v>
      </c>
      <c r="J99" s="72" t="s">
        <v>3523</v>
      </c>
      <c r="K99" s="72" t="s">
        <v>3318</v>
      </c>
      <c r="L99" s="72" t="s">
        <v>3317</v>
      </c>
      <c r="M99" s="72" t="s">
        <v>3317</v>
      </c>
      <c r="N99" s="72" t="s">
        <v>3317</v>
      </c>
      <c r="O99" s="72" t="s">
        <v>3317</v>
      </c>
      <c r="P99" s="72" t="s">
        <v>3317</v>
      </c>
      <c r="Q99" s="72" t="s">
        <v>3317</v>
      </c>
      <c r="R99" s="72" t="s">
        <v>3317</v>
      </c>
      <c r="S99" s="72" t="s">
        <v>3317</v>
      </c>
      <c r="T99" s="72" t="s">
        <v>3317</v>
      </c>
      <c r="U99" s="72" t="s">
        <v>3317</v>
      </c>
      <c r="V99" s="72" t="s">
        <v>3317</v>
      </c>
      <c r="W99" s="72" t="s">
        <v>3317</v>
      </c>
      <c r="X99" s="72" t="s">
        <v>3317</v>
      </c>
      <c r="Y99" s="72" t="s">
        <v>3317</v>
      </c>
      <c r="Z99" s="72" t="s">
        <v>3317</v>
      </c>
      <c r="AA99" s="72" t="s">
        <v>3317</v>
      </c>
      <c r="AB99" s="72" t="s">
        <v>3317</v>
      </c>
      <c r="AC99" s="72" t="s">
        <v>3317</v>
      </c>
      <c r="AD99" s="72" t="s">
        <v>3317</v>
      </c>
      <c r="AE99" s="72" t="s">
        <v>3317</v>
      </c>
      <c r="AF99" s="72" t="s">
        <v>3317</v>
      </c>
      <c r="AG99" s="72" t="s">
        <v>3317</v>
      </c>
      <c r="AH99" s="72" t="s">
        <v>3317</v>
      </c>
      <c r="AI99" s="72" t="s">
        <v>3317</v>
      </c>
      <c r="AJ99" s="72" t="s">
        <v>3317</v>
      </c>
      <c r="AK99" s="72" t="s">
        <v>3317</v>
      </c>
      <c r="AL99" s="72" t="s">
        <v>3317</v>
      </c>
      <c r="AM99" s="72" t="s">
        <v>3317</v>
      </c>
      <c r="AN99" s="72" t="s">
        <v>3317</v>
      </c>
      <c r="AO99" s="72" t="s">
        <v>3317</v>
      </c>
      <c r="AP99" s="72" t="s">
        <v>3317</v>
      </c>
      <c r="AQ99" s="72" t="s">
        <v>3317</v>
      </c>
      <c r="AR99" s="72" t="s">
        <v>3317</v>
      </c>
      <c r="AS99" s="72" t="s">
        <v>3317</v>
      </c>
      <c r="AT99" s="72" t="s">
        <v>3317</v>
      </c>
      <c r="AU99" s="72" t="s">
        <v>3317</v>
      </c>
      <c r="AV99" s="72" t="s">
        <v>3317</v>
      </c>
      <c r="AW99" s="72" t="s">
        <v>3317</v>
      </c>
      <c r="AX99" s="72" t="s">
        <v>3317</v>
      </c>
      <c r="AY99" s="72" t="s">
        <v>3317</v>
      </c>
      <c r="AZ99" s="72" t="s">
        <v>3317</v>
      </c>
      <c r="BA99" s="72" t="s">
        <v>3317</v>
      </c>
      <c r="BB99" s="72" t="s">
        <v>3317</v>
      </c>
      <c r="BC99" s="72" t="s">
        <v>3317</v>
      </c>
      <c r="BD99" s="72" t="s">
        <v>3317</v>
      </c>
      <c r="BE99" s="72" t="s">
        <v>3317</v>
      </c>
      <c r="BF99" s="72" t="s">
        <v>3317</v>
      </c>
      <c r="BG99" s="72" t="s">
        <v>3317</v>
      </c>
      <c r="BH99" s="72" t="s">
        <v>3317</v>
      </c>
      <c r="BI99" s="72" t="s">
        <v>3317</v>
      </c>
      <c r="BJ99" s="72" t="s">
        <v>3317</v>
      </c>
      <c r="BK99" s="72" t="s">
        <v>3317</v>
      </c>
      <c r="BL99" s="72" t="s">
        <v>3317</v>
      </c>
      <c r="BM99" s="72" t="s">
        <v>3317</v>
      </c>
      <c r="BN99" s="72" t="s">
        <v>3317</v>
      </c>
      <c r="BO99" s="72" t="s">
        <v>3317</v>
      </c>
      <c r="BP99" s="72" t="s">
        <v>3317</v>
      </c>
      <c r="BQ99" s="72" t="s">
        <v>3524</v>
      </c>
      <c r="BR99" s="72" t="s">
        <v>3317</v>
      </c>
    </row>
    <row r="100" spans="1:70">
      <c r="A100" s="72" t="s">
        <v>2007</v>
      </c>
      <c r="B100" s="72" t="s">
        <v>3525</v>
      </c>
      <c r="C100" s="72" t="s">
        <v>2884</v>
      </c>
      <c r="D100" s="72" t="s">
        <v>3317</v>
      </c>
      <c r="E100" s="72" t="s">
        <v>3317</v>
      </c>
      <c r="F100" s="72" t="s">
        <v>3317</v>
      </c>
      <c r="G100" s="72" t="s">
        <v>3318</v>
      </c>
      <c r="H100" s="72" t="s">
        <v>3317</v>
      </c>
      <c r="I100" s="72" t="s">
        <v>3350</v>
      </c>
      <c r="J100" s="72" t="s">
        <v>3317</v>
      </c>
      <c r="K100" s="72" t="s">
        <v>3317</v>
      </c>
      <c r="L100" s="72" t="s">
        <v>3317</v>
      </c>
      <c r="M100" s="72" t="s">
        <v>3317</v>
      </c>
      <c r="N100" s="72" t="s">
        <v>3317</v>
      </c>
      <c r="O100" s="72" t="s">
        <v>3317</v>
      </c>
      <c r="P100" s="72" t="s">
        <v>3317</v>
      </c>
      <c r="Q100" s="72" t="s">
        <v>3317</v>
      </c>
      <c r="R100" s="72" t="s">
        <v>3317</v>
      </c>
      <c r="S100" s="72" t="s">
        <v>3317</v>
      </c>
      <c r="T100" s="72" t="s">
        <v>3317</v>
      </c>
      <c r="U100" s="72" t="s">
        <v>3317</v>
      </c>
      <c r="V100" s="72" t="s">
        <v>3317</v>
      </c>
      <c r="W100" s="72" t="s">
        <v>3317</v>
      </c>
      <c r="X100" s="72" t="s">
        <v>3317</v>
      </c>
      <c r="Y100" s="72" t="s">
        <v>3317</v>
      </c>
      <c r="Z100" s="72" t="s">
        <v>3317</v>
      </c>
      <c r="AA100" s="72" t="s">
        <v>3317</v>
      </c>
      <c r="AB100" s="72" t="s">
        <v>3317</v>
      </c>
      <c r="AC100" s="72" t="s">
        <v>3317</v>
      </c>
      <c r="AD100" s="72" t="s">
        <v>3317</v>
      </c>
      <c r="AE100" s="72" t="s">
        <v>3317</v>
      </c>
      <c r="AF100" s="72" t="s">
        <v>3317</v>
      </c>
      <c r="AG100" s="72" t="s">
        <v>3317</v>
      </c>
      <c r="AH100" s="72" t="s">
        <v>3317</v>
      </c>
      <c r="AI100" s="72" t="s">
        <v>3317</v>
      </c>
      <c r="AJ100" s="72" t="s">
        <v>3317</v>
      </c>
      <c r="AK100" s="72" t="s">
        <v>3317</v>
      </c>
      <c r="AL100" s="72" t="s">
        <v>3317</v>
      </c>
      <c r="AM100" s="72" t="s">
        <v>3317</v>
      </c>
      <c r="AN100" s="72" t="s">
        <v>3317</v>
      </c>
      <c r="AO100" s="72" t="s">
        <v>3317</v>
      </c>
      <c r="AP100" s="72" t="s">
        <v>3317</v>
      </c>
      <c r="AQ100" s="72" t="s">
        <v>3317</v>
      </c>
      <c r="AR100" s="72" t="s">
        <v>3317</v>
      </c>
      <c r="AS100" s="72" t="s">
        <v>3317</v>
      </c>
      <c r="AT100" s="72" t="s">
        <v>3317</v>
      </c>
      <c r="AU100" s="72" t="s">
        <v>3317</v>
      </c>
      <c r="AV100" s="72" t="s">
        <v>3317</v>
      </c>
      <c r="AW100" s="72" t="s">
        <v>3317</v>
      </c>
      <c r="AX100" s="72" t="s">
        <v>3317</v>
      </c>
      <c r="AY100" s="72" t="s">
        <v>3317</v>
      </c>
      <c r="AZ100" s="72" t="s">
        <v>3317</v>
      </c>
      <c r="BA100" s="72" t="s">
        <v>3317</v>
      </c>
      <c r="BB100" s="72" t="s">
        <v>3317</v>
      </c>
      <c r="BC100" s="72" t="s">
        <v>3317</v>
      </c>
      <c r="BD100" s="72" t="s">
        <v>3317</v>
      </c>
      <c r="BE100" s="72" t="s">
        <v>3317</v>
      </c>
      <c r="BF100" s="72" t="s">
        <v>3317</v>
      </c>
      <c r="BG100" s="72" t="s">
        <v>3317</v>
      </c>
      <c r="BH100" s="72" t="s">
        <v>3317</v>
      </c>
      <c r="BI100" s="72" t="s">
        <v>3317</v>
      </c>
      <c r="BJ100" s="72" t="s">
        <v>3317</v>
      </c>
      <c r="BK100" s="72" t="s">
        <v>3317</v>
      </c>
      <c r="BL100" s="72" t="s">
        <v>3317</v>
      </c>
      <c r="BM100" s="72" t="s">
        <v>3317</v>
      </c>
      <c r="BN100" s="72" t="s">
        <v>3317</v>
      </c>
      <c r="BO100" s="72" t="s">
        <v>3317</v>
      </c>
      <c r="BP100" s="72" t="s">
        <v>3317</v>
      </c>
      <c r="BQ100" s="72" t="s">
        <v>3526</v>
      </c>
      <c r="BR100" s="72" t="s">
        <v>3317</v>
      </c>
    </row>
    <row r="101" spans="1:70">
      <c r="A101" s="72" t="s">
        <v>2007</v>
      </c>
      <c r="B101" s="72" t="s">
        <v>2935</v>
      </c>
      <c r="C101" s="72" t="s">
        <v>2893</v>
      </c>
      <c r="D101" s="72" t="s">
        <v>3317</v>
      </c>
      <c r="E101" s="72" t="s">
        <v>3317</v>
      </c>
      <c r="F101" s="72" t="s">
        <v>3317</v>
      </c>
      <c r="G101" s="72" t="s">
        <v>3318</v>
      </c>
      <c r="H101" s="72" t="s">
        <v>3317</v>
      </c>
      <c r="I101" s="72" t="s">
        <v>108</v>
      </c>
      <c r="J101" s="72" t="s">
        <v>3527</v>
      </c>
      <c r="K101" s="72" t="s">
        <v>3318</v>
      </c>
      <c r="L101" s="72" t="s">
        <v>2563</v>
      </c>
      <c r="M101" s="72" t="s">
        <v>3527</v>
      </c>
      <c r="N101" s="72" t="s">
        <v>3318</v>
      </c>
      <c r="O101" s="72" t="s">
        <v>3528</v>
      </c>
      <c r="P101" s="72" t="s">
        <v>3527</v>
      </c>
      <c r="Q101" s="72" t="s">
        <v>3318</v>
      </c>
      <c r="R101" s="72" t="s">
        <v>3529</v>
      </c>
      <c r="S101" s="72" t="s">
        <v>3527</v>
      </c>
      <c r="T101" s="72" t="s">
        <v>3318</v>
      </c>
      <c r="U101" s="72" t="s">
        <v>3317</v>
      </c>
      <c r="V101" s="72" t="s">
        <v>3317</v>
      </c>
      <c r="W101" s="72" t="s">
        <v>3317</v>
      </c>
      <c r="X101" s="72" t="s">
        <v>3317</v>
      </c>
      <c r="Y101" s="72" t="s">
        <v>3317</v>
      </c>
      <c r="Z101" s="72" t="s">
        <v>3317</v>
      </c>
      <c r="AA101" s="72" t="s">
        <v>3317</v>
      </c>
      <c r="AB101" s="72" t="s">
        <v>3317</v>
      </c>
      <c r="AC101" s="72" t="s">
        <v>3317</v>
      </c>
      <c r="AD101" s="72" t="s">
        <v>3317</v>
      </c>
      <c r="AE101" s="72" t="s">
        <v>3317</v>
      </c>
      <c r="AF101" s="72" t="s">
        <v>3317</v>
      </c>
      <c r="AG101" s="72" t="s">
        <v>3317</v>
      </c>
      <c r="AH101" s="72" t="s">
        <v>3317</v>
      </c>
      <c r="AI101" s="72" t="s">
        <v>3317</v>
      </c>
      <c r="AJ101" s="72" t="s">
        <v>3317</v>
      </c>
      <c r="AK101" s="72" t="s">
        <v>3317</v>
      </c>
      <c r="AL101" s="72" t="s">
        <v>3317</v>
      </c>
      <c r="AM101" s="72" t="s">
        <v>3317</v>
      </c>
      <c r="AN101" s="72" t="s">
        <v>3317</v>
      </c>
      <c r="AO101" s="72" t="s">
        <v>3317</v>
      </c>
      <c r="AP101" s="72" t="s">
        <v>3317</v>
      </c>
      <c r="AQ101" s="72" t="s">
        <v>3317</v>
      </c>
      <c r="AR101" s="72" t="s">
        <v>3317</v>
      </c>
      <c r="AS101" s="72" t="s">
        <v>3317</v>
      </c>
      <c r="AT101" s="72" t="s">
        <v>3317</v>
      </c>
      <c r="AU101" s="72" t="s">
        <v>3317</v>
      </c>
      <c r="AV101" s="72" t="s">
        <v>3317</v>
      </c>
      <c r="AW101" s="72" t="s">
        <v>3317</v>
      </c>
      <c r="AX101" s="72" t="s">
        <v>3317</v>
      </c>
      <c r="AY101" s="72" t="s">
        <v>3317</v>
      </c>
      <c r="AZ101" s="72" t="s">
        <v>3317</v>
      </c>
      <c r="BA101" s="72" t="s">
        <v>3317</v>
      </c>
      <c r="BB101" s="72" t="s">
        <v>3317</v>
      </c>
      <c r="BC101" s="72" t="s">
        <v>3317</v>
      </c>
      <c r="BD101" s="72" t="s">
        <v>3317</v>
      </c>
      <c r="BE101" s="72" t="s">
        <v>3317</v>
      </c>
      <c r="BF101" s="72" t="s">
        <v>3317</v>
      </c>
      <c r="BG101" s="72" t="s">
        <v>3317</v>
      </c>
      <c r="BH101" s="72" t="s">
        <v>3317</v>
      </c>
      <c r="BI101" s="72" t="s">
        <v>3317</v>
      </c>
      <c r="BJ101" s="72" t="s">
        <v>3317</v>
      </c>
      <c r="BK101" s="72" t="s">
        <v>3317</v>
      </c>
      <c r="BL101" s="72" t="s">
        <v>3317</v>
      </c>
      <c r="BM101" s="72" t="s">
        <v>3317</v>
      </c>
      <c r="BN101" s="72" t="s">
        <v>3317</v>
      </c>
      <c r="BO101" s="72" t="s">
        <v>3317</v>
      </c>
      <c r="BP101" s="72" t="s">
        <v>3317</v>
      </c>
      <c r="BQ101" s="72" t="s">
        <v>3530</v>
      </c>
      <c r="BR101" s="72" t="s">
        <v>3317</v>
      </c>
    </row>
    <row r="102" spans="1:70">
      <c r="A102" s="72" t="s">
        <v>2007</v>
      </c>
      <c r="B102" s="72" t="s">
        <v>2938</v>
      </c>
      <c r="C102" s="72" t="s">
        <v>2877</v>
      </c>
      <c r="D102" s="72" t="s">
        <v>3317</v>
      </c>
      <c r="E102" s="72" t="s">
        <v>3317</v>
      </c>
      <c r="F102" s="72" t="s">
        <v>3317</v>
      </c>
      <c r="G102" s="72" t="s">
        <v>3318</v>
      </c>
      <c r="H102" s="72" t="s">
        <v>3317</v>
      </c>
      <c r="I102" s="72" t="s">
        <v>108</v>
      </c>
      <c r="J102" s="72" t="s">
        <v>3317</v>
      </c>
      <c r="K102" s="72" t="s">
        <v>3317</v>
      </c>
      <c r="L102" s="72" t="s">
        <v>3317</v>
      </c>
      <c r="M102" s="72" t="s">
        <v>3317</v>
      </c>
      <c r="N102" s="72" t="s">
        <v>3317</v>
      </c>
      <c r="O102" s="72" t="s">
        <v>3317</v>
      </c>
      <c r="P102" s="72" t="s">
        <v>3317</v>
      </c>
      <c r="Q102" s="72" t="s">
        <v>3317</v>
      </c>
      <c r="R102" s="72" t="s">
        <v>3317</v>
      </c>
      <c r="S102" s="72" t="s">
        <v>3317</v>
      </c>
      <c r="T102" s="72" t="s">
        <v>3317</v>
      </c>
      <c r="U102" s="72" t="s">
        <v>3317</v>
      </c>
      <c r="V102" s="72" t="s">
        <v>3317</v>
      </c>
      <c r="W102" s="72" t="s">
        <v>3317</v>
      </c>
      <c r="X102" s="72" t="s">
        <v>3317</v>
      </c>
      <c r="Y102" s="72" t="s">
        <v>3317</v>
      </c>
      <c r="Z102" s="72" t="s">
        <v>3317</v>
      </c>
      <c r="AA102" s="72" t="s">
        <v>3317</v>
      </c>
      <c r="AB102" s="72" t="s">
        <v>3317</v>
      </c>
      <c r="AC102" s="72" t="s">
        <v>3317</v>
      </c>
      <c r="AD102" s="72" t="s">
        <v>3317</v>
      </c>
      <c r="AE102" s="72" t="s">
        <v>3317</v>
      </c>
      <c r="AF102" s="72" t="s">
        <v>3317</v>
      </c>
      <c r="AG102" s="72" t="s">
        <v>3317</v>
      </c>
      <c r="AH102" s="72" t="s">
        <v>3317</v>
      </c>
      <c r="AI102" s="72" t="s">
        <v>3317</v>
      </c>
      <c r="AJ102" s="72" t="s">
        <v>3317</v>
      </c>
      <c r="AK102" s="72" t="s">
        <v>3317</v>
      </c>
      <c r="AL102" s="72" t="s">
        <v>3317</v>
      </c>
      <c r="AM102" s="72" t="s">
        <v>3317</v>
      </c>
      <c r="AN102" s="72" t="s">
        <v>3317</v>
      </c>
      <c r="AO102" s="72" t="s">
        <v>3317</v>
      </c>
      <c r="AP102" s="72" t="s">
        <v>3317</v>
      </c>
      <c r="AQ102" s="72" t="s">
        <v>3317</v>
      </c>
      <c r="AR102" s="72" t="s">
        <v>3317</v>
      </c>
      <c r="AS102" s="72" t="s">
        <v>3317</v>
      </c>
      <c r="AT102" s="72" t="s">
        <v>3317</v>
      </c>
      <c r="AU102" s="72" t="s">
        <v>3317</v>
      </c>
      <c r="AV102" s="72" t="s">
        <v>3317</v>
      </c>
      <c r="AW102" s="72" t="s">
        <v>3317</v>
      </c>
      <c r="AX102" s="72" t="s">
        <v>3317</v>
      </c>
      <c r="AY102" s="72" t="s">
        <v>3317</v>
      </c>
      <c r="AZ102" s="72" t="s">
        <v>3317</v>
      </c>
      <c r="BA102" s="72" t="s">
        <v>3317</v>
      </c>
      <c r="BB102" s="72" t="s">
        <v>3317</v>
      </c>
      <c r="BC102" s="72" t="s">
        <v>3317</v>
      </c>
      <c r="BD102" s="72" t="s">
        <v>3317</v>
      </c>
      <c r="BE102" s="72" t="s">
        <v>3317</v>
      </c>
      <c r="BF102" s="72" t="s">
        <v>3317</v>
      </c>
      <c r="BG102" s="72" t="s">
        <v>3317</v>
      </c>
      <c r="BH102" s="72" t="s">
        <v>3317</v>
      </c>
      <c r="BI102" s="72" t="s">
        <v>3317</v>
      </c>
      <c r="BJ102" s="72" t="s">
        <v>3317</v>
      </c>
      <c r="BK102" s="72" t="s">
        <v>3317</v>
      </c>
      <c r="BL102" s="72" t="s">
        <v>3317</v>
      </c>
      <c r="BM102" s="72" t="s">
        <v>3317</v>
      </c>
      <c r="BN102" s="72" t="s">
        <v>3317</v>
      </c>
      <c r="BO102" s="72" t="s">
        <v>3317</v>
      </c>
      <c r="BP102" s="72" t="s">
        <v>3317</v>
      </c>
      <c r="BQ102" s="72" t="s">
        <v>3531</v>
      </c>
      <c r="BR102" s="72" t="s">
        <v>3317</v>
      </c>
    </row>
    <row r="103" spans="1:70">
      <c r="A103" s="72" t="s">
        <v>2007</v>
      </c>
      <c r="B103" s="72" t="s">
        <v>3130</v>
      </c>
      <c r="C103" s="72" t="s">
        <v>2877</v>
      </c>
      <c r="D103" s="72" t="s">
        <v>3317</v>
      </c>
      <c r="E103" s="72" t="s">
        <v>3317</v>
      </c>
      <c r="F103" s="72" t="s">
        <v>3317</v>
      </c>
      <c r="G103" s="72" t="s">
        <v>3318</v>
      </c>
      <c r="H103" s="72" t="s">
        <v>3317</v>
      </c>
      <c r="I103" s="72" t="s">
        <v>551</v>
      </c>
      <c r="J103" s="72" t="s">
        <v>3131</v>
      </c>
      <c r="K103" s="72" t="s">
        <v>3318</v>
      </c>
      <c r="L103" s="72" t="s">
        <v>3317</v>
      </c>
      <c r="M103" s="72" t="s">
        <v>3317</v>
      </c>
      <c r="N103" s="72" t="s">
        <v>3317</v>
      </c>
      <c r="O103" s="72" t="s">
        <v>3317</v>
      </c>
      <c r="P103" s="72" t="s">
        <v>3317</v>
      </c>
      <c r="Q103" s="72" t="s">
        <v>3317</v>
      </c>
      <c r="R103" s="72" t="s">
        <v>3317</v>
      </c>
      <c r="S103" s="72" t="s">
        <v>3317</v>
      </c>
      <c r="T103" s="72" t="s">
        <v>3317</v>
      </c>
      <c r="U103" s="72" t="s">
        <v>3317</v>
      </c>
      <c r="V103" s="72" t="s">
        <v>3317</v>
      </c>
      <c r="W103" s="72" t="s">
        <v>3317</v>
      </c>
      <c r="X103" s="72" t="s">
        <v>3317</v>
      </c>
      <c r="Y103" s="72" t="s">
        <v>3317</v>
      </c>
      <c r="Z103" s="72" t="s">
        <v>3317</v>
      </c>
      <c r="AA103" s="72" t="s">
        <v>3317</v>
      </c>
      <c r="AB103" s="72" t="s">
        <v>3317</v>
      </c>
      <c r="AC103" s="72" t="s">
        <v>3317</v>
      </c>
      <c r="AD103" s="72" t="s">
        <v>3317</v>
      </c>
      <c r="AE103" s="72" t="s">
        <v>3317</v>
      </c>
      <c r="AF103" s="72" t="s">
        <v>3317</v>
      </c>
      <c r="AG103" s="72" t="s">
        <v>3317</v>
      </c>
      <c r="AH103" s="72" t="s">
        <v>3317</v>
      </c>
      <c r="AI103" s="72" t="s">
        <v>3317</v>
      </c>
      <c r="AJ103" s="72" t="s">
        <v>3317</v>
      </c>
      <c r="AK103" s="72" t="s">
        <v>3317</v>
      </c>
      <c r="AL103" s="72" t="s">
        <v>3317</v>
      </c>
      <c r="AM103" s="72" t="s">
        <v>3317</v>
      </c>
      <c r="AN103" s="72" t="s">
        <v>3317</v>
      </c>
      <c r="AO103" s="72" t="s">
        <v>3317</v>
      </c>
      <c r="AP103" s="72" t="s">
        <v>3317</v>
      </c>
      <c r="AQ103" s="72" t="s">
        <v>3317</v>
      </c>
      <c r="AR103" s="72" t="s">
        <v>3317</v>
      </c>
      <c r="AS103" s="72" t="s">
        <v>3317</v>
      </c>
      <c r="AT103" s="72" t="s">
        <v>3317</v>
      </c>
      <c r="AU103" s="72" t="s">
        <v>3317</v>
      </c>
      <c r="AV103" s="72" t="s">
        <v>3317</v>
      </c>
      <c r="AW103" s="72" t="s">
        <v>3317</v>
      </c>
      <c r="AX103" s="72" t="s">
        <v>3317</v>
      </c>
      <c r="AY103" s="72" t="s">
        <v>3317</v>
      </c>
      <c r="AZ103" s="72" t="s">
        <v>3317</v>
      </c>
      <c r="BA103" s="72" t="s">
        <v>3317</v>
      </c>
      <c r="BB103" s="72" t="s">
        <v>3317</v>
      </c>
      <c r="BC103" s="72" t="s">
        <v>3317</v>
      </c>
      <c r="BD103" s="72" t="s">
        <v>3317</v>
      </c>
      <c r="BE103" s="72" t="s">
        <v>3317</v>
      </c>
      <c r="BF103" s="72" t="s">
        <v>3317</v>
      </c>
      <c r="BG103" s="72" t="s">
        <v>3317</v>
      </c>
      <c r="BH103" s="72" t="s">
        <v>3317</v>
      </c>
      <c r="BI103" s="72" t="s">
        <v>3317</v>
      </c>
      <c r="BJ103" s="72" t="s">
        <v>3317</v>
      </c>
      <c r="BK103" s="72" t="s">
        <v>3317</v>
      </c>
      <c r="BL103" s="72" t="s">
        <v>3317</v>
      </c>
      <c r="BM103" s="72" t="s">
        <v>3317</v>
      </c>
      <c r="BN103" s="72" t="s">
        <v>3317</v>
      </c>
      <c r="BO103" s="72" t="s">
        <v>3317</v>
      </c>
      <c r="BP103" s="72" t="s">
        <v>3317</v>
      </c>
      <c r="BQ103" s="72" t="s">
        <v>3532</v>
      </c>
      <c r="BR103" s="72" t="s">
        <v>3317</v>
      </c>
    </row>
    <row r="104" spans="1:70">
      <c r="A104" s="72" t="s">
        <v>2007</v>
      </c>
      <c r="B104" s="72" t="s">
        <v>2939</v>
      </c>
      <c r="C104" s="72" t="s">
        <v>2877</v>
      </c>
      <c r="D104" s="72" t="s">
        <v>3317</v>
      </c>
      <c r="E104" s="72" t="s">
        <v>3317</v>
      </c>
      <c r="F104" s="72" t="s">
        <v>3317</v>
      </c>
      <c r="G104" s="72" t="s">
        <v>3318</v>
      </c>
      <c r="H104" s="72" t="s">
        <v>3317</v>
      </c>
      <c r="I104" s="72" t="s">
        <v>108</v>
      </c>
      <c r="J104" s="72" t="s">
        <v>3533</v>
      </c>
      <c r="K104" s="72" t="s">
        <v>3318</v>
      </c>
      <c r="L104" s="72" t="s">
        <v>2563</v>
      </c>
      <c r="M104" s="72" t="s">
        <v>3533</v>
      </c>
      <c r="N104" s="72" t="s">
        <v>3318</v>
      </c>
      <c r="O104" s="72" t="s">
        <v>3317</v>
      </c>
      <c r="P104" s="72" t="s">
        <v>3317</v>
      </c>
      <c r="Q104" s="72" t="s">
        <v>3317</v>
      </c>
      <c r="R104" s="72" t="s">
        <v>3317</v>
      </c>
      <c r="S104" s="72" t="s">
        <v>3317</v>
      </c>
      <c r="T104" s="72" t="s">
        <v>3317</v>
      </c>
      <c r="U104" s="72" t="s">
        <v>3317</v>
      </c>
      <c r="V104" s="72" t="s">
        <v>3317</v>
      </c>
      <c r="W104" s="72" t="s">
        <v>3317</v>
      </c>
      <c r="X104" s="72" t="s">
        <v>3317</v>
      </c>
      <c r="Y104" s="72" t="s">
        <v>3317</v>
      </c>
      <c r="Z104" s="72" t="s">
        <v>3317</v>
      </c>
      <c r="AA104" s="72" t="s">
        <v>3317</v>
      </c>
      <c r="AB104" s="72" t="s">
        <v>3317</v>
      </c>
      <c r="AC104" s="72" t="s">
        <v>3317</v>
      </c>
      <c r="AD104" s="72" t="s">
        <v>3317</v>
      </c>
      <c r="AE104" s="72" t="s">
        <v>3317</v>
      </c>
      <c r="AF104" s="72" t="s">
        <v>3317</v>
      </c>
      <c r="AG104" s="72" t="s">
        <v>3317</v>
      </c>
      <c r="AH104" s="72" t="s">
        <v>3317</v>
      </c>
      <c r="AI104" s="72" t="s">
        <v>3317</v>
      </c>
      <c r="AJ104" s="72" t="s">
        <v>3317</v>
      </c>
      <c r="AK104" s="72" t="s">
        <v>3317</v>
      </c>
      <c r="AL104" s="72" t="s">
        <v>3317</v>
      </c>
      <c r="AM104" s="72" t="s">
        <v>3317</v>
      </c>
      <c r="AN104" s="72" t="s">
        <v>3317</v>
      </c>
      <c r="AO104" s="72" t="s">
        <v>3317</v>
      </c>
      <c r="AP104" s="72" t="s">
        <v>3317</v>
      </c>
      <c r="AQ104" s="72" t="s">
        <v>3317</v>
      </c>
      <c r="AR104" s="72" t="s">
        <v>3317</v>
      </c>
      <c r="AS104" s="72" t="s">
        <v>3317</v>
      </c>
      <c r="AT104" s="72" t="s">
        <v>3317</v>
      </c>
      <c r="AU104" s="72" t="s">
        <v>3317</v>
      </c>
      <c r="AV104" s="72" t="s">
        <v>3317</v>
      </c>
      <c r="AW104" s="72" t="s">
        <v>3317</v>
      </c>
      <c r="AX104" s="72" t="s">
        <v>3317</v>
      </c>
      <c r="AY104" s="72" t="s">
        <v>3317</v>
      </c>
      <c r="AZ104" s="72" t="s">
        <v>3317</v>
      </c>
      <c r="BA104" s="72" t="s">
        <v>3317</v>
      </c>
      <c r="BB104" s="72" t="s">
        <v>3317</v>
      </c>
      <c r="BC104" s="72" t="s">
        <v>3317</v>
      </c>
      <c r="BD104" s="72" t="s">
        <v>3317</v>
      </c>
      <c r="BE104" s="72" t="s">
        <v>3317</v>
      </c>
      <c r="BF104" s="72" t="s">
        <v>3317</v>
      </c>
      <c r="BG104" s="72" t="s">
        <v>3317</v>
      </c>
      <c r="BH104" s="72" t="s">
        <v>3317</v>
      </c>
      <c r="BI104" s="72" t="s">
        <v>3317</v>
      </c>
      <c r="BJ104" s="72" t="s">
        <v>3317</v>
      </c>
      <c r="BK104" s="72" t="s">
        <v>3317</v>
      </c>
      <c r="BL104" s="72" t="s">
        <v>3317</v>
      </c>
      <c r="BM104" s="72" t="s">
        <v>3317</v>
      </c>
      <c r="BN104" s="72" t="s">
        <v>3317</v>
      </c>
      <c r="BO104" s="72" t="s">
        <v>3317</v>
      </c>
      <c r="BP104" s="72" t="s">
        <v>3317</v>
      </c>
      <c r="BQ104" s="72" t="s">
        <v>3534</v>
      </c>
      <c r="BR104" s="72" t="s">
        <v>3317</v>
      </c>
    </row>
    <row r="105" spans="1:70">
      <c r="A105" s="72" t="s">
        <v>2010</v>
      </c>
      <c r="B105" s="72" t="s">
        <v>2458</v>
      </c>
      <c r="C105" s="72" t="s">
        <v>2458</v>
      </c>
      <c r="D105" s="72" t="s">
        <v>3317</v>
      </c>
      <c r="E105" s="72" t="s">
        <v>3317</v>
      </c>
      <c r="F105" s="72" t="s">
        <v>3317</v>
      </c>
      <c r="G105" s="72" t="s">
        <v>3318</v>
      </c>
      <c r="H105" s="72" t="s">
        <v>3317</v>
      </c>
      <c r="I105" s="72" t="s">
        <v>2459</v>
      </c>
      <c r="J105" s="72" t="s">
        <v>2722</v>
      </c>
      <c r="K105" s="72" t="s">
        <v>3318</v>
      </c>
      <c r="L105" s="72" t="s">
        <v>3317</v>
      </c>
      <c r="M105" s="72" t="s">
        <v>3317</v>
      </c>
      <c r="N105" s="72" t="s">
        <v>3317</v>
      </c>
      <c r="O105" s="72" t="s">
        <v>3317</v>
      </c>
      <c r="P105" s="72" t="s">
        <v>3317</v>
      </c>
      <c r="Q105" s="72" t="s">
        <v>3317</v>
      </c>
      <c r="R105" s="72" t="s">
        <v>3317</v>
      </c>
      <c r="S105" s="72" t="s">
        <v>3317</v>
      </c>
      <c r="T105" s="72" t="s">
        <v>3317</v>
      </c>
      <c r="U105" s="72" t="s">
        <v>3317</v>
      </c>
      <c r="V105" s="72" t="s">
        <v>3317</v>
      </c>
      <c r="W105" s="72" t="s">
        <v>3317</v>
      </c>
      <c r="X105" s="72" t="s">
        <v>3317</v>
      </c>
      <c r="Y105" s="72" t="s">
        <v>3317</v>
      </c>
      <c r="Z105" s="72" t="s">
        <v>3317</v>
      </c>
      <c r="AA105" s="72" t="s">
        <v>3317</v>
      </c>
      <c r="AB105" s="72" t="s">
        <v>3317</v>
      </c>
      <c r="AC105" s="72" t="s">
        <v>3317</v>
      </c>
      <c r="AD105" s="72" t="s">
        <v>3317</v>
      </c>
      <c r="AE105" s="72" t="s">
        <v>3317</v>
      </c>
      <c r="AF105" s="72" t="s">
        <v>3317</v>
      </c>
      <c r="AG105" s="72" t="s">
        <v>3317</v>
      </c>
      <c r="AH105" s="72" t="s">
        <v>3317</v>
      </c>
      <c r="AI105" s="72" t="s">
        <v>3317</v>
      </c>
      <c r="AJ105" s="72" t="s">
        <v>3317</v>
      </c>
      <c r="AK105" s="72" t="s">
        <v>3317</v>
      </c>
      <c r="AL105" s="72" t="s">
        <v>3317</v>
      </c>
      <c r="AM105" s="72" t="s">
        <v>3317</v>
      </c>
      <c r="AN105" s="72" t="s">
        <v>3317</v>
      </c>
      <c r="AO105" s="72" t="s">
        <v>3317</v>
      </c>
      <c r="AP105" s="72" t="s">
        <v>3317</v>
      </c>
      <c r="AQ105" s="72" t="s">
        <v>3317</v>
      </c>
      <c r="AR105" s="72" t="s">
        <v>3317</v>
      </c>
      <c r="AS105" s="72" t="s">
        <v>3317</v>
      </c>
      <c r="AT105" s="72" t="s">
        <v>3317</v>
      </c>
      <c r="AU105" s="72" t="s">
        <v>3317</v>
      </c>
      <c r="AV105" s="72" t="s">
        <v>3317</v>
      </c>
      <c r="AW105" s="72" t="s">
        <v>3317</v>
      </c>
      <c r="AX105" s="72" t="s">
        <v>3317</v>
      </c>
      <c r="AY105" s="72" t="s">
        <v>3317</v>
      </c>
      <c r="AZ105" s="72" t="s">
        <v>3317</v>
      </c>
      <c r="BA105" s="72" t="s">
        <v>3317</v>
      </c>
      <c r="BB105" s="72" t="s">
        <v>3317</v>
      </c>
      <c r="BC105" s="72" t="s">
        <v>3317</v>
      </c>
      <c r="BD105" s="72" t="s">
        <v>3317</v>
      </c>
      <c r="BE105" s="72" t="s">
        <v>3317</v>
      </c>
      <c r="BF105" s="72" t="s">
        <v>3317</v>
      </c>
      <c r="BG105" s="72" t="s">
        <v>3317</v>
      </c>
      <c r="BH105" s="72" t="s">
        <v>3317</v>
      </c>
      <c r="BI105" s="72" t="s">
        <v>3317</v>
      </c>
      <c r="BJ105" s="72" t="s">
        <v>3317</v>
      </c>
      <c r="BK105" s="72" t="s">
        <v>3317</v>
      </c>
      <c r="BL105" s="72" t="s">
        <v>3317</v>
      </c>
      <c r="BM105" s="72" t="s">
        <v>3317</v>
      </c>
      <c r="BN105" s="72" t="s">
        <v>3317</v>
      </c>
      <c r="BO105" s="72" t="s">
        <v>3317</v>
      </c>
      <c r="BP105" s="72" t="s">
        <v>3317</v>
      </c>
      <c r="BQ105" s="72" t="s">
        <v>3535</v>
      </c>
      <c r="BR105" s="72" t="s">
        <v>3326</v>
      </c>
    </row>
    <row r="106" spans="1:70">
      <c r="A106" s="72" t="s">
        <v>2010</v>
      </c>
      <c r="B106" s="72" t="s">
        <v>2942</v>
      </c>
      <c r="C106" s="72" t="s">
        <v>2869</v>
      </c>
      <c r="D106" s="72" t="s">
        <v>3317</v>
      </c>
      <c r="E106" s="72" t="s">
        <v>3317</v>
      </c>
      <c r="F106" s="72" t="s">
        <v>3317</v>
      </c>
      <c r="G106" s="72" t="s">
        <v>3318</v>
      </c>
      <c r="H106" s="72" t="s">
        <v>3317</v>
      </c>
      <c r="I106" s="72" t="s">
        <v>3341</v>
      </c>
      <c r="J106" s="72" t="s">
        <v>3536</v>
      </c>
      <c r="K106" s="72" t="s">
        <v>3318</v>
      </c>
      <c r="L106" s="72" t="s">
        <v>108</v>
      </c>
      <c r="M106" s="72" t="s">
        <v>3536</v>
      </c>
      <c r="N106" s="72" t="s">
        <v>3318</v>
      </c>
      <c r="O106" s="72" t="s">
        <v>2563</v>
      </c>
      <c r="P106" s="72" t="s">
        <v>3536</v>
      </c>
      <c r="Q106" s="72" t="s">
        <v>3318</v>
      </c>
      <c r="R106" s="72" t="s">
        <v>3317</v>
      </c>
      <c r="S106" s="72" t="s">
        <v>3317</v>
      </c>
      <c r="T106" s="72" t="s">
        <v>3317</v>
      </c>
      <c r="U106" s="72" t="s">
        <v>3317</v>
      </c>
      <c r="V106" s="72" t="s">
        <v>3317</v>
      </c>
      <c r="W106" s="72" t="s">
        <v>3317</v>
      </c>
      <c r="X106" s="72" t="s">
        <v>3317</v>
      </c>
      <c r="Y106" s="72" t="s">
        <v>3317</v>
      </c>
      <c r="Z106" s="72" t="s">
        <v>3317</v>
      </c>
      <c r="AA106" s="72" t="s">
        <v>3317</v>
      </c>
      <c r="AB106" s="72" t="s">
        <v>3317</v>
      </c>
      <c r="AC106" s="72" t="s">
        <v>3317</v>
      </c>
      <c r="AD106" s="72" t="s">
        <v>3317</v>
      </c>
      <c r="AE106" s="72" t="s">
        <v>3317</v>
      </c>
      <c r="AF106" s="72" t="s">
        <v>3317</v>
      </c>
      <c r="AG106" s="72" t="s">
        <v>3317</v>
      </c>
      <c r="AH106" s="72" t="s">
        <v>3317</v>
      </c>
      <c r="AI106" s="72" t="s">
        <v>3317</v>
      </c>
      <c r="AJ106" s="72" t="s">
        <v>3317</v>
      </c>
      <c r="AK106" s="72" t="s">
        <v>3317</v>
      </c>
      <c r="AL106" s="72" t="s">
        <v>3317</v>
      </c>
      <c r="AM106" s="72" t="s">
        <v>3317</v>
      </c>
      <c r="AN106" s="72" t="s">
        <v>3317</v>
      </c>
      <c r="AO106" s="72" t="s">
        <v>3317</v>
      </c>
      <c r="AP106" s="72" t="s">
        <v>3317</v>
      </c>
      <c r="AQ106" s="72" t="s">
        <v>3317</v>
      </c>
      <c r="AR106" s="72" t="s">
        <v>3317</v>
      </c>
      <c r="AS106" s="72" t="s">
        <v>3317</v>
      </c>
      <c r="AT106" s="72" t="s">
        <v>3317</v>
      </c>
      <c r="AU106" s="72" t="s">
        <v>3317</v>
      </c>
      <c r="AV106" s="72" t="s">
        <v>3317</v>
      </c>
      <c r="AW106" s="72" t="s">
        <v>3317</v>
      </c>
      <c r="AX106" s="72" t="s">
        <v>3317</v>
      </c>
      <c r="AY106" s="72" t="s">
        <v>3317</v>
      </c>
      <c r="AZ106" s="72" t="s">
        <v>3317</v>
      </c>
      <c r="BA106" s="72" t="s">
        <v>3317</v>
      </c>
      <c r="BB106" s="72" t="s">
        <v>3317</v>
      </c>
      <c r="BC106" s="72" t="s">
        <v>3317</v>
      </c>
      <c r="BD106" s="72" t="s">
        <v>3317</v>
      </c>
      <c r="BE106" s="72" t="s">
        <v>3317</v>
      </c>
      <c r="BF106" s="72" t="s">
        <v>3317</v>
      </c>
      <c r="BG106" s="72" t="s">
        <v>3317</v>
      </c>
      <c r="BH106" s="72" t="s">
        <v>3317</v>
      </c>
      <c r="BI106" s="72" t="s">
        <v>3317</v>
      </c>
      <c r="BJ106" s="72" t="s">
        <v>3317</v>
      </c>
      <c r="BK106" s="72" t="s">
        <v>3317</v>
      </c>
      <c r="BL106" s="72" t="s">
        <v>3317</v>
      </c>
      <c r="BM106" s="72" t="s">
        <v>3317</v>
      </c>
      <c r="BN106" s="72" t="s">
        <v>3317</v>
      </c>
      <c r="BO106" s="72" t="s">
        <v>3317</v>
      </c>
      <c r="BP106" s="72" t="s">
        <v>3317</v>
      </c>
      <c r="BQ106" s="72" t="s">
        <v>3537</v>
      </c>
      <c r="BR106" s="72" t="s">
        <v>3317</v>
      </c>
    </row>
    <row r="107" spans="1:70">
      <c r="A107" s="72" t="s">
        <v>2010</v>
      </c>
      <c r="B107" s="72" t="s">
        <v>3538</v>
      </c>
      <c r="C107" s="72" t="s">
        <v>2446</v>
      </c>
      <c r="D107" s="72" t="s">
        <v>3317</v>
      </c>
      <c r="E107" s="72" t="s">
        <v>3317</v>
      </c>
      <c r="F107" s="72" t="s">
        <v>3317</v>
      </c>
      <c r="G107" s="72" t="s">
        <v>3318</v>
      </c>
      <c r="H107" s="72" t="s">
        <v>3317</v>
      </c>
      <c r="I107" s="72" t="s">
        <v>3322</v>
      </c>
      <c r="J107" s="72" t="s">
        <v>3317</v>
      </c>
      <c r="K107" s="72" t="s">
        <v>3317</v>
      </c>
      <c r="L107" s="72" t="s">
        <v>3317</v>
      </c>
      <c r="M107" s="72" t="s">
        <v>3317</v>
      </c>
      <c r="N107" s="72" t="s">
        <v>3317</v>
      </c>
      <c r="O107" s="72" t="s">
        <v>3317</v>
      </c>
      <c r="P107" s="72" t="s">
        <v>3317</v>
      </c>
      <c r="Q107" s="72" t="s">
        <v>3317</v>
      </c>
      <c r="R107" s="72" t="s">
        <v>3317</v>
      </c>
      <c r="S107" s="72" t="s">
        <v>3317</v>
      </c>
      <c r="T107" s="72" t="s">
        <v>3317</v>
      </c>
      <c r="U107" s="72" t="s">
        <v>3317</v>
      </c>
      <c r="V107" s="72" t="s">
        <v>3317</v>
      </c>
      <c r="W107" s="72" t="s">
        <v>3317</v>
      </c>
      <c r="X107" s="72" t="s">
        <v>3317</v>
      </c>
      <c r="Y107" s="72" t="s">
        <v>3317</v>
      </c>
      <c r="Z107" s="72" t="s">
        <v>3317</v>
      </c>
      <c r="AA107" s="72" t="s">
        <v>3317</v>
      </c>
      <c r="AB107" s="72" t="s">
        <v>3317</v>
      </c>
      <c r="AC107" s="72" t="s">
        <v>3317</v>
      </c>
      <c r="AD107" s="72" t="s">
        <v>3317</v>
      </c>
      <c r="AE107" s="72" t="s">
        <v>3317</v>
      </c>
      <c r="AF107" s="72" t="s">
        <v>3317</v>
      </c>
      <c r="AG107" s="72" t="s">
        <v>3317</v>
      </c>
      <c r="AH107" s="72" t="s">
        <v>3317</v>
      </c>
      <c r="AI107" s="72" t="s">
        <v>3317</v>
      </c>
      <c r="AJ107" s="72" t="s">
        <v>3317</v>
      </c>
      <c r="AK107" s="72" t="s">
        <v>3317</v>
      </c>
      <c r="AL107" s="72" t="s">
        <v>3317</v>
      </c>
      <c r="AM107" s="72" t="s">
        <v>3317</v>
      </c>
      <c r="AN107" s="72" t="s">
        <v>3317</v>
      </c>
      <c r="AO107" s="72" t="s">
        <v>3317</v>
      </c>
      <c r="AP107" s="72" t="s">
        <v>3317</v>
      </c>
      <c r="AQ107" s="72" t="s">
        <v>3317</v>
      </c>
      <c r="AR107" s="72" t="s">
        <v>3317</v>
      </c>
      <c r="AS107" s="72" t="s">
        <v>3317</v>
      </c>
      <c r="AT107" s="72" t="s">
        <v>3317</v>
      </c>
      <c r="AU107" s="72" t="s">
        <v>3317</v>
      </c>
      <c r="AV107" s="72" t="s">
        <v>3317</v>
      </c>
      <c r="AW107" s="72" t="s">
        <v>3317</v>
      </c>
      <c r="AX107" s="72" t="s">
        <v>3317</v>
      </c>
      <c r="AY107" s="72" t="s">
        <v>3317</v>
      </c>
      <c r="AZ107" s="72" t="s">
        <v>3317</v>
      </c>
      <c r="BA107" s="72" t="s">
        <v>3317</v>
      </c>
      <c r="BB107" s="72" t="s">
        <v>3317</v>
      </c>
      <c r="BC107" s="72" t="s">
        <v>3317</v>
      </c>
      <c r="BD107" s="72" t="s">
        <v>3317</v>
      </c>
      <c r="BE107" s="72" t="s">
        <v>3317</v>
      </c>
      <c r="BF107" s="72" t="s">
        <v>3317</v>
      </c>
      <c r="BG107" s="72" t="s">
        <v>3317</v>
      </c>
      <c r="BH107" s="72" t="s">
        <v>3317</v>
      </c>
      <c r="BI107" s="72" t="s">
        <v>3317</v>
      </c>
      <c r="BJ107" s="72" t="s">
        <v>3317</v>
      </c>
      <c r="BK107" s="72" t="s">
        <v>3317</v>
      </c>
      <c r="BL107" s="72" t="s">
        <v>3317</v>
      </c>
      <c r="BM107" s="72" t="s">
        <v>3317</v>
      </c>
      <c r="BN107" s="72" t="s">
        <v>3317</v>
      </c>
      <c r="BO107" s="72" t="s">
        <v>3317</v>
      </c>
      <c r="BP107" s="72" t="s">
        <v>3317</v>
      </c>
      <c r="BQ107" s="72" t="s">
        <v>3539</v>
      </c>
      <c r="BR107" s="72" t="s">
        <v>3317</v>
      </c>
    </row>
    <row r="108" spans="1:70">
      <c r="A108" s="72" t="s">
        <v>2010</v>
      </c>
      <c r="B108" s="72" t="s">
        <v>3540</v>
      </c>
      <c r="C108" s="72" t="s">
        <v>2919</v>
      </c>
      <c r="D108" s="72" t="s">
        <v>3317</v>
      </c>
      <c r="E108" s="72" t="s">
        <v>3317</v>
      </c>
      <c r="F108" s="72" t="s">
        <v>3317</v>
      </c>
      <c r="G108" s="72" t="s">
        <v>3318</v>
      </c>
      <c r="H108" s="72" t="s">
        <v>3317</v>
      </c>
      <c r="I108" s="72" t="s">
        <v>3322</v>
      </c>
      <c r="J108" s="72" t="s">
        <v>3317</v>
      </c>
      <c r="K108" s="72" t="s">
        <v>3317</v>
      </c>
      <c r="L108" s="72" t="s">
        <v>3317</v>
      </c>
      <c r="M108" s="72" t="s">
        <v>3317</v>
      </c>
      <c r="N108" s="72" t="s">
        <v>3317</v>
      </c>
      <c r="O108" s="72" t="s">
        <v>3317</v>
      </c>
      <c r="P108" s="72" t="s">
        <v>3317</v>
      </c>
      <c r="Q108" s="72" t="s">
        <v>3317</v>
      </c>
      <c r="R108" s="72" t="s">
        <v>3317</v>
      </c>
      <c r="S108" s="72" t="s">
        <v>3317</v>
      </c>
      <c r="T108" s="72" t="s">
        <v>3317</v>
      </c>
      <c r="U108" s="72" t="s">
        <v>3317</v>
      </c>
      <c r="V108" s="72" t="s">
        <v>3317</v>
      </c>
      <c r="W108" s="72" t="s">
        <v>3317</v>
      </c>
      <c r="X108" s="72" t="s">
        <v>3317</v>
      </c>
      <c r="Y108" s="72" t="s">
        <v>3317</v>
      </c>
      <c r="Z108" s="72" t="s">
        <v>3317</v>
      </c>
      <c r="AA108" s="72" t="s">
        <v>3317</v>
      </c>
      <c r="AB108" s="72" t="s">
        <v>3317</v>
      </c>
      <c r="AC108" s="72" t="s">
        <v>3317</v>
      </c>
      <c r="AD108" s="72" t="s">
        <v>3317</v>
      </c>
      <c r="AE108" s="72" t="s">
        <v>3317</v>
      </c>
      <c r="AF108" s="72" t="s">
        <v>3317</v>
      </c>
      <c r="AG108" s="72" t="s">
        <v>3317</v>
      </c>
      <c r="AH108" s="72" t="s">
        <v>3317</v>
      </c>
      <c r="AI108" s="72" t="s">
        <v>3317</v>
      </c>
      <c r="AJ108" s="72" t="s">
        <v>3317</v>
      </c>
      <c r="AK108" s="72" t="s">
        <v>3317</v>
      </c>
      <c r="AL108" s="72" t="s">
        <v>3317</v>
      </c>
      <c r="AM108" s="72" t="s">
        <v>3317</v>
      </c>
      <c r="AN108" s="72" t="s">
        <v>3317</v>
      </c>
      <c r="AO108" s="72" t="s">
        <v>3317</v>
      </c>
      <c r="AP108" s="72" t="s">
        <v>3317</v>
      </c>
      <c r="AQ108" s="72" t="s">
        <v>3317</v>
      </c>
      <c r="AR108" s="72" t="s">
        <v>3317</v>
      </c>
      <c r="AS108" s="72" t="s">
        <v>3317</v>
      </c>
      <c r="AT108" s="72" t="s">
        <v>3317</v>
      </c>
      <c r="AU108" s="72" t="s">
        <v>3317</v>
      </c>
      <c r="AV108" s="72" t="s">
        <v>3317</v>
      </c>
      <c r="AW108" s="72" t="s">
        <v>3317</v>
      </c>
      <c r="AX108" s="72" t="s">
        <v>3317</v>
      </c>
      <c r="AY108" s="72" t="s">
        <v>3317</v>
      </c>
      <c r="AZ108" s="72" t="s">
        <v>3317</v>
      </c>
      <c r="BA108" s="72" t="s">
        <v>3317</v>
      </c>
      <c r="BB108" s="72" t="s">
        <v>3317</v>
      </c>
      <c r="BC108" s="72" t="s">
        <v>3317</v>
      </c>
      <c r="BD108" s="72" t="s">
        <v>3317</v>
      </c>
      <c r="BE108" s="72" t="s">
        <v>3317</v>
      </c>
      <c r="BF108" s="72" t="s">
        <v>3317</v>
      </c>
      <c r="BG108" s="72" t="s">
        <v>3317</v>
      </c>
      <c r="BH108" s="72" t="s">
        <v>3317</v>
      </c>
      <c r="BI108" s="72" t="s">
        <v>3317</v>
      </c>
      <c r="BJ108" s="72" t="s">
        <v>3317</v>
      </c>
      <c r="BK108" s="72" t="s">
        <v>3317</v>
      </c>
      <c r="BL108" s="72" t="s">
        <v>3317</v>
      </c>
      <c r="BM108" s="72" t="s">
        <v>3317</v>
      </c>
      <c r="BN108" s="72" t="s">
        <v>3317</v>
      </c>
      <c r="BO108" s="72" t="s">
        <v>3317</v>
      </c>
      <c r="BP108" s="72" t="s">
        <v>3317</v>
      </c>
      <c r="BQ108" s="72" t="s">
        <v>3541</v>
      </c>
      <c r="BR108" s="72" t="s">
        <v>3317</v>
      </c>
    </row>
    <row r="109" spans="1:70">
      <c r="A109" s="72" t="s">
        <v>2010</v>
      </c>
      <c r="B109" s="72" t="s">
        <v>3542</v>
      </c>
      <c r="C109" s="72" t="s">
        <v>2919</v>
      </c>
      <c r="D109" s="72" t="s">
        <v>3317</v>
      </c>
      <c r="E109" s="72" t="s">
        <v>3317</v>
      </c>
      <c r="F109" s="72" t="s">
        <v>3317</v>
      </c>
      <c r="G109" s="72" t="s">
        <v>3318</v>
      </c>
      <c r="H109" s="72" t="s">
        <v>3317</v>
      </c>
      <c r="I109" s="72" t="s">
        <v>3322</v>
      </c>
      <c r="J109" s="72" t="s">
        <v>3317</v>
      </c>
      <c r="K109" s="72" t="s">
        <v>3317</v>
      </c>
      <c r="L109" s="72" t="s">
        <v>3317</v>
      </c>
      <c r="M109" s="72" t="s">
        <v>3317</v>
      </c>
      <c r="N109" s="72" t="s">
        <v>3317</v>
      </c>
      <c r="O109" s="72" t="s">
        <v>3317</v>
      </c>
      <c r="P109" s="72" t="s">
        <v>3317</v>
      </c>
      <c r="Q109" s="72" t="s">
        <v>3317</v>
      </c>
      <c r="R109" s="72" t="s">
        <v>3317</v>
      </c>
      <c r="S109" s="72" t="s">
        <v>3317</v>
      </c>
      <c r="T109" s="72" t="s">
        <v>3317</v>
      </c>
      <c r="U109" s="72" t="s">
        <v>3317</v>
      </c>
      <c r="V109" s="72" t="s">
        <v>3317</v>
      </c>
      <c r="W109" s="72" t="s">
        <v>3317</v>
      </c>
      <c r="X109" s="72" t="s">
        <v>3317</v>
      </c>
      <c r="Y109" s="72" t="s">
        <v>3317</v>
      </c>
      <c r="Z109" s="72" t="s">
        <v>3317</v>
      </c>
      <c r="AA109" s="72" t="s">
        <v>3317</v>
      </c>
      <c r="AB109" s="72" t="s">
        <v>3317</v>
      </c>
      <c r="AC109" s="72" t="s">
        <v>3317</v>
      </c>
      <c r="AD109" s="72" t="s">
        <v>3317</v>
      </c>
      <c r="AE109" s="72" t="s">
        <v>3317</v>
      </c>
      <c r="AF109" s="72" t="s">
        <v>3317</v>
      </c>
      <c r="AG109" s="72" t="s">
        <v>3317</v>
      </c>
      <c r="AH109" s="72" t="s">
        <v>3317</v>
      </c>
      <c r="AI109" s="72" t="s">
        <v>3317</v>
      </c>
      <c r="AJ109" s="72" t="s">
        <v>3317</v>
      </c>
      <c r="AK109" s="72" t="s">
        <v>3317</v>
      </c>
      <c r="AL109" s="72" t="s">
        <v>3317</v>
      </c>
      <c r="AM109" s="72" t="s">
        <v>3317</v>
      </c>
      <c r="AN109" s="72" t="s">
        <v>3317</v>
      </c>
      <c r="AO109" s="72" t="s">
        <v>3317</v>
      </c>
      <c r="AP109" s="72" t="s">
        <v>3317</v>
      </c>
      <c r="AQ109" s="72" t="s">
        <v>3317</v>
      </c>
      <c r="AR109" s="72" t="s">
        <v>3317</v>
      </c>
      <c r="AS109" s="72" t="s">
        <v>3317</v>
      </c>
      <c r="AT109" s="72" t="s">
        <v>3317</v>
      </c>
      <c r="AU109" s="72" t="s">
        <v>3317</v>
      </c>
      <c r="AV109" s="72" t="s">
        <v>3317</v>
      </c>
      <c r="AW109" s="72" t="s">
        <v>3317</v>
      </c>
      <c r="AX109" s="72" t="s">
        <v>3317</v>
      </c>
      <c r="AY109" s="72" t="s">
        <v>3317</v>
      </c>
      <c r="AZ109" s="72" t="s">
        <v>3317</v>
      </c>
      <c r="BA109" s="72" t="s">
        <v>3317</v>
      </c>
      <c r="BB109" s="72" t="s">
        <v>3317</v>
      </c>
      <c r="BC109" s="72" t="s">
        <v>3317</v>
      </c>
      <c r="BD109" s="72" t="s">
        <v>3317</v>
      </c>
      <c r="BE109" s="72" t="s">
        <v>3317</v>
      </c>
      <c r="BF109" s="72" t="s">
        <v>3317</v>
      </c>
      <c r="BG109" s="72" t="s">
        <v>3317</v>
      </c>
      <c r="BH109" s="72" t="s">
        <v>3317</v>
      </c>
      <c r="BI109" s="72" t="s">
        <v>3317</v>
      </c>
      <c r="BJ109" s="72" t="s">
        <v>3317</v>
      </c>
      <c r="BK109" s="72" t="s">
        <v>3317</v>
      </c>
      <c r="BL109" s="72" t="s">
        <v>3317</v>
      </c>
      <c r="BM109" s="72" t="s">
        <v>3317</v>
      </c>
      <c r="BN109" s="72" t="s">
        <v>3317</v>
      </c>
      <c r="BO109" s="72" t="s">
        <v>3317</v>
      </c>
      <c r="BP109" s="72" t="s">
        <v>3317</v>
      </c>
      <c r="BQ109" s="72" t="s">
        <v>3543</v>
      </c>
      <c r="BR109" s="72" t="s">
        <v>3317</v>
      </c>
    </row>
    <row r="110" spans="1:70">
      <c r="A110" s="72" t="s">
        <v>2010</v>
      </c>
      <c r="B110" s="72" t="s">
        <v>3544</v>
      </c>
      <c r="C110" s="72" t="s">
        <v>2901</v>
      </c>
      <c r="D110" s="72" t="s">
        <v>3317</v>
      </c>
      <c r="E110" s="72" t="s">
        <v>3317</v>
      </c>
      <c r="F110" s="72" t="s">
        <v>3317</v>
      </c>
      <c r="G110" s="72" t="s">
        <v>3318</v>
      </c>
      <c r="H110" s="72" t="s">
        <v>3317</v>
      </c>
      <c r="I110" s="72" t="s">
        <v>3322</v>
      </c>
      <c r="J110" s="72" t="s">
        <v>3317</v>
      </c>
      <c r="K110" s="72" t="s">
        <v>3317</v>
      </c>
      <c r="L110" s="72" t="s">
        <v>3317</v>
      </c>
      <c r="M110" s="72" t="s">
        <v>3317</v>
      </c>
      <c r="N110" s="72" t="s">
        <v>3317</v>
      </c>
      <c r="O110" s="72" t="s">
        <v>3317</v>
      </c>
      <c r="P110" s="72" t="s">
        <v>3317</v>
      </c>
      <c r="Q110" s="72" t="s">
        <v>3317</v>
      </c>
      <c r="R110" s="72" t="s">
        <v>3317</v>
      </c>
      <c r="S110" s="72" t="s">
        <v>3317</v>
      </c>
      <c r="T110" s="72" t="s">
        <v>3317</v>
      </c>
      <c r="U110" s="72" t="s">
        <v>3317</v>
      </c>
      <c r="V110" s="72" t="s">
        <v>3317</v>
      </c>
      <c r="W110" s="72" t="s">
        <v>3317</v>
      </c>
      <c r="X110" s="72" t="s">
        <v>3317</v>
      </c>
      <c r="Y110" s="72" t="s">
        <v>3317</v>
      </c>
      <c r="Z110" s="72" t="s">
        <v>3317</v>
      </c>
      <c r="AA110" s="72" t="s">
        <v>3317</v>
      </c>
      <c r="AB110" s="72" t="s">
        <v>3317</v>
      </c>
      <c r="AC110" s="72" t="s">
        <v>3317</v>
      </c>
      <c r="AD110" s="72" t="s">
        <v>3317</v>
      </c>
      <c r="AE110" s="72" t="s">
        <v>3317</v>
      </c>
      <c r="AF110" s="72" t="s">
        <v>3317</v>
      </c>
      <c r="AG110" s="72" t="s">
        <v>3317</v>
      </c>
      <c r="AH110" s="72" t="s">
        <v>3317</v>
      </c>
      <c r="AI110" s="72" t="s">
        <v>3317</v>
      </c>
      <c r="AJ110" s="72" t="s">
        <v>3317</v>
      </c>
      <c r="AK110" s="72" t="s">
        <v>3317</v>
      </c>
      <c r="AL110" s="72" t="s">
        <v>3317</v>
      </c>
      <c r="AM110" s="72" t="s">
        <v>3317</v>
      </c>
      <c r="AN110" s="72" t="s">
        <v>3317</v>
      </c>
      <c r="AO110" s="72" t="s">
        <v>3317</v>
      </c>
      <c r="AP110" s="72" t="s">
        <v>3317</v>
      </c>
      <c r="AQ110" s="72" t="s">
        <v>3317</v>
      </c>
      <c r="AR110" s="72" t="s">
        <v>3317</v>
      </c>
      <c r="AS110" s="72" t="s">
        <v>3317</v>
      </c>
      <c r="AT110" s="72" t="s">
        <v>3317</v>
      </c>
      <c r="AU110" s="72" t="s">
        <v>3317</v>
      </c>
      <c r="AV110" s="72" t="s">
        <v>3317</v>
      </c>
      <c r="AW110" s="72" t="s">
        <v>3317</v>
      </c>
      <c r="AX110" s="72" t="s">
        <v>3317</v>
      </c>
      <c r="AY110" s="72" t="s">
        <v>3317</v>
      </c>
      <c r="AZ110" s="72" t="s">
        <v>3317</v>
      </c>
      <c r="BA110" s="72" t="s">
        <v>3317</v>
      </c>
      <c r="BB110" s="72" t="s">
        <v>3317</v>
      </c>
      <c r="BC110" s="72" t="s">
        <v>3317</v>
      </c>
      <c r="BD110" s="72" t="s">
        <v>3317</v>
      </c>
      <c r="BE110" s="72" t="s">
        <v>3317</v>
      </c>
      <c r="BF110" s="72" t="s">
        <v>3317</v>
      </c>
      <c r="BG110" s="72" t="s">
        <v>3317</v>
      </c>
      <c r="BH110" s="72" t="s">
        <v>3317</v>
      </c>
      <c r="BI110" s="72" t="s">
        <v>3317</v>
      </c>
      <c r="BJ110" s="72" t="s">
        <v>3317</v>
      </c>
      <c r="BK110" s="72" t="s">
        <v>3317</v>
      </c>
      <c r="BL110" s="72" t="s">
        <v>3317</v>
      </c>
      <c r="BM110" s="72" t="s">
        <v>3317</v>
      </c>
      <c r="BN110" s="72" t="s">
        <v>3317</v>
      </c>
      <c r="BO110" s="72" t="s">
        <v>3317</v>
      </c>
      <c r="BP110" s="72" t="s">
        <v>3317</v>
      </c>
      <c r="BQ110" s="72" t="s">
        <v>3545</v>
      </c>
      <c r="BR110" s="72" t="s">
        <v>3317</v>
      </c>
    </row>
    <row r="111" spans="1:70">
      <c r="A111" s="72" t="s">
        <v>2010</v>
      </c>
      <c r="B111" s="72" t="s">
        <v>2945</v>
      </c>
      <c r="C111" s="72" t="s">
        <v>2946</v>
      </c>
      <c r="D111" s="72" t="s">
        <v>3317</v>
      </c>
      <c r="E111" s="72" t="s">
        <v>3317</v>
      </c>
      <c r="F111" s="72" t="s">
        <v>3317</v>
      </c>
      <c r="G111" s="72" t="s">
        <v>3318</v>
      </c>
      <c r="H111" s="72" t="s">
        <v>3317</v>
      </c>
      <c r="I111" s="72" t="s">
        <v>2459</v>
      </c>
      <c r="J111" s="72" t="s">
        <v>3317</v>
      </c>
      <c r="K111" s="72" t="s">
        <v>3317</v>
      </c>
      <c r="L111" s="72" t="s">
        <v>3317</v>
      </c>
      <c r="M111" s="72" t="s">
        <v>3317</v>
      </c>
      <c r="N111" s="72" t="s">
        <v>3317</v>
      </c>
      <c r="O111" s="72" t="s">
        <v>3317</v>
      </c>
      <c r="P111" s="72" t="s">
        <v>3317</v>
      </c>
      <c r="Q111" s="72" t="s">
        <v>3317</v>
      </c>
      <c r="R111" s="72" t="s">
        <v>3317</v>
      </c>
      <c r="S111" s="72" t="s">
        <v>3317</v>
      </c>
      <c r="T111" s="72" t="s">
        <v>3317</v>
      </c>
      <c r="U111" s="72" t="s">
        <v>3317</v>
      </c>
      <c r="V111" s="72" t="s">
        <v>3317</v>
      </c>
      <c r="W111" s="72" t="s">
        <v>3317</v>
      </c>
      <c r="X111" s="72" t="s">
        <v>3317</v>
      </c>
      <c r="Y111" s="72" t="s">
        <v>3317</v>
      </c>
      <c r="Z111" s="72" t="s">
        <v>3317</v>
      </c>
      <c r="AA111" s="72" t="s">
        <v>3317</v>
      </c>
      <c r="AB111" s="72" t="s">
        <v>3317</v>
      </c>
      <c r="AC111" s="72" t="s">
        <v>3317</v>
      </c>
      <c r="AD111" s="72" t="s">
        <v>3317</v>
      </c>
      <c r="AE111" s="72" t="s">
        <v>3317</v>
      </c>
      <c r="AF111" s="72" t="s">
        <v>3317</v>
      </c>
      <c r="AG111" s="72" t="s">
        <v>3317</v>
      </c>
      <c r="AH111" s="72" t="s">
        <v>3317</v>
      </c>
      <c r="AI111" s="72" t="s">
        <v>3317</v>
      </c>
      <c r="AJ111" s="72" t="s">
        <v>3317</v>
      </c>
      <c r="AK111" s="72" t="s">
        <v>3317</v>
      </c>
      <c r="AL111" s="72" t="s">
        <v>3317</v>
      </c>
      <c r="AM111" s="72" t="s">
        <v>3317</v>
      </c>
      <c r="AN111" s="72" t="s">
        <v>3317</v>
      </c>
      <c r="AO111" s="72" t="s">
        <v>3317</v>
      </c>
      <c r="AP111" s="72" t="s">
        <v>3317</v>
      </c>
      <c r="AQ111" s="72" t="s">
        <v>3317</v>
      </c>
      <c r="AR111" s="72" t="s">
        <v>3317</v>
      </c>
      <c r="AS111" s="72" t="s">
        <v>3317</v>
      </c>
      <c r="AT111" s="72" t="s">
        <v>3317</v>
      </c>
      <c r="AU111" s="72" t="s">
        <v>3317</v>
      </c>
      <c r="AV111" s="72" t="s">
        <v>3317</v>
      </c>
      <c r="AW111" s="72" t="s">
        <v>3317</v>
      </c>
      <c r="AX111" s="72" t="s">
        <v>3317</v>
      </c>
      <c r="AY111" s="72" t="s">
        <v>3317</v>
      </c>
      <c r="AZ111" s="72" t="s">
        <v>3317</v>
      </c>
      <c r="BA111" s="72" t="s">
        <v>3317</v>
      </c>
      <c r="BB111" s="72" t="s">
        <v>3317</v>
      </c>
      <c r="BC111" s="72" t="s">
        <v>3317</v>
      </c>
      <c r="BD111" s="72" t="s">
        <v>3317</v>
      </c>
      <c r="BE111" s="72" t="s">
        <v>3317</v>
      </c>
      <c r="BF111" s="72" t="s">
        <v>3317</v>
      </c>
      <c r="BG111" s="72" t="s">
        <v>3317</v>
      </c>
      <c r="BH111" s="72" t="s">
        <v>3317</v>
      </c>
      <c r="BI111" s="72" t="s">
        <v>3317</v>
      </c>
      <c r="BJ111" s="72" t="s">
        <v>3317</v>
      </c>
      <c r="BK111" s="72" t="s">
        <v>3317</v>
      </c>
      <c r="BL111" s="72" t="s">
        <v>3317</v>
      </c>
      <c r="BM111" s="72" t="s">
        <v>3317</v>
      </c>
      <c r="BN111" s="72" t="s">
        <v>3317</v>
      </c>
      <c r="BO111" s="72" t="s">
        <v>3317</v>
      </c>
      <c r="BP111" s="72" t="s">
        <v>3317</v>
      </c>
      <c r="BQ111" s="72" t="s">
        <v>3546</v>
      </c>
      <c r="BR111" s="72" t="s">
        <v>3317</v>
      </c>
    </row>
    <row r="112" spans="1:70">
      <c r="A112" s="72" t="s">
        <v>2010</v>
      </c>
      <c r="B112" s="72" t="s">
        <v>3547</v>
      </c>
      <c r="C112" s="72" t="s">
        <v>2889</v>
      </c>
      <c r="D112" s="72" t="s">
        <v>3317</v>
      </c>
      <c r="E112" s="72" t="s">
        <v>3317</v>
      </c>
      <c r="F112" s="72" t="s">
        <v>3317</v>
      </c>
      <c r="G112" s="72" t="s">
        <v>3318</v>
      </c>
      <c r="H112" s="72" t="s">
        <v>3317</v>
      </c>
      <c r="I112" s="72" t="s">
        <v>3322</v>
      </c>
      <c r="J112" s="72" t="s">
        <v>3317</v>
      </c>
      <c r="K112" s="72" t="s">
        <v>3317</v>
      </c>
      <c r="L112" s="72" t="s">
        <v>3317</v>
      </c>
      <c r="M112" s="72" t="s">
        <v>3317</v>
      </c>
      <c r="N112" s="72" t="s">
        <v>3317</v>
      </c>
      <c r="O112" s="72" t="s">
        <v>3317</v>
      </c>
      <c r="P112" s="72" t="s">
        <v>3317</v>
      </c>
      <c r="Q112" s="72" t="s">
        <v>3317</v>
      </c>
      <c r="R112" s="72" t="s">
        <v>3317</v>
      </c>
      <c r="S112" s="72" t="s">
        <v>3317</v>
      </c>
      <c r="T112" s="72" t="s">
        <v>3317</v>
      </c>
      <c r="U112" s="72" t="s">
        <v>3317</v>
      </c>
      <c r="V112" s="72" t="s">
        <v>3317</v>
      </c>
      <c r="W112" s="72" t="s">
        <v>3317</v>
      </c>
      <c r="X112" s="72" t="s">
        <v>3317</v>
      </c>
      <c r="Y112" s="72" t="s">
        <v>3317</v>
      </c>
      <c r="Z112" s="72" t="s">
        <v>3317</v>
      </c>
      <c r="AA112" s="72" t="s">
        <v>3317</v>
      </c>
      <c r="AB112" s="72" t="s">
        <v>3317</v>
      </c>
      <c r="AC112" s="72" t="s">
        <v>3317</v>
      </c>
      <c r="AD112" s="72" t="s">
        <v>3317</v>
      </c>
      <c r="AE112" s="72" t="s">
        <v>3317</v>
      </c>
      <c r="AF112" s="72" t="s">
        <v>3317</v>
      </c>
      <c r="AG112" s="72" t="s">
        <v>3317</v>
      </c>
      <c r="AH112" s="72" t="s">
        <v>3317</v>
      </c>
      <c r="AI112" s="72" t="s">
        <v>3317</v>
      </c>
      <c r="AJ112" s="72" t="s">
        <v>3317</v>
      </c>
      <c r="AK112" s="72" t="s">
        <v>3317</v>
      </c>
      <c r="AL112" s="72" t="s">
        <v>3317</v>
      </c>
      <c r="AM112" s="72" t="s">
        <v>3317</v>
      </c>
      <c r="AN112" s="72" t="s">
        <v>3317</v>
      </c>
      <c r="AO112" s="72" t="s">
        <v>3317</v>
      </c>
      <c r="AP112" s="72" t="s">
        <v>3317</v>
      </c>
      <c r="AQ112" s="72" t="s">
        <v>3317</v>
      </c>
      <c r="AR112" s="72" t="s">
        <v>3317</v>
      </c>
      <c r="AS112" s="72" t="s">
        <v>3317</v>
      </c>
      <c r="AT112" s="72" t="s">
        <v>3317</v>
      </c>
      <c r="AU112" s="72" t="s">
        <v>3317</v>
      </c>
      <c r="AV112" s="72" t="s">
        <v>3317</v>
      </c>
      <c r="AW112" s="72" t="s">
        <v>3317</v>
      </c>
      <c r="AX112" s="72" t="s">
        <v>3317</v>
      </c>
      <c r="AY112" s="72" t="s">
        <v>3317</v>
      </c>
      <c r="AZ112" s="72" t="s">
        <v>3317</v>
      </c>
      <c r="BA112" s="72" t="s">
        <v>3317</v>
      </c>
      <c r="BB112" s="72" t="s">
        <v>3317</v>
      </c>
      <c r="BC112" s="72" t="s">
        <v>3317</v>
      </c>
      <c r="BD112" s="72" t="s">
        <v>3317</v>
      </c>
      <c r="BE112" s="72" t="s">
        <v>3317</v>
      </c>
      <c r="BF112" s="72" t="s">
        <v>3317</v>
      </c>
      <c r="BG112" s="72" t="s">
        <v>3317</v>
      </c>
      <c r="BH112" s="72" t="s">
        <v>3317</v>
      </c>
      <c r="BI112" s="72" t="s">
        <v>3317</v>
      </c>
      <c r="BJ112" s="72" t="s">
        <v>3317</v>
      </c>
      <c r="BK112" s="72" t="s">
        <v>3317</v>
      </c>
      <c r="BL112" s="72" t="s">
        <v>3317</v>
      </c>
      <c r="BM112" s="72" t="s">
        <v>3317</v>
      </c>
      <c r="BN112" s="72" t="s">
        <v>3317</v>
      </c>
      <c r="BO112" s="72" t="s">
        <v>3317</v>
      </c>
      <c r="BP112" s="72" t="s">
        <v>3317</v>
      </c>
      <c r="BQ112" s="72" t="s">
        <v>3548</v>
      </c>
      <c r="BR112" s="72" t="s">
        <v>3317</v>
      </c>
    </row>
    <row r="113" spans="1:70">
      <c r="A113" s="72" t="s">
        <v>2010</v>
      </c>
      <c r="B113" s="72" t="s">
        <v>2947</v>
      </c>
      <c r="C113" s="72" t="s">
        <v>2884</v>
      </c>
      <c r="D113" s="72" t="s">
        <v>3317</v>
      </c>
      <c r="E113" s="72" t="s">
        <v>3317</v>
      </c>
      <c r="F113" s="72" t="s">
        <v>3317</v>
      </c>
      <c r="G113" s="72" t="s">
        <v>3318</v>
      </c>
      <c r="H113" s="72" t="s">
        <v>3317</v>
      </c>
      <c r="I113" s="72" t="s">
        <v>108</v>
      </c>
      <c r="J113" s="72" t="s">
        <v>3549</v>
      </c>
      <c r="K113" s="72" t="s">
        <v>3318</v>
      </c>
      <c r="L113" s="72" t="s">
        <v>2563</v>
      </c>
      <c r="M113" s="72" t="s">
        <v>3549</v>
      </c>
      <c r="N113" s="72" t="s">
        <v>3318</v>
      </c>
      <c r="O113" s="72" t="s">
        <v>3317</v>
      </c>
      <c r="P113" s="72" t="s">
        <v>3317</v>
      </c>
      <c r="Q113" s="72" t="s">
        <v>3317</v>
      </c>
      <c r="R113" s="72" t="s">
        <v>3317</v>
      </c>
      <c r="S113" s="72" t="s">
        <v>3317</v>
      </c>
      <c r="T113" s="72" t="s">
        <v>3317</v>
      </c>
      <c r="U113" s="72" t="s">
        <v>3317</v>
      </c>
      <c r="V113" s="72" t="s">
        <v>3317</v>
      </c>
      <c r="W113" s="72" t="s">
        <v>3317</v>
      </c>
      <c r="X113" s="72" t="s">
        <v>3317</v>
      </c>
      <c r="Y113" s="72" t="s">
        <v>3317</v>
      </c>
      <c r="Z113" s="72" t="s">
        <v>3317</v>
      </c>
      <c r="AA113" s="72" t="s">
        <v>3317</v>
      </c>
      <c r="AB113" s="72" t="s">
        <v>3317</v>
      </c>
      <c r="AC113" s="72" t="s">
        <v>3317</v>
      </c>
      <c r="AD113" s="72" t="s">
        <v>3317</v>
      </c>
      <c r="AE113" s="72" t="s">
        <v>3317</v>
      </c>
      <c r="AF113" s="72" t="s">
        <v>3317</v>
      </c>
      <c r="AG113" s="72" t="s">
        <v>3317</v>
      </c>
      <c r="AH113" s="72" t="s">
        <v>3317</v>
      </c>
      <c r="AI113" s="72" t="s">
        <v>3317</v>
      </c>
      <c r="AJ113" s="72" t="s">
        <v>3317</v>
      </c>
      <c r="AK113" s="72" t="s">
        <v>3317</v>
      </c>
      <c r="AL113" s="72" t="s">
        <v>3317</v>
      </c>
      <c r="AM113" s="72" t="s">
        <v>3317</v>
      </c>
      <c r="AN113" s="72" t="s">
        <v>3317</v>
      </c>
      <c r="AO113" s="72" t="s">
        <v>3317</v>
      </c>
      <c r="AP113" s="72" t="s">
        <v>3317</v>
      </c>
      <c r="AQ113" s="72" t="s">
        <v>3317</v>
      </c>
      <c r="AR113" s="72" t="s">
        <v>3317</v>
      </c>
      <c r="AS113" s="72" t="s">
        <v>3317</v>
      </c>
      <c r="AT113" s="72" t="s">
        <v>3317</v>
      </c>
      <c r="AU113" s="72" t="s">
        <v>3317</v>
      </c>
      <c r="AV113" s="72" t="s">
        <v>3317</v>
      </c>
      <c r="AW113" s="72" t="s">
        <v>3317</v>
      </c>
      <c r="AX113" s="72" t="s">
        <v>3317</v>
      </c>
      <c r="AY113" s="72" t="s">
        <v>3317</v>
      </c>
      <c r="AZ113" s="72" t="s">
        <v>3317</v>
      </c>
      <c r="BA113" s="72" t="s">
        <v>3317</v>
      </c>
      <c r="BB113" s="72" t="s">
        <v>3317</v>
      </c>
      <c r="BC113" s="72" t="s">
        <v>3317</v>
      </c>
      <c r="BD113" s="72" t="s">
        <v>3317</v>
      </c>
      <c r="BE113" s="72" t="s">
        <v>3317</v>
      </c>
      <c r="BF113" s="72" t="s">
        <v>3317</v>
      </c>
      <c r="BG113" s="72" t="s">
        <v>3317</v>
      </c>
      <c r="BH113" s="72" t="s">
        <v>3317</v>
      </c>
      <c r="BI113" s="72" t="s">
        <v>3317</v>
      </c>
      <c r="BJ113" s="72" t="s">
        <v>3317</v>
      </c>
      <c r="BK113" s="72" t="s">
        <v>3317</v>
      </c>
      <c r="BL113" s="72" t="s">
        <v>3317</v>
      </c>
      <c r="BM113" s="72" t="s">
        <v>3317</v>
      </c>
      <c r="BN113" s="72" t="s">
        <v>3317</v>
      </c>
      <c r="BO113" s="72" t="s">
        <v>3317</v>
      </c>
      <c r="BP113" s="72" t="s">
        <v>3317</v>
      </c>
      <c r="BQ113" s="72" t="s">
        <v>3550</v>
      </c>
      <c r="BR113" s="72" t="s">
        <v>3317</v>
      </c>
    </row>
    <row r="114" spans="1:70">
      <c r="A114" s="72" t="s">
        <v>2010</v>
      </c>
      <c r="B114" s="72" t="s">
        <v>2949</v>
      </c>
      <c r="C114" s="72" t="s">
        <v>2415</v>
      </c>
      <c r="D114" s="72" t="s">
        <v>3317</v>
      </c>
      <c r="E114" s="72" t="s">
        <v>3317</v>
      </c>
      <c r="F114" s="72" t="s">
        <v>3317</v>
      </c>
      <c r="G114" s="72" t="s">
        <v>3318</v>
      </c>
      <c r="H114" s="72" t="s">
        <v>3317</v>
      </c>
      <c r="I114" s="72" t="s">
        <v>2459</v>
      </c>
      <c r="J114" s="72" t="s">
        <v>3317</v>
      </c>
      <c r="K114" s="72" t="s">
        <v>3317</v>
      </c>
      <c r="L114" s="72" t="s">
        <v>3317</v>
      </c>
      <c r="M114" s="72" t="s">
        <v>3317</v>
      </c>
      <c r="N114" s="72" t="s">
        <v>3317</v>
      </c>
      <c r="O114" s="72" t="s">
        <v>3317</v>
      </c>
      <c r="P114" s="72" t="s">
        <v>3317</v>
      </c>
      <c r="Q114" s="72" t="s">
        <v>3317</v>
      </c>
      <c r="R114" s="72" t="s">
        <v>3317</v>
      </c>
      <c r="S114" s="72" t="s">
        <v>3317</v>
      </c>
      <c r="T114" s="72" t="s">
        <v>3317</v>
      </c>
      <c r="U114" s="72" t="s">
        <v>3317</v>
      </c>
      <c r="V114" s="72" t="s">
        <v>3317</v>
      </c>
      <c r="W114" s="72" t="s">
        <v>3317</v>
      </c>
      <c r="X114" s="72" t="s">
        <v>3317</v>
      </c>
      <c r="Y114" s="72" t="s">
        <v>3317</v>
      </c>
      <c r="Z114" s="72" t="s">
        <v>3317</v>
      </c>
      <c r="AA114" s="72" t="s">
        <v>3317</v>
      </c>
      <c r="AB114" s="72" t="s">
        <v>3317</v>
      </c>
      <c r="AC114" s="72" t="s">
        <v>3317</v>
      </c>
      <c r="AD114" s="72" t="s">
        <v>3317</v>
      </c>
      <c r="AE114" s="72" t="s">
        <v>3317</v>
      </c>
      <c r="AF114" s="72" t="s">
        <v>3317</v>
      </c>
      <c r="AG114" s="72" t="s">
        <v>3317</v>
      </c>
      <c r="AH114" s="72" t="s">
        <v>3317</v>
      </c>
      <c r="AI114" s="72" t="s">
        <v>3317</v>
      </c>
      <c r="AJ114" s="72" t="s">
        <v>3317</v>
      </c>
      <c r="AK114" s="72" t="s">
        <v>3317</v>
      </c>
      <c r="AL114" s="72" t="s">
        <v>3317</v>
      </c>
      <c r="AM114" s="72" t="s">
        <v>3317</v>
      </c>
      <c r="AN114" s="72" t="s">
        <v>3317</v>
      </c>
      <c r="AO114" s="72" t="s">
        <v>3317</v>
      </c>
      <c r="AP114" s="72" t="s">
        <v>3317</v>
      </c>
      <c r="AQ114" s="72" t="s">
        <v>3317</v>
      </c>
      <c r="AR114" s="72" t="s">
        <v>3317</v>
      </c>
      <c r="AS114" s="72" t="s">
        <v>3317</v>
      </c>
      <c r="AT114" s="72" t="s">
        <v>3317</v>
      </c>
      <c r="AU114" s="72" t="s">
        <v>3317</v>
      </c>
      <c r="AV114" s="72" t="s">
        <v>3317</v>
      </c>
      <c r="AW114" s="72" t="s">
        <v>3317</v>
      </c>
      <c r="AX114" s="72" t="s">
        <v>3317</v>
      </c>
      <c r="AY114" s="72" t="s">
        <v>3317</v>
      </c>
      <c r="AZ114" s="72" t="s">
        <v>3317</v>
      </c>
      <c r="BA114" s="72" t="s">
        <v>3317</v>
      </c>
      <c r="BB114" s="72" t="s">
        <v>3317</v>
      </c>
      <c r="BC114" s="72" t="s">
        <v>3317</v>
      </c>
      <c r="BD114" s="72" t="s">
        <v>3317</v>
      </c>
      <c r="BE114" s="72" t="s">
        <v>3317</v>
      </c>
      <c r="BF114" s="72" t="s">
        <v>3317</v>
      </c>
      <c r="BG114" s="72" t="s">
        <v>3317</v>
      </c>
      <c r="BH114" s="72" t="s">
        <v>3317</v>
      </c>
      <c r="BI114" s="72" t="s">
        <v>3317</v>
      </c>
      <c r="BJ114" s="72" t="s">
        <v>3317</v>
      </c>
      <c r="BK114" s="72" t="s">
        <v>3317</v>
      </c>
      <c r="BL114" s="72" t="s">
        <v>3317</v>
      </c>
      <c r="BM114" s="72" t="s">
        <v>3317</v>
      </c>
      <c r="BN114" s="72" t="s">
        <v>3317</v>
      </c>
      <c r="BO114" s="72" t="s">
        <v>3317</v>
      </c>
      <c r="BP114" s="72" t="s">
        <v>3317</v>
      </c>
      <c r="BQ114" s="72" t="s">
        <v>3551</v>
      </c>
      <c r="BR114" s="72" t="s">
        <v>3317</v>
      </c>
    </row>
    <row r="115" spans="1:70">
      <c r="A115" s="72" t="s">
        <v>2010</v>
      </c>
      <c r="B115" s="72" t="s">
        <v>3552</v>
      </c>
      <c r="C115" s="72" t="s">
        <v>2909</v>
      </c>
      <c r="D115" s="72" t="s">
        <v>3317</v>
      </c>
      <c r="E115" s="72" t="s">
        <v>3317</v>
      </c>
      <c r="F115" s="72" t="s">
        <v>3317</v>
      </c>
      <c r="G115" s="72" t="s">
        <v>3318</v>
      </c>
      <c r="H115" s="72" t="s">
        <v>3317</v>
      </c>
      <c r="I115" s="72" t="s">
        <v>3322</v>
      </c>
      <c r="J115" s="72" t="s">
        <v>3553</v>
      </c>
      <c r="K115" s="72" t="s">
        <v>3318</v>
      </c>
      <c r="L115" s="72" t="s">
        <v>3317</v>
      </c>
      <c r="M115" s="72" t="s">
        <v>3317</v>
      </c>
      <c r="N115" s="72" t="s">
        <v>3317</v>
      </c>
      <c r="O115" s="72" t="s">
        <v>3317</v>
      </c>
      <c r="P115" s="72" t="s">
        <v>3317</v>
      </c>
      <c r="Q115" s="72" t="s">
        <v>3317</v>
      </c>
      <c r="R115" s="72" t="s">
        <v>3317</v>
      </c>
      <c r="S115" s="72" t="s">
        <v>3317</v>
      </c>
      <c r="T115" s="72" t="s">
        <v>3317</v>
      </c>
      <c r="U115" s="72" t="s">
        <v>3317</v>
      </c>
      <c r="V115" s="72" t="s">
        <v>3317</v>
      </c>
      <c r="W115" s="72" t="s">
        <v>3317</v>
      </c>
      <c r="X115" s="72" t="s">
        <v>3317</v>
      </c>
      <c r="Y115" s="72" t="s">
        <v>3317</v>
      </c>
      <c r="Z115" s="72" t="s">
        <v>3317</v>
      </c>
      <c r="AA115" s="72" t="s">
        <v>3317</v>
      </c>
      <c r="AB115" s="72" t="s">
        <v>3317</v>
      </c>
      <c r="AC115" s="72" t="s">
        <v>3317</v>
      </c>
      <c r="AD115" s="72" t="s">
        <v>3317</v>
      </c>
      <c r="AE115" s="72" t="s">
        <v>3317</v>
      </c>
      <c r="AF115" s="72" t="s">
        <v>3317</v>
      </c>
      <c r="AG115" s="72" t="s">
        <v>3317</v>
      </c>
      <c r="AH115" s="72" t="s">
        <v>3317</v>
      </c>
      <c r="AI115" s="72" t="s">
        <v>3317</v>
      </c>
      <c r="AJ115" s="72" t="s">
        <v>3317</v>
      </c>
      <c r="AK115" s="72" t="s">
        <v>3317</v>
      </c>
      <c r="AL115" s="72" t="s">
        <v>3317</v>
      </c>
      <c r="AM115" s="72" t="s">
        <v>3317</v>
      </c>
      <c r="AN115" s="72" t="s">
        <v>3317</v>
      </c>
      <c r="AO115" s="72" t="s">
        <v>3317</v>
      </c>
      <c r="AP115" s="72" t="s">
        <v>3317</v>
      </c>
      <c r="AQ115" s="72" t="s">
        <v>3317</v>
      </c>
      <c r="AR115" s="72" t="s">
        <v>3317</v>
      </c>
      <c r="AS115" s="72" t="s">
        <v>3317</v>
      </c>
      <c r="AT115" s="72" t="s">
        <v>3317</v>
      </c>
      <c r="AU115" s="72" t="s">
        <v>3317</v>
      </c>
      <c r="AV115" s="72" t="s">
        <v>3317</v>
      </c>
      <c r="AW115" s="72" t="s">
        <v>3317</v>
      </c>
      <c r="AX115" s="72" t="s">
        <v>3317</v>
      </c>
      <c r="AY115" s="72" t="s">
        <v>3317</v>
      </c>
      <c r="AZ115" s="72" t="s">
        <v>3317</v>
      </c>
      <c r="BA115" s="72" t="s">
        <v>3317</v>
      </c>
      <c r="BB115" s="72" t="s">
        <v>3317</v>
      </c>
      <c r="BC115" s="72" t="s">
        <v>3317</v>
      </c>
      <c r="BD115" s="72" t="s">
        <v>3317</v>
      </c>
      <c r="BE115" s="72" t="s">
        <v>3317</v>
      </c>
      <c r="BF115" s="72" t="s">
        <v>3317</v>
      </c>
      <c r="BG115" s="72" t="s">
        <v>3317</v>
      </c>
      <c r="BH115" s="72" t="s">
        <v>3317</v>
      </c>
      <c r="BI115" s="72" t="s">
        <v>3317</v>
      </c>
      <c r="BJ115" s="72" t="s">
        <v>3317</v>
      </c>
      <c r="BK115" s="72" t="s">
        <v>3317</v>
      </c>
      <c r="BL115" s="72" t="s">
        <v>3317</v>
      </c>
      <c r="BM115" s="72" t="s">
        <v>3317</v>
      </c>
      <c r="BN115" s="72" t="s">
        <v>3317</v>
      </c>
      <c r="BO115" s="72" t="s">
        <v>3317</v>
      </c>
      <c r="BP115" s="72" t="s">
        <v>3317</v>
      </c>
      <c r="BQ115" s="72" t="s">
        <v>3554</v>
      </c>
      <c r="BR115" s="72" t="s">
        <v>3317</v>
      </c>
    </row>
    <row r="116" spans="1:70">
      <c r="A116" s="72" t="s">
        <v>2010</v>
      </c>
      <c r="B116" s="72" t="s">
        <v>3555</v>
      </c>
      <c r="C116" s="72" t="s">
        <v>2869</v>
      </c>
      <c r="D116" s="72" t="s">
        <v>3317</v>
      </c>
      <c r="E116" s="72" t="s">
        <v>3317</v>
      </c>
      <c r="F116" s="72" t="s">
        <v>3317</v>
      </c>
      <c r="G116" s="72" t="s">
        <v>3318</v>
      </c>
      <c r="H116" s="72" t="s">
        <v>3317</v>
      </c>
      <c r="I116" s="72" t="s">
        <v>3322</v>
      </c>
      <c r="J116" s="72" t="s">
        <v>3556</v>
      </c>
      <c r="K116" s="72" t="s">
        <v>3318</v>
      </c>
      <c r="L116" s="72" t="s">
        <v>3317</v>
      </c>
      <c r="M116" s="72" t="s">
        <v>3317</v>
      </c>
      <c r="N116" s="72" t="s">
        <v>3317</v>
      </c>
      <c r="O116" s="72" t="s">
        <v>3317</v>
      </c>
      <c r="P116" s="72" t="s">
        <v>3317</v>
      </c>
      <c r="Q116" s="72" t="s">
        <v>3317</v>
      </c>
      <c r="R116" s="72" t="s">
        <v>3317</v>
      </c>
      <c r="S116" s="72" t="s">
        <v>3317</v>
      </c>
      <c r="T116" s="72" t="s">
        <v>3317</v>
      </c>
      <c r="U116" s="72" t="s">
        <v>3317</v>
      </c>
      <c r="V116" s="72" t="s">
        <v>3317</v>
      </c>
      <c r="W116" s="72" t="s">
        <v>3317</v>
      </c>
      <c r="X116" s="72" t="s">
        <v>3317</v>
      </c>
      <c r="Y116" s="72" t="s">
        <v>3317</v>
      </c>
      <c r="Z116" s="72" t="s">
        <v>3317</v>
      </c>
      <c r="AA116" s="72" t="s">
        <v>3317</v>
      </c>
      <c r="AB116" s="72" t="s">
        <v>3317</v>
      </c>
      <c r="AC116" s="72" t="s">
        <v>3317</v>
      </c>
      <c r="AD116" s="72" t="s">
        <v>3317</v>
      </c>
      <c r="AE116" s="72" t="s">
        <v>3317</v>
      </c>
      <c r="AF116" s="72" t="s">
        <v>3317</v>
      </c>
      <c r="AG116" s="72" t="s">
        <v>3317</v>
      </c>
      <c r="AH116" s="72" t="s">
        <v>3317</v>
      </c>
      <c r="AI116" s="72" t="s">
        <v>3317</v>
      </c>
      <c r="AJ116" s="72" t="s">
        <v>3317</v>
      </c>
      <c r="AK116" s="72" t="s">
        <v>3317</v>
      </c>
      <c r="AL116" s="72" t="s">
        <v>3317</v>
      </c>
      <c r="AM116" s="72" t="s">
        <v>3317</v>
      </c>
      <c r="AN116" s="72" t="s">
        <v>3317</v>
      </c>
      <c r="AO116" s="72" t="s">
        <v>3317</v>
      </c>
      <c r="AP116" s="72" t="s">
        <v>3317</v>
      </c>
      <c r="AQ116" s="72" t="s">
        <v>3317</v>
      </c>
      <c r="AR116" s="72" t="s">
        <v>3317</v>
      </c>
      <c r="AS116" s="72" t="s">
        <v>3317</v>
      </c>
      <c r="AT116" s="72" t="s">
        <v>3317</v>
      </c>
      <c r="AU116" s="72" t="s">
        <v>3317</v>
      </c>
      <c r="AV116" s="72" t="s">
        <v>3317</v>
      </c>
      <c r="AW116" s="72" t="s">
        <v>3317</v>
      </c>
      <c r="AX116" s="72" t="s">
        <v>3317</v>
      </c>
      <c r="AY116" s="72" t="s">
        <v>3317</v>
      </c>
      <c r="AZ116" s="72" t="s">
        <v>3317</v>
      </c>
      <c r="BA116" s="72" t="s">
        <v>3317</v>
      </c>
      <c r="BB116" s="72" t="s">
        <v>3317</v>
      </c>
      <c r="BC116" s="72" t="s">
        <v>3317</v>
      </c>
      <c r="BD116" s="72" t="s">
        <v>3317</v>
      </c>
      <c r="BE116" s="72" t="s">
        <v>3317</v>
      </c>
      <c r="BF116" s="72" t="s">
        <v>3317</v>
      </c>
      <c r="BG116" s="72" t="s">
        <v>3317</v>
      </c>
      <c r="BH116" s="72" t="s">
        <v>3317</v>
      </c>
      <c r="BI116" s="72" t="s">
        <v>3317</v>
      </c>
      <c r="BJ116" s="72" t="s">
        <v>3317</v>
      </c>
      <c r="BK116" s="72" t="s">
        <v>3317</v>
      </c>
      <c r="BL116" s="72" t="s">
        <v>3317</v>
      </c>
      <c r="BM116" s="72" t="s">
        <v>3317</v>
      </c>
      <c r="BN116" s="72" t="s">
        <v>3317</v>
      </c>
      <c r="BO116" s="72" t="s">
        <v>3317</v>
      </c>
      <c r="BP116" s="72" t="s">
        <v>3317</v>
      </c>
      <c r="BQ116" s="72" t="s">
        <v>3557</v>
      </c>
      <c r="BR116" s="72" t="s">
        <v>3317</v>
      </c>
    </row>
    <row r="117" spans="1:70">
      <c r="A117" s="72" t="s">
        <v>2010</v>
      </c>
      <c r="B117" s="72" t="s">
        <v>3133</v>
      </c>
      <c r="C117" s="72" t="s">
        <v>2901</v>
      </c>
      <c r="D117" s="72" t="s">
        <v>3317</v>
      </c>
      <c r="E117" s="72" t="s">
        <v>3317</v>
      </c>
      <c r="F117" s="72" t="s">
        <v>3317</v>
      </c>
      <c r="G117" s="72" t="s">
        <v>3318</v>
      </c>
      <c r="H117" s="72" t="s">
        <v>3317</v>
      </c>
      <c r="I117" s="72" t="s">
        <v>551</v>
      </c>
      <c r="J117" s="72" t="s">
        <v>3134</v>
      </c>
      <c r="K117" s="72" t="s">
        <v>3318</v>
      </c>
      <c r="L117" s="72" t="s">
        <v>3317</v>
      </c>
      <c r="M117" s="72" t="s">
        <v>3317</v>
      </c>
      <c r="N117" s="72" t="s">
        <v>3317</v>
      </c>
      <c r="O117" s="72" t="s">
        <v>3317</v>
      </c>
      <c r="P117" s="72" t="s">
        <v>3317</v>
      </c>
      <c r="Q117" s="72" t="s">
        <v>3317</v>
      </c>
      <c r="R117" s="72" t="s">
        <v>3317</v>
      </c>
      <c r="S117" s="72" t="s">
        <v>3317</v>
      </c>
      <c r="T117" s="72" t="s">
        <v>3317</v>
      </c>
      <c r="U117" s="72" t="s">
        <v>3317</v>
      </c>
      <c r="V117" s="72" t="s">
        <v>3317</v>
      </c>
      <c r="W117" s="72" t="s">
        <v>3317</v>
      </c>
      <c r="X117" s="72" t="s">
        <v>3317</v>
      </c>
      <c r="Y117" s="72" t="s">
        <v>3317</v>
      </c>
      <c r="Z117" s="72" t="s">
        <v>3317</v>
      </c>
      <c r="AA117" s="72" t="s">
        <v>3317</v>
      </c>
      <c r="AB117" s="72" t="s">
        <v>3317</v>
      </c>
      <c r="AC117" s="72" t="s">
        <v>3317</v>
      </c>
      <c r="AD117" s="72" t="s">
        <v>3317</v>
      </c>
      <c r="AE117" s="72" t="s">
        <v>3317</v>
      </c>
      <c r="AF117" s="72" t="s">
        <v>3317</v>
      </c>
      <c r="AG117" s="72" t="s">
        <v>3317</v>
      </c>
      <c r="AH117" s="72" t="s">
        <v>3317</v>
      </c>
      <c r="AI117" s="72" t="s">
        <v>3317</v>
      </c>
      <c r="AJ117" s="72" t="s">
        <v>3317</v>
      </c>
      <c r="AK117" s="72" t="s">
        <v>3317</v>
      </c>
      <c r="AL117" s="72" t="s">
        <v>3317</v>
      </c>
      <c r="AM117" s="72" t="s">
        <v>3317</v>
      </c>
      <c r="AN117" s="72" t="s">
        <v>3317</v>
      </c>
      <c r="AO117" s="72" t="s">
        <v>3317</v>
      </c>
      <c r="AP117" s="72" t="s">
        <v>3317</v>
      </c>
      <c r="AQ117" s="72" t="s">
        <v>3317</v>
      </c>
      <c r="AR117" s="72" t="s">
        <v>3317</v>
      </c>
      <c r="AS117" s="72" t="s">
        <v>3317</v>
      </c>
      <c r="AT117" s="72" t="s">
        <v>3317</v>
      </c>
      <c r="AU117" s="72" t="s">
        <v>3317</v>
      </c>
      <c r="AV117" s="72" t="s">
        <v>3317</v>
      </c>
      <c r="AW117" s="72" t="s">
        <v>3317</v>
      </c>
      <c r="AX117" s="72" t="s">
        <v>3317</v>
      </c>
      <c r="AY117" s="72" t="s">
        <v>3317</v>
      </c>
      <c r="AZ117" s="72" t="s">
        <v>3317</v>
      </c>
      <c r="BA117" s="72" t="s">
        <v>3317</v>
      </c>
      <c r="BB117" s="72" t="s">
        <v>3317</v>
      </c>
      <c r="BC117" s="72" t="s">
        <v>3317</v>
      </c>
      <c r="BD117" s="72" t="s">
        <v>3317</v>
      </c>
      <c r="BE117" s="72" t="s">
        <v>3317</v>
      </c>
      <c r="BF117" s="72" t="s">
        <v>3317</v>
      </c>
      <c r="BG117" s="72" t="s">
        <v>3317</v>
      </c>
      <c r="BH117" s="72" t="s">
        <v>3317</v>
      </c>
      <c r="BI117" s="72" t="s">
        <v>3317</v>
      </c>
      <c r="BJ117" s="72" t="s">
        <v>3317</v>
      </c>
      <c r="BK117" s="72" t="s">
        <v>3317</v>
      </c>
      <c r="BL117" s="72" t="s">
        <v>3317</v>
      </c>
      <c r="BM117" s="72" t="s">
        <v>3317</v>
      </c>
      <c r="BN117" s="72" t="s">
        <v>3317</v>
      </c>
      <c r="BO117" s="72" t="s">
        <v>3317</v>
      </c>
      <c r="BP117" s="72" t="s">
        <v>3317</v>
      </c>
      <c r="BQ117" s="72" t="s">
        <v>3558</v>
      </c>
      <c r="BR117" s="72" t="s">
        <v>3317</v>
      </c>
    </row>
    <row r="118" spans="1:70">
      <c r="A118" s="72" t="s">
        <v>2010</v>
      </c>
      <c r="B118" s="72" t="s">
        <v>2950</v>
      </c>
      <c r="C118" s="72" t="s">
        <v>2446</v>
      </c>
      <c r="D118" s="72" t="s">
        <v>3317</v>
      </c>
      <c r="E118" s="72" t="s">
        <v>3317</v>
      </c>
      <c r="F118" s="72" t="s">
        <v>3317</v>
      </c>
      <c r="G118" s="72" t="s">
        <v>3318</v>
      </c>
      <c r="H118" s="72" t="s">
        <v>3317</v>
      </c>
      <c r="I118" s="72" t="s">
        <v>108</v>
      </c>
      <c r="J118" s="72" t="s">
        <v>3559</v>
      </c>
      <c r="K118" s="72" t="s">
        <v>3324</v>
      </c>
      <c r="L118" s="72" t="s">
        <v>2563</v>
      </c>
      <c r="M118" s="72" t="s">
        <v>3559</v>
      </c>
      <c r="N118" s="72" t="s">
        <v>3324</v>
      </c>
      <c r="O118" s="72" t="s">
        <v>3317</v>
      </c>
      <c r="P118" s="72" t="s">
        <v>3317</v>
      </c>
      <c r="Q118" s="72" t="s">
        <v>3317</v>
      </c>
      <c r="R118" s="72" t="s">
        <v>3317</v>
      </c>
      <c r="S118" s="72" t="s">
        <v>3317</v>
      </c>
      <c r="T118" s="72" t="s">
        <v>3317</v>
      </c>
      <c r="U118" s="72" t="s">
        <v>3317</v>
      </c>
      <c r="V118" s="72" t="s">
        <v>3317</v>
      </c>
      <c r="W118" s="72" t="s">
        <v>3317</v>
      </c>
      <c r="X118" s="72" t="s">
        <v>3317</v>
      </c>
      <c r="Y118" s="72" t="s">
        <v>3317</v>
      </c>
      <c r="Z118" s="72" t="s">
        <v>3317</v>
      </c>
      <c r="AA118" s="72" t="s">
        <v>3317</v>
      </c>
      <c r="AB118" s="72" t="s">
        <v>3317</v>
      </c>
      <c r="AC118" s="72" t="s">
        <v>3317</v>
      </c>
      <c r="AD118" s="72" t="s">
        <v>3317</v>
      </c>
      <c r="AE118" s="72" t="s">
        <v>3317</v>
      </c>
      <c r="AF118" s="72" t="s">
        <v>3317</v>
      </c>
      <c r="AG118" s="72" t="s">
        <v>3317</v>
      </c>
      <c r="AH118" s="72" t="s">
        <v>3317</v>
      </c>
      <c r="AI118" s="72" t="s">
        <v>3317</v>
      </c>
      <c r="AJ118" s="72" t="s">
        <v>3317</v>
      </c>
      <c r="AK118" s="72" t="s">
        <v>3317</v>
      </c>
      <c r="AL118" s="72" t="s">
        <v>3317</v>
      </c>
      <c r="AM118" s="72" t="s">
        <v>3317</v>
      </c>
      <c r="AN118" s="72" t="s">
        <v>3317</v>
      </c>
      <c r="AO118" s="72" t="s">
        <v>3317</v>
      </c>
      <c r="AP118" s="72" t="s">
        <v>3317</v>
      </c>
      <c r="AQ118" s="72" t="s">
        <v>3317</v>
      </c>
      <c r="AR118" s="72" t="s">
        <v>3317</v>
      </c>
      <c r="AS118" s="72" t="s">
        <v>3317</v>
      </c>
      <c r="AT118" s="72" t="s">
        <v>3317</v>
      </c>
      <c r="AU118" s="72" t="s">
        <v>3317</v>
      </c>
      <c r="AV118" s="72" t="s">
        <v>3317</v>
      </c>
      <c r="AW118" s="72" t="s">
        <v>3317</v>
      </c>
      <c r="AX118" s="72" t="s">
        <v>3317</v>
      </c>
      <c r="AY118" s="72" t="s">
        <v>3317</v>
      </c>
      <c r="AZ118" s="72" t="s">
        <v>3317</v>
      </c>
      <c r="BA118" s="72" t="s">
        <v>3317</v>
      </c>
      <c r="BB118" s="72" t="s">
        <v>3317</v>
      </c>
      <c r="BC118" s="72" t="s">
        <v>3317</v>
      </c>
      <c r="BD118" s="72" t="s">
        <v>3317</v>
      </c>
      <c r="BE118" s="72" t="s">
        <v>3317</v>
      </c>
      <c r="BF118" s="72" t="s">
        <v>3317</v>
      </c>
      <c r="BG118" s="72" t="s">
        <v>3317</v>
      </c>
      <c r="BH118" s="72" t="s">
        <v>3317</v>
      </c>
      <c r="BI118" s="72" t="s">
        <v>3317</v>
      </c>
      <c r="BJ118" s="72" t="s">
        <v>3317</v>
      </c>
      <c r="BK118" s="72" t="s">
        <v>3317</v>
      </c>
      <c r="BL118" s="72" t="s">
        <v>3317</v>
      </c>
      <c r="BM118" s="72" t="s">
        <v>3317</v>
      </c>
      <c r="BN118" s="72" t="s">
        <v>3317</v>
      </c>
      <c r="BO118" s="72" t="s">
        <v>3317</v>
      </c>
      <c r="BP118" s="72" t="s">
        <v>3317</v>
      </c>
      <c r="BQ118" s="72" t="s">
        <v>3560</v>
      </c>
      <c r="BR118" s="72" t="s">
        <v>3326</v>
      </c>
    </row>
    <row r="119" spans="1:70">
      <c r="A119" s="72" t="s">
        <v>2010</v>
      </c>
      <c r="B119" s="72" t="s">
        <v>3135</v>
      </c>
      <c r="C119" s="72" t="s">
        <v>2415</v>
      </c>
      <c r="D119" s="72" t="s">
        <v>3317</v>
      </c>
      <c r="E119" s="72" t="s">
        <v>3317</v>
      </c>
      <c r="F119" s="72" t="s">
        <v>3317</v>
      </c>
      <c r="G119" s="72" t="s">
        <v>3318</v>
      </c>
      <c r="H119" s="72" t="s">
        <v>3317</v>
      </c>
      <c r="I119" s="72" t="s">
        <v>551</v>
      </c>
      <c r="J119" s="72" t="s">
        <v>3136</v>
      </c>
      <c r="K119" s="72" t="s">
        <v>3318</v>
      </c>
      <c r="L119" s="72" t="s">
        <v>3317</v>
      </c>
      <c r="M119" s="72" t="s">
        <v>3317</v>
      </c>
      <c r="N119" s="72" t="s">
        <v>3317</v>
      </c>
      <c r="O119" s="72" t="s">
        <v>3317</v>
      </c>
      <c r="P119" s="72" t="s">
        <v>3317</v>
      </c>
      <c r="Q119" s="72" t="s">
        <v>3317</v>
      </c>
      <c r="R119" s="72" t="s">
        <v>3317</v>
      </c>
      <c r="S119" s="72" t="s">
        <v>3317</v>
      </c>
      <c r="T119" s="72" t="s">
        <v>3317</v>
      </c>
      <c r="U119" s="72" t="s">
        <v>3317</v>
      </c>
      <c r="V119" s="72" t="s">
        <v>3317</v>
      </c>
      <c r="W119" s="72" t="s">
        <v>3317</v>
      </c>
      <c r="X119" s="72" t="s">
        <v>3317</v>
      </c>
      <c r="Y119" s="72" t="s">
        <v>3317</v>
      </c>
      <c r="Z119" s="72" t="s">
        <v>3317</v>
      </c>
      <c r="AA119" s="72" t="s">
        <v>3317</v>
      </c>
      <c r="AB119" s="72" t="s">
        <v>3317</v>
      </c>
      <c r="AC119" s="72" t="s">
        <v>3317</v>
      </c>
      <c r="AD119" s="72" t="s">
        <v>3317</v>
      </c>
      <c r="AE119" s="72" t="s">
        <v>3317</v>
      </c>
      <c r="AF119" s="72" t="s">
        <v>3317</v>
      </c>
      <c r="AG119" s="72" t="s">
        <v>3317</v>
      </c>
      <c r="AH119" s="72" t="s">
        <v>3317</v>
      </c>
      <c r="AI119" s="72" t="s">
        <v>3317</v>
      </c>
      <c r="AJ119" s="72" t="s">
        <v>3317</v>
      </c>
      <c r="AK119" s="72" t="s">
        <v>3317</v>
      </c>
      <c r="AL119" s="72" t="s">
        <v>3317</v>
      </c>
      <c r="AM119" s="72" t="s">
        <v>3317</v>
      </c>
      <c r="AN119" s="72" t="s">
        <v>3317</v>
      </c>
      <c r="AO119" s="72" t="s">
        <v>3317</v>
      </c>
      <c r="AP119" s="72" t="s">
        <v>3317</v>
      </c>
      <c r="AQ119" s="72" t="s">
        <v>3317</v>
      </c>
      <c r="AR119" s="72" t="s">
        <v>3317</v>
      </c>
      <c r="AS119" s="72" t="s">
        <v>3317</v>
      </c>
      <c r="AT119" s="72" t="s">
        <v>3317</v>
      </c>
      <c r="AU119" s="72" t="s">
        <v>3317</v>
      </c>
      <c r="AV119" s="72" t="s">
        <v>3317</v>
      </c>
      <c r="AW119" s="72" t="s">
        <v>3317</v>
      </c>
      <c r="AX119" s="72" t="s">
        <v>3317</v>
      </c>
      <c r="AY119" s="72" t="s">
        <v>3317</v>
      </c>
      <c r="AZ119" s="72" t="s">
        <v>3317</v>
      </c>
      <c r="BA119" s="72" t="s">
        <v>3317</v>
      </c>
      <c r="BB119" s="72" t="s">
        <v>3317</v>
      </c>
      <c r="BC119" s="72" t="s">
        <v>3317</v>
      </c>
      <c r="BD119" s="72" t="s">
        <v>3317</v>
      </c>
      <c r="BE119" s="72" t="s">
        <v>3317</v>
      </c>
      <c r="BF119" s="72" t="s">
        <v>3317</v>
      </c>
      <c r="BG119" s="72" t="s">
        <v>3317</v>
      </c>
      <c r="BH119" s="72" t="s">
        <v>3317</v>
      </c>
      <c r="BI119" s="72" t="s">
        <v>3317</v>
      </c>
      <c r="BJ119" s="72" t="s">
        <v>3317</v>
      </c>
      <c r="BK119" s="72" t="s">
        <v>3317</v>
      </c>
      <c r="BL119" s="72" t="s">
        <v>3317</v>
      </c>
      <c r="BM119" s="72" t="s">
        <v>3317</v>
      </c>
      <c r="BN119" s="72" t="s">
        <v>3317</v>
      </c>
      <c r="BO119" s="72" t="s">
        <v>3317</v>
      </c>
      <c r="BP119" s="72" t="s">
        <v>3317</v>
      </c>
      <c r="BQ119" s="72" t="s">
        <v>3561</v>
      </c>
      <c r="BR119" s="72" t="s">
        <v>3317</v>
      </c>
    </row>
    <row r="120" spans="1:70">
      <c r="A120" s="72" t="s">
        <v>2010</v>
      </c>
      <c r="B120" s="72" t="s">
        <v>3562</v>
      </c>
      <c r="C120" s="72" t="s">
        <v>2893</v>
      </c>
      <c r="D120" s="72" t="s">
        <v>3317</v>
      </c>
      <c r="E120" s="72" t="s">
        <v>3317</v>
      </c>
      <c r="F120" s="72" t="s">
        <v>3317</v>
      </c>
      <c r="G120" s="72" t="s">
        <v>3318</v>
      </c>
      <c r="H120" s="72" t="s">
        <v>3317</v>
      </c>
      <c r="I120" s="72" t="s">
        <v>3399</v>
      </c>
      <c r="J120" s="72" t="s">
        <v>3563</v>
      </c>
      <c r="K120" s="72" t="s">
        <v>3318</v>
      </c>
      <c r="L120" s="72" t="s">
        <v>3317</v>
      </c>
      <c r="M120" s="72" t="s">
        <v>3317</v>
      </c>
      <c r="N120" s="72" t="s">
        <v>3317</v>
      </c>
      <c r="O120" s="72" t="s">
        <v>3317</v>
      </c>
      <c r="P120" s="72" t="s">
        <v>3317</v>
      </c>
      <c r="Q120" s="72" t="s">
        <v>3317</v>
      </c>
      <c r="R120" s="72" t="s">
        <v>3317</v>
      </c>
      <c r="S120" s="72" t="s">
        <v>3317</v>
      </c>
      <c r="T120" s="72" t="s">
        <v>3317</v>
      </c>
      <c r="U120" s="72" t="s">
        <v>3317</v>
      </c>
      <c r="V120" s="72" t="s">
        <v>3317</v>
      </c>
      <c r="W120" s="72" t="s">
        <v>3317</v>
      </c>
      <c r="X120" s="72" t="s">
        <v>3317</v>
      </c>
      <c r="Y120" s="72" t="s">
        <v>3317</v>
      </c>
      <c r="Z120" s="72" t="s">
        <v>3317</v>
      </c>
      <c r="AA120" s="72" t="s">
        <v>3317</v>
      </c>
      <c r="AB120" s="72" t="s">
        <v>3317</v>
      </c>
      <c r="AC120" s="72" t="s">
        <v>3317</v>
      </c>
      <c r="AD120" s="72" t="s">
        <v>3317</v>
      </c>
      <c r="AE120" s="72" t="s">
        <v>3317</v>
      </c>
      <c r="AF120" s="72" t="s">
        <v>3317</v>
      </c>
      <c r="AG120" s="72" t="s">
        <v>3317</v>
      </c>
      <c r="AH120" s="72" t="s">
        <v>3317</v>
      </c>
      <c r="AI120" s="72" t="s">
        <v>3317</v>
      </c>
      <c r="AJ120" s="72" t="s">
        <v>3317</v>
      </c>
      <c r="AK120" s="72" t="s">
        <v>3317</v>
      </c>
      <c r="AL120" s="72" t="s">
        <v>3317</v>
      </c>
      <c r="AM120" s="72" t="s">
        <v>3317</v>
      </c>
      <c r="AN120" s="72" t="s">
        <v>3317</v>
      </c>
      <c r="AO120" s="72" t="s">
        <v>3317</v>
      </c>
      <c r="AP120" s="72" t="s">
        <v>3317</v>
      </c>
      <c r="AQ120" s="72" t="s">
        <v>3317</v>
      </c>
      <c r="AR120" s="72" t="s">
        <v>3317</v>
      </c>
      <c r="AS120" s="72" t="s">
        <v>3317</v>
      </c>
      <c r="AT120" s="72" t="s">
        <v>3317</v>
      </c>
      <c r="AU120" s="72" t="s">
        <v>3317</v>
      </c>
      <c r="AV120" s="72" t="s">
        <v>3317</v>
      </c>
      <c r="AW120" s="72" t="s">
        <v>3317</v>
      </c>
      <c r="AX120" s="72" t="s">
        <v>3317</v>
      </c>
      <c r="AY120" s="72" t="s">
        <v>3317</v>
      </c>
      <c r="AZ120" s="72" t="s">
        <v>3317</v>
      </c>
      <c r="BA120" s="72" t="s">
        <v>3317</v>
      </c>
      <c r="BB120" s="72" t="s">
        <v>3317</v>
      </c>
      <c r="BC120" s="72" t="s">
        <v>3317</v>
      </c>
      <c r="BD120" s="72" t="s">
        <v>3317</v>
      </c>
      <c r="BE120" s="72" t="s">
        <v>3317</v>
      </c>
      <c r="BF120" s="72" t="s">
        <v>3317</v>
      </c>
      <c r="BG120" s="72" t="s">
        <v>3317</v>
      </c>
      <c r="BH120" s="72" t="s">
        <v>3317</v>
      </c>
      <c r="BI120" s="72" t="s">
        <v>3317</v>
      </c>
      <c r="BJ120" s="72" t="s">
        <v>3317</v>
      </c>
      <c r="BK120" s="72" t="s">
        <v>3317</v>
      </c>
      <c r="BL120" s="72" t="s">
        <v>3317</v>
      </c>
      <c r="BM120" s="72" t="s">
        <v>3317</v>
      </c>
      <c r="BN120" s="72" t="s">
        <v>3317</v>
      </c>
      <c r="BO120" s="72" t="s">
        <v>3317</v>
      </c>
      <c r="BP120" s="72" t="s">
        <v>3317</v>
      </c>
      <c r="BQ120" s="72" t="s">
        <v>3564</v>
      </c>
      <c r="BR120" s="72" t="s">
        <v>3317</v>
      </c>
    </row>
    <row r="121" spans="1:70">
      <c r="A121" s="72" t="s">
        <v>2010</v>
      </c>
      <c r="B121" s="72" t="s">
        <v>2952</v>
      </c>
      <c r="C121" s="72" t="s">
        <v>2446</v>
      </c>
      <c r="D121" s="72" t="s">
        <v>3317</v>
      </c>
      <c r="E121" s="72" t="s">
        <v>3317</v>
      </c>
      <c r="F121" s="72" t="s">
        <v>3317</v>
      </c>
      <c r="G121" s="72" t="s">
        <v>3318</v>
      </c>
      <c r="H121" s="72" t="s">
        <v>3317</v>
      </c>
      <c r="I121" s="72" t="s">
        <v>108</v>
      </c>
      <c r="J121" s="72" t="s">
        <v>3317</v>
      </c>
      <c r="K121" s="72" t="s">
        <v>3317</v>
      </c>
      <c r="L121" s="72" t="s">
        <v>2563</v>
      </c>
      <c r="M121" s="72" t="s">
        <v>3317</v>
      </c>
      <c r="N121" s="72" t="s">
        <v>3317</v>
      </c>
      <c r="O121" s="72" t="s">
        <v>3317</v>
      </c>
      <c r="P121" s="72" t="s">
        <v>3317</v>
      </c>
      <c r="Q121" s="72" t="s">
        <v>3317</v>
      </c>
      <c r="R121" s="72" t="s">
        <v>3317</v>
      </c>
      <c r="S121" s="72" t="s">
        <v>3317</v>
      </c>
      <c r="T121" s="72" t="s">
        <v>3317</v>
      </c>
      <c r="U121" s="72" t="s">
        <v>3317</v>
      </c>
      <c r="V121" s="72" t="s">
        <v>3317</v>
      </c>
      <c r="W121" s="72" t="s">
        <v>3317</v>
      </c>
      <c r="X121" s="72" t="s">
        <v>3317</v>
      </c>
      <c r="Y121" s="72" t="s">
        <v>3317</v>
      </c>
      <c r="Z121" s="72" t="s">
        <v>3317</v>
      </c>
      <c r="AA121" s="72" t="s">
        <v>3317</v>
      </c>
      <c r="AB121" s="72" t="s">
        <v>3317</v>
      </c>
      <c r="AC121" s="72" t="s">
        <v>3317</v>
      </c>
      <c r="AD121" s="72" t="s">
        <v>3317</v>
      </c>
      <c r="AE121" s="72" t="s">
        <v>3317</v>
      </c>
      <c r="AF121" s="72" t="s">
        <v>3317</v>
      </c>
      <c r="AG121" s="72" t="s">
        <v>3317</v>
      </c>
      <c r="AH121" s="72" t="s">
        <v>3317</v>
      </c>
      <c r="AI121" s="72" t="s">
        <v>3317</v>
      </c>
      <c r="AJ121" s="72" t="s">
        <v>3317</v>
      </c>
      <c r="AK121" s="72" t="s">
        <v>3317</v>
      </c>
      <c r="AL121" s="72" t="s">
        <v>3317</v>
      </c>
      <c r="AM121" s="72" t="s">
        <v>3317</v>
      </c>
      <c r="AN121" s="72" t="s">
        <v>3317</v>
      </c>
      <c r="AO121" s="72" t="s">
        <v>3317</v>
      </c>
      <c r="AP121" s="72" t="s">
        <v>3317</v>
      </c>
      <c r="AQ121" s="72" t="s">
        <v>3317</v>
      </c>
      <c r="AR121" s="72" t="s">
        <v>3317</v>
      </c>
      <c r="AS121" s="72" t="s">
        <v>3317</v>
      </c>
      <c r="AT121" s="72" t="s">
        <v>3317</v>
      </c>
      <c r="AU121" s="72" t="s">
        <v>3317</v>
      </c>
      <c r="AV121" s="72" t="s">
        <v>3317</v>
      </c>
      <c r="AW121" s="72" t="s">
        <v>3317</v>
      </c>
      <c r="AX121" s="72" t="s">
        <v>3317</v>
      </c>
      <c r="AY121" s="72" t="s">
        <v>3317</v>
      </c>
      <c r="AZ121" s="72" t="s">
        <v>3317</v>
      </c>
      <c r="BA121" s="72" t="s">
        <v>3317</v>
      </c>
      <c r="BB121" s="72" t="s">
        <v>3317</v>
      </c>
      <c r="BC121" s="72" t="s">
        <v>3317</v>
      </c>
      <c r="BD121" s="72" t="s">
        <v>3317</v>
      </c>
      <c r="BE121" s="72" t="s">
        <v>3317</v>
      </c>
      <c r="BF121" s="72" t="s">
        <v>3317</v>
      </c>
      <c r="BG121" s="72" t="s">
        <v>3317</v>
      </c>
      <c r="BH121" s="72" t="s">
        <v>3317</v>
      </c>
      <c r="BI121" s="72" t="s">
        <v>3317</v>
      </c>
      <c r="BJ121" s="72" t="s">
        <v>3317</v>
      </c>
      <c r="BK121" s="72" t="s">
        <v>3317</v>
      </c>
      <c r="BL121" s="72" t="s">
        <v>3317</v>
      </c>
      <c r="BM121" s="72" t="s">
        <v>3317</v>
      </c>
      <c r="BN121" s="72" t="s">
        <v>3317</v>
      </c>
      <c r="BO121" s="72" t="s">
        <v>3317</v>
      </c>
      <c r="BP121" s="72" t="s">
        <v>3317</v>
      </c>
      <c r="BQ121" s="72" t="s">
        <v>3565</v>
      </c>
      <c r="BR121" s="72" t="s">
        <v>3317</v>
      </c>
    </row>
    <row r="122" spans="1:70">
      <c r="A122" s="72" t="s">
        <v>2010</v>
      </c>
      <c r="B122" s="72" t="s">
        <v>2953</v>
      </c>
      <c r="C122" s="72" t="s">
        <v>2909</v>
      </c>
      <c r="D122" s="72" t="s">
        <v>3317</v>
      </c>
      <c r="E122" s="72" t="s">
        <v>3317</v>
      </c>
      <c r="F122" s="72" t="s">
        <v>3317</v>
      </c>
      <c r="G122" s="72" t="s">
        <v>3318</v>
      </c>
      <c r="H122" s="72" t="s">
        <v>3317</v>
      </c>
      <c r="I122" s="72" t="s">
        <v>1213</v>
      </c>
      <c r="J122" s="72" t="s">
        <v>2954</v>
      </c>
      <c r="K122" s="72" t="s">
        <v>3318</v>
      </c>
      <c r="L122" s="72" t="s">
        <v>3317</v>
      </c>
      <c r="M122" s="72" t="s">
        <v>3317</v>
      </c>
      <c r="N122" s="72" t="s">
        <v>3317</v>
      </c>
      <c r="O122" s="72" t="s">
        <v>3317</v>
      </c>
      <c r="P122" s="72" t="s">
        <v>3317</v>
      </c>
      <c r="Q122" s="72" t="s">
        <v>3317</v>
      </c>
      <c r="R122" s="72" t="s">
        <v>3317</v>
      </c>
      <c r="S122" s="72" t="s">
        <v>3317</v>
      </c>
      <c r="T122" s="72" t="s">
        <v>3317</v>
      </c>
      <c r="U122" s="72" t="s">
        <v>3317</v>
      </c>
      <c r="V122" s="72" t="s">
        <v>3317</v>
      </c>
      <c r="W122" s="72" t="s">
        <v>3317</v>
      </c>
      <c r="X122" s="72" t="s">
        <v>3317</v>
      </c>
      <c r="Y122" s="72" t="s">
        <v>3317</v>
      </c>
      <c r="Z122" s="72" t="s">
        <v>3317</v>
      </c>
      <c r="AA122" s="72" t="s">
        <v>3317</v>
      </c>
      <c r="AB122" s="72" t="s">
        <v>3317</v>
      </c>
      <c r="AC122" s="72" t="s">
        <v>3317</v>
      </c>
      <c r="AD122" s="72" t="s">
        <v>3317</v>
      </c>
      <c r="AE122" s="72" t="s">
        <v>3317</v>
      </c>
      <c r="AF122" s="72" t="s">
        <v>3317</v>
      </c>
      <c r="AG122" s="72" t="s">
        <v>3317</v>
      </c>
      <c r="AH122" s="72" t="s">
        <v>3317</v>
      </c>
      <c r="AI122" s="72" t="s">
        <v>3317</v>
      </c>
      <c r="AJ122" s="72" t="s">
        <v>3317</v>
      </c>
      <c r="AK122" s="72" t="s">
        <v>3317</v>
      </c>
      <c r="AL122" s="72" t="s">
        <v>3317</v>
      </c>
      <c r="AM122" s="72" t="s">
        <v>3317</v>
      </c>
      <c r="AN122" s="72" t="s">
        <v>3317</v>
      </c>
      <c r="AO122" s="72" t="s">
        <v>3317</v>
      </c>
      <c r="AP122" s="72" t="s">
        <v>3317</v>
      </c>
      <c r="AQ122" s="72" t="s">
        <v>3317</v>
      </c>
      <c r="AR122" s="72" t="s">
        <v>3317</v>
      </c>
      <c r="AS122" s="72" t="s">
        <v>3317</v>
      </c>
      <c r="AT122" s="72" t="s">
        <v>3317</v>
      </c>
      <c r="AU122" s="72" t="s">
        <v>3317</v>
      </c>
      <c r="AV122" s="72" t="s">
        <v>3317</v>
      </c>
      <c r="AW122" s="72" t="s">
        <v>3317</v>
      </c>
      <c r="AX122" s="72" t="s">
        <v>3317</v>
      </c>
      <c r="AY122" s="72" t="s">
        <v>3317</v>
      </c>
      <c r="AZ122" s="72" t="s">
        <v>3317</v>
      </c>
      <c r="BA122" s="72" t="s">
        <v>3317</v>
      </c>
      <c r="BB122" s="72" t="s">
        <v>3317</v>
      </c>
      <c r="BC122" s="72" t="s">
        <v>3317</v>
      </c>
      <c r="BD122" s="72" t="s">
        <v>3317</v>
      </c>
      <c r="BE122" s="72" t="s">
        <v>3317</v>
      </c>
      <c r="BF122" s="72" t="s">
        <v>3317</v>
      </c>
      <c r="BG122" s="72" t="s">
        <v>3317</v>
      </c>
      <c r="BH122" s="72" t="s">
        <v>3317</v>
      </c>
      <c r="BI122" s="72" t="s">
        <v>3317</v>
      </c>
      <c r="BJ122" s="72" t="s">
        <v>3317</v>
      </c>
      <c r="BK122" s="72" t="s">
        <v>3317</v>
      </c>
      <c r="BL122" s="72" t="s">
        <v>3317</v>
      </c>
      <c r="BM122" s="72" t="s">
        <v>3317</v>
      </c>
      <c r="BN122" s="72" t="s">
        <v>3317</v>
      </c>
      <c r="BO122" s="72" t="s">
        <v>3317</v>
      </c>
      <c r="BP122" s="72" t="s">
        <v>3317</v>
      </c>
      <c r="BQ122" s="72" t="s">
        <v>3566</v>
      </c>
      <c r="BR122" s="72" t="s">
        <v>3317</v>
      </c>
    </row>
    <row r="123" spans="1:70">
      <c r="A123" s="72" t="s">
        <v>2010</v>
      </c>
      <c r="B123" s="72" t="s">
        <v>2955</v>
      </c>
      <c r="C123" s="72" t="s">
        <v>2446</v>
      </c>
      <c r="D123" s="72" t="s">
        <v>3317</v>
      </c>
      <c r="E123" s="72" t="s">
        <v>3317</v>
      </c>
      <c r="F123" s="72" t="s">
        <v>3317</v>
      </c>
      <c r="G123" s="72" t="s">
        <v>3318</v>
      </c>
      <c r="H123" s="72" t="s">
        <v>3317</v>
      </c>
      <c r="I123" s="72" t="s">
        <v>108</v>
      </c>
      <c r="J123" s="72" t="s">
        <v>3567</v>
      </c>
      <c r="K123" s="72" t="s">
        <v>3318</v>
      </c>
      <c r="L123" s="72" t="s">
        <v>2563</v>
      </c>
      <c r="M123" s="72" t="s">
        <v>3567</v>
      </c>
      <c r="N123" s="72" t="s">
        <v>3318</v>
      </c>
      <c r="O123" s="72" t="s">
        <v>1213</v>
      </c>
      <c r="P123" s="72" t="s">
        <v>3567</v>
      </c>
      <c r="Q123" s="72" t="s">
        <v>3318</v>
      </c>
      <c r="R123" s="72" t="s">
        <v>3317</v>
      </c>
      <c r="S123" s="72" t="s">
        <v>3317</v>
      </c>
      <c r="T123" s="72" t="s">
        <v>3317</v>
      </c>
      <c r="U123" s="72" t="s">
        <v>3317</v>
      </c>
      <c r="V123" s="72" t="s">
        <v>3317</v>
      </c>
      <c r="W123" s="72" t="s">
        <v>3317</v>
      </c>
      <c r="X123" s="72" t="s">
        <v>3317</v>
      </c>
      <c r="Y123" s="72" t="s">
        <v>3317</v>
      </c>
      <c r="Z123" s="72" t="s">
        <v>3317</v>
      </c>
      <c r="AA123" s="72" t="s">
        <v>3317</v>
      </c>
      <c r="AB123" s="72" t="s">
        <v>3317</v>
      </c>
      <c r="AC123" s="72" t="s">
        <v>3317</v>
      </c>
      <c r="AD123" s="72" t="s">
        <v>3317</v>
      </c>
      <c r="AE123" s="72" t="s">
        <v>3317</v>
      </c>
      <c r="AF123" s="72" t="s">
        <v>3317</v>
      </c>
      <c r="AG123" s="72" t="s">
        <v>3317</v>
      </c>
      <c r="AH123" s="72" t="s">
        <v>3317</v>
      </c>
      <c r="AI123" s="72" t="s">
        <v>3317</v>
      </c>
      <c r="AJ123" s="72" t="s">
        <v>3317</v>
      </c>
      <c r="AK123" s="72" t="s">
        <v>3317</v>
      </c>
      <c r="AL123" s="72" t="s">
        <v>3317</v>
      </c>
      <c r="AM123" s="72" t="s">
        <v>3317</v>
      </c>
      <c r="AN123" s="72" t="s">
        <v>3317</v>
      </c>
      <c r="AO123" s="72" t="s">
        <v>3317</v>
      </c>
      <c r="AP123" s="72" t="s">
        <v>3317</v>
      </c>
      <c r="AQ123" s="72" t="s">
        <v>3317</v>
      </c>
      <c r="AR123" s="72" t="s">
        <v>3317</v>
      </c>
      <c r="AS123" s="72" t="s">
        <v>3317</v>
      </c>
      <c r="AT123" s="72" t="s">
        <v>3317</v>
      </c>
      <c r="AU123" s="72" t="s">
        <v>3317</v>
      </c>
      <c r="AV123" s="72" t="s">
        <v>3317</v>
      </c>
      <c r="AW123" s="72" t="s">
        <v>3317</v>
      </c>
      <c r="AX123" s="72" t="s">
        <v>3317</v>
      </c>
      <c r="AY123" s="72" t="s">
        <v>3317</v>
      </c>
      <c r="AZ123" s="72" t="s">
        <v>3317</v>
      </c>
      <c r="BA123" s="72" t="s">
        <v>3317</v>
      </c>
      <c r="BB123" s="72" t="s">
        <v>3317</v>
      </c>
      <c r="BC123" s="72" t="s">
        <v>3317</v>
      </c>
      <c r="BD123" s="72" t="s">
        <v>3317</v>
      </c>
      <c r="BE123" s="72" t="s">
        <v>3317</v>
      </c>
      <c r="BF123" s="72" t="s">
        <v>3317</v>
      </c>
      <c r="BG123" s="72" t="s">
        <v>3317</v>
      </c>
      <c r="BH123" s="72" t="s">
        <v>3317</v>
      </c>
      <c r="BI123" s="72" t="s">
        <v>3317</v>
      </c>
      <c r="BJ123" s="72" t="s">
        <v>3317</v>
      </c>
      <c r="BK123" s="72" t="s">
        <v>3317</v>
      </c>
      <c r="BL123" s="72" t="s">
        <v>3317</v>
      </c>
      <c r="BM123" s="72" t="s">
        <v>3317</v>
      </c>
      <c r="BN123" s="72" t="s">
        <v>3317</v>
      </c>
      <c r="BO123" s="72" t="s">
        <v>3317</v>
      </c>
      <c r="BP123" s="72" t="s">
        <v>3317</v>
      </c>
      <c r="BQ123" s="72" t="s">
        <v>3568</v>
      </c>
      <c r="BR123" s="72" t="s">
        <v>3317</v>
      </c>
    </row>
    <row r="124" spans="1:70">
      <c r="A124" s="72" t="s">
        <v>2010</v>
      </c>
      <c r="B124" s="72" t="s">
        <v>2958</v>
      </c>
      <c r="C124" s="72" t="s">
        <v>2869</v>
      </c>
      <c r="D124" s="72" t="s">
        <v>3317</v>
      </c>
      <c r="E124" s="72" t="s">
        <v>3317</v>
      </c>
      <c r="F124" s="72" t="s">
        <v>3317</v>
      </c>
      <c r="G124" s="72" t="s">
        <v>3318</v>
      </c>
      <c r="H124" s="72" t="s">
        <v>3317</v>
      </c>
      <c r="I124" s="72" t="s">
        <v>2459</v>
      </c>
      <c r="J124" s="72" t="s">
        <v>2959</v>
      </c>
      <c r="K124" s="72" t="s">
        <v>3318</v>
      </c>
      <c r="L124" s="72" t="s">
        <v>3317</v>
      </c>
      <c r="M124" s="72" t="s">
        <v>3317</v>
      </c>
      <c r="N124" s="72" t="s">
        <v>3317</v>
      </c>
      <c r="O124" s="72" t="s">
        <v>3317</v>
      </c>
      <c r="P124" s="72" t="s">
        <v>3317</v>
      </c>
      <c r="Q124" s="72" t="s">
        <v>3317</v>
      </c>
      <c r="R124" s="72" t="s">
        <v>3317</v>
      </c>
      <c r="S124" s="72" t="s">
        <v>3317</v>
      </c>
      <c r="T124" s="72" t="s">
        <v>3317</v>
      </c>
      <c r="U124" s="72" t="s">
        <v>3317</v>
      </c>
      <c r="V124" s="72" t="s">
        <v>3317</v>
      </c>
      <c r="W124" s="72" t="s">
        <v>3317</v>
      </c>
      <c r="X124" s="72" t="s">
        <v>3317</v>
      </c>
      <c r="Y124" s="72" t="s">
        <v>3317</v>
      </c>
      <c r="Z124" s="72" t="s">
        <v>3317</v>
      </c>
      <c r="AA124" s="72" t="s">
        <v>3317</v>
      </c>
      <c r="AB124" s="72" t="s">
        <v>3317</v>
      </c>
      <c r="AC124" s="72" t="s">
        <v>3317</v>
      </c>
      <c r="AD124" s="72" t="s">
        <v>3317</v>
      </c>
      <c r="AE124" s="72" t="s">
        <v>3317</v>
      </c>
      <c r="AF124" s="72" t="s">
        <v>3317</v>
      </c>
      <c r="AG124" s="72" t="s">
        <v>3317</v>
      </c>
      <c r="AH124" s="72" t="s">
        <v>3317</v>
      </c>
      <c r="AI124" s="72" t="s">
        <v>3317</v>
      </c>
      <c r="AJ124" s="72" t="s">
        <v>3317</v>
      </c>
      <c r="AK124" s="72" t="s">
        <v>3317</v>
      </c>
      <c r="AL124" s="72" t="s">
        <v>3317</v>
      </c>
      <c r="AM124" s="72" t="s">
        <v>3317</v>
      </c>
      <c r="AN124" s="72" t="s">
        <v>3317</v>
      </c>
      <c r="AO124" s="72" t="s">
        <v>3317</v>
      </c>
      <c r="AP124" s="72" t="s">
        <v>3317</v>
      </c>
      <c r="AQ124" s="72" t="s">
        <v>3317</v>
      </c>
      <c r="AR124" s="72" t="s">
        <v>3317</v>
      </c>
      <c r="AS124" s="72" t="s">
        <v>3317</v>
      </c>
      <c r="AT124" s="72" t="s">
        <v>3317</v>
      </c>
      <c r="AU124" s="72" t="s">
        <v>3317</v>
      </c>
      <c r="AV124" s="72" t="s">
        <v>3317</v>
      </c>
      <c r="AW124" s="72" t="s">
        <v>3317</v>
      </c>
      <c r="AX124" s="72" t="s">
        <v>3317</v>
      </c>
      <c r="AY124" s="72" t="s">
        <v>3317</v>
      </c>
      <c r="AZ124" s="72" t="s">
        <v>3317</v>
      </c>
      <c r="BA124" s="72" t="s">
        <v>3317</v>
      </c>
      <c r="BB124" s="72" t="s">
        <v>3317</v>
      </c>
      <c r="BC124" s="72" t="s">
        <v>3317</v>
      </c>
      <c r="BD124" s="72" t="s">
        <v>3317</v>
      </c>
      <c r="BE124" s="72" t="s">
        <v>3317</v>
      </c>
      <c r="BF124" s="72" t="s">
        <v>3317</v>
      </c>
      <c r="BG124" s="72" t="s">
        <v>3317</v>
      </c>
      <c r="BH124" s="72" t="s">
        <v>3317</v>
      </c>
      <c r="BI124" s="72" t="s">
        <v>3317</v>
      </c>
      <c r="BJ124" s="72" t="s">
        <v>3317</v>
      </c>
      <c r="BK124" s="72" t="s">
        <v>3317</v>
      </c>
      <c r="BL124" s="72" t="s">
        <v>3317</v>
      </c>
      <c r="BM124" s="72" t="s">
        <v>3317</v>
      </c>
      <c r="BN124" s="72" t="s">
        <v>3317</v>
      </c>
      <c r="BO124" s="72" t="s">
        <v>3317</v>
      </c>
      <c r="BP124" s="72" t="s">
        <v>3317</v>
      </c>
      <c r="BQ124" s="72" t="s">
        <v>3569</v>
      </c>
      <c r="BR124" s="72" t="s">
        <v>3317</v>
      </c>
    </row>
    <row r="125" spans="1:70">
      <c r="A125" s="72" t="s">
        <v>2010</v>
      </c>
      <c r="B125" s="72" t="s">
        <v>2960</v>
      </c>
      <c r="C125" s="72" t="s">
        <v>2901</v>
      </c>
      <c r="D125" s="72" t="s">
        <v>3317</v>
      </c>
      <c r="E125" s="72" t="s">
        <v>3317</v>
      </c>
      <c r="F125" s="72" t="s">
        <v>3317</v>
      </c>
      <c r="G125" s="72" t="s">
        <v>3318</v>
      </c>
      <c r="H125" s="72" t="s">
        <v>3317</v>
      </c>
      <c r="I125" s="72" t="s">
        <v>2459</v>
      </c>
      <c r="J125" s="72" t="s">
        <v>2959</v>
      </c>
      <c r="K125" s="72" t="s">
        <v>3318</v>
      </c>
      <c r="L125" s="72" t="s">
        <v>3317</v>
      </c>
      <c r="M125" s="72" t="s">
        <v>3317</v>
      </c>
      <c r="N125" s="72" t="s">
        <v>3317</v>
      </c>
      <c r="O125" s="72" t="s">
        <v>3317</v>
      </c>
      <c r="P125" s="72" t="s">
        <v>3317</v>
      </c>
      <c r="Q125" s="72" t="s">
        <v>3317</v>
      </c>
      <c r="R125" s="72" t="s">
        <v>3317</v>
      </c>
      <c r="S125" s="72" t="s">
        <v>3317</v>
      </c>
      <c r="T125" s="72" t="s">
        <v>3317</v>
      </c>
      <c r="U125" s="72" t="s">
        <v>3317</v>
      </c>
      <c r="V125" s="72" t="s">
        <v>3317</v>
      </c>
      <c r="W125" s="72" t="s">
        <v>3317</v>
      </c>
      <c r="X125" s="72" t="s">
        <v>3317</v>
      </c>
      <c r="Y125" s="72" t="s">
        <v>3317</v>
      </c>
      <c r="Z125" s="72" t="s">
        <v>3317</v>
      </c>
      <c r="AA125" s="72" t="s">
        <v>3317</v>
      </c>
      <c r="AB125" s="72" t="s">
        <v>3317</v>
      </c>
      <c r="AC125" s="72" t="s">
        <v>3317</v>
      </c>
      <c r="AD125" s="72" t="s">
        <v>3317</v>
      </c>
      <c r="AE125" s="72" t="s">
        <v>3317</v>
      </c>
      <c r="AF125" s="72" t="s">
        <v>3317</v>
      </c>
      <c r="AG125" s="72" t="s">
        <v>3317</v>
      </c>
      <c r="AH125" s="72" t="s">
        <v>3317</v>
      </c>
      <c r="AI125" s="72" t="s">
        <v>3317</v>
      </c>
      <c r="AJ125" s="72" t="s">
        <v>3317</v>
      </c>
      <c r="AK125" s="72" t="s">
        <v>3317</v>
      </c>
      <c r="AL125" s="72" t="s">
        <v>3317</v>
      </c>
      <c r="AM125" s="72" t="s">
        <v>3317</v>
      </c>
      <c r="AN125" s="72" t="s">
        <v>3317</v>
      </c>
      <c r="AO125" s="72" t="s">
        <v>3317</v>
      </c>
      <c r="AP125" s="72" t="s">
        <v>3317</v>
      </c>
      <c r="AQ125" s="72" t="s">
        <v>3317</v>
      </c>
      <c r="AR125" s="72" t="s">
        <v>3317</v>
      </c>
      <c r="AS125" s="72" t="s">
        <v>3317</v>
      </c>
      <c r="AT125" s="72" t="s">
        <v>3317</v>
      </c>
      <c r="AU125" s="72" t="s">
        <v>3317</v>
      </c>
      <c r="AV125" s="72" t="s">
        <v>3317</v>
      </c>
      <c r="AW125" s="72" t="s">
        <v>3317</v>
      </c>
      <c r="AX125" s="72" t="s">
        <v>3317</v>
      </c>
      <c r="AY125" s="72" t="s">
        <v>3317</v>
      </c>
      <c r="AZ125" s="72" t="s">
        <v>3317</v>
      </c>
      <c r="BA125" s="72" t="s">
        <v>3317</v>
      </c>
      <c r="BB125" s="72" t="s">
        <v>3317</v>
      </c>
      <c r="BC125" s="72" t="s">
        <v>3317</v>
      </c>
      <c r="BD125" s="72" t="s">
        <v>3317</v>
      </c>
      <c r="BE125" s="72" t="s">
        <v>3317</v>
      </c>
      <c r="BF125" s="72" t="s">
        <v>3317</v>
      </c>
      <c r="BG125" s="72" t="s">
        <v>3317</v>
      </c>
      <c r="BH125" s="72" t="s">
        <v>3317</v>
      </c>
      <c r="BI125" s="72" t="s">
        <v>3317</v>
      </c>
      <c r="BJ125" s="72" t="s">
        <v>3317</v>
      </c>
      <c r="BK125" s="72" t="s">
        <v>3317</v>
      </c>
      <c r="BL125" s="72" t="s">
        <v>3317</v>
      </c>
      <c r="BM125" s="72" t="s">
        <v>3317</v>
      </c>
      <c r="BN125" s="72" t="s">
        <v>3317</v>
      </c>
      <c r="BO125" s="72" t="s">
        <v>3317</v>
      </c>
      <c r="BP125" s="72" t="s">
        <v>3317</v>
      </c>
      <c r="BQ125" s="72" t="s">
        <v>3570</v>
      </c>
      <c r="BR125" s="72" t="s">
        <v>3317</v>
      </c>
    </row>
    <row r="126" spans="1:70">
      <c r="A126" s="72" t="s">
        <v>2010</v>
      </c>
      <c r="B126" s="72" t="s">
        <v>2961</v>
      </c>
      <c r="C126" s="72" t="s">
        <v>2893</v>
      </c>
      <c r="D126" s="72" t="s">
        <v>3317</v>
      </c>
      <c r="E126" s="72" t="s">
        <v>3317</v>
      </c>
      <c r="F126" s="72" t="s">
        <v>3317</v>
      </c>
      <c r="G126" s="72" t="s">
        <v>3318</v>
      </c>
      <c r="H126" s="72" t="s">
        <v>3317</v>
      </c>
      <c r="I126" s="72" t="s">
        <v>108</v>
      </c>
      <c r="J126" s="72" t="s">
        <v>3571</v>
      </c>
      <c r="K126" s="72" t="s">
        <v>3318</v>
      </c>
      <c r="L126" s="72" t="s">
        <v>2563</v>
      </c>
      <c r="M126" s="72" t="s">
        <v>3571</v>
      </c>
      <c r="N126" s="72" t="s">
        <v>3318</v>
      </c>
      <c r="O126" s="72" t="s">
        <v>3317</v>
      </c>
      <c r="P126" s="72" t="s">
        <v>3317</v>
      </c>
      <c r="Q126" s="72" t="s">
        <v>3317</v>
      </c>
      <c r="R126" s="72" t="s">
        <v>3317</v>
      </c>
      <c r="S126" s="72" t="s">
        <v>3317</v>
      </c>
      <c r="T126" s="72" t="s">
        <v>3317</v>
      </c>
      <c r="U126" s="72" t="s">
        <v>3317</v>
      </c>
      <c r="V126" s="72" t="s">
        <v>3317</v>
      </c>
      <c r="W126" s="72" t="s">
        <v>3317</v>
      </c>
      <c r="X126" s="72" t="s">
        <v>3317</v>
      </c>
      <c r="Y126" s="72" t="s">
        <v>3317</v>
      </c>
      <c r="Z126" s="72" t="s">
        <v>3317</v>
      </c>
      <c r="AA126" s="72" t="s">
        <v>3317</v>
      </c>
      <c r="AB126" s="72" t="s">
        <v>3317</v>
      </c>
      <c r="AC126" s="72" t="s">
        <v>3317</v>
      </c>
      <c r="AD126" s="72" t="s">
        <v>3317</v>
      </c>
      <c r="AE126" s="72" t="s">
        <v>3317</v>
      </c>
      <c r="AF126" s="72" t="s">
        <v>3317</v>
      </c>
      <c r="AG126" s="72" t="s">
        <v>3317</v>
      </c>
      <c r="AH126" s="72" t="s">
        <v>3317</v>
      </c>
      <c r="AI126" s="72" t="s">
        <v>3317</v>
      </c>
      <c r="AJ126" s="72" t="s">
        <v>3317</v>
      </c>
      <c r="AK126" s="72" t="s">
        <v>3317</v>
      </c>
      <c r="AL126" s="72" t="s">
        <v>3317</v>
      </c>
      <c r="AM126" s="72" t="s">
        <v>3317</v>
      </c>
      <c r="AN126" s="72" t="s">
        <v>3317</v>
      </c>
      <c r="AO126" s="72" t="s">
        <v>3317</v>
      </c>
      <c r="AP126" s="72" t="s">
        <v>3317</v>
      </c>
      <c r="AQ126" s="72" t="s">
        <v>3317</v>
      </c>
      <c r="AR126" s="72" t="s">
        <v>3317</v>
      </c>
      <c r="AS126" s="72" t="s">
        <v>3317</v>
      </c>
      <c r="AT126" s="72" t="s">
        <v>3317</v>
      </c>
      <c r="AU126" s="72" t="s">
        <v>3317</v>
      </c>
      <c r="AV126" s="72" t="s">
        <v>3317</v>
      </c>
      <c r="AW126" s="72" t="s">
        <v>3317</v>
      </c>
      <c r="AX126" s="72" t="s">
        <v>3317</v>
      </c>
      <c r="AY126" s="72" t="s">
        <v>3317</v>
      </c>
      <c r="AZ126" s="72" t="s">
        <v>3317</v>
      </c>
      <c r="BA126" s="72" t="s">
        <v>3317</v>
      </c>
      <c r="BB126" s="72" t="s">
        <v>3317</v>
      </c>
      <c r="BC126" s="72" t="s">
        <v>3317</v>
      </c>
      <c r="BD126" s="72" t="s">
        <v>3317</v>
      </c>
      <c r="BE126" s="72" t="s">
        <v>3317</v>
      </c>
      <c r="BF126" s="72" t="s">
        <v>3317</v>
      </c>
      <c r="BG126" s="72" t="s">
        <v>3317</v>
      </c>
      <c r="BH126" s="72" t="s">
        <v>3317</v>
      </c>
      <c r="BI126" s="72" t="s">
        <v>3317</v>
      </c>
      <c r="BJ126" s="72" t="s">
        <v>3317</v>
      </c>
      <c r="BK126" s="72" t="s">
        <v>3317</v>
      </c>
      <c r="BL126" s="72" t="s">
        <v>3317</v>
      </c>
      <c r="BM126" s="72" t="s">
        <v>3317</v>
      </c>
      <c r="BN126" s="72" t="s">
        <v>3317</v>
      </c>
      <c r="BO126" s="72" t="s">
        <v>3317</v>
      </c>
      <c r="BP126" s="72" t="s">
        <v>3317</v>
      </c>
      <c r="BQ126" s="72" t="s">
        <v>3572</v>
      </c>
      <c r="BR126" s="72" t="s">
        <v>3317</v>
      </c>
    </row>
    <row r="127" spans="1:70">
      <c r="A127" s="72" t="s">
        <v>2010</v>
      </c>
      <c r="B127" s="72" t="s">
        <v>3137</v>
      </c>
      <c r="C127" s="72" t="s">
        <v>2446</v>
      </c>
      <c r="D127" s="72" t="s">
        <v>3317</v>
      </c>
      <c r="E127" s="72" t="s">
        <v>3317</v>
      </c>
      <c r="F127" s="72" t="s">
        <v>3317</v>
      </c>
      <c r="G127" s="72" t="s">
        <v>3318</v>
      </c>
      <c r="H127" s="72" t="s">
        <v>3317</v>
      </c>
      <c r="I127" s="72" t="s">
        <v>551</v>
      </c>
      <c r="J127" s="72" t="s">
        <v>3573</v>
      </c>
      <c r="K127" s="72" t="s">
        <v>3318</v>
      </c>
      <c r="L127" s="72" t="s">
        <v>3454</v>
      </c>
      <c r="M127" s="72" t="s">
        <v>3574</v>
      </c>
      <c r="N127" s="72" t="s">
        <v>3324</v>
      </c>
      <c r="O127" s="72" t="s">
        <v>3456</v>
      </c>
      <c r="P127" s="72" t="s">
        <v>3574</v>
      </c>
      <c r="Q127" s="72" t="s">
        <v>3324</v>
      </c>
      <c r="R127" s="72" t="s">
        <v>3317</v>
      </c>
      <c r="S127" s="72" t="s">
        <v>3317</v>
      </c>
      <c r="T127" s="72" t="s">
        <v>3317</v>
      </c>
      <c r="U127" s="72" t="s">
        <v>3317</v>
      </c>
      <c r="V127" s="72" t="s">
        <v>3317</v>
      </c>
      <c r="W127" s="72" t="s">
        <v>3317</v>
      </c>
      <c r="X127" s="72" t="s">
        <v>3317</v>
      </c>
      <c r="Y127" s="72" t="s">
        <v>3317</v>
      </c>
      <c r="Z127" s="72" t="s">
        <v>3317</v>
      </c>
      <c r="AA127" s="72" t="s">
        <v>3317</v>
      </c>
      <c r="AB127" s="72" t="s">
        <v>3317</v>
      </c>
      <c r="AC127" s="72" t="s">
        <v>3317</v>
      </c>
      <c r="AD127" s="72" t="s">
        <v>3317</v>
      </c>
      <c r="AE127" s="72" t="s">
        <v>3317</v>
      </c>
      <c r="AF127" s="72" t="s">
        <v>3317</v>
      </c>
      <c r="AG127" s="72" t="s">
        <v>3317</v>
      </c>
      <c r="AH127" s="72" t="s">
        <v>3317</v>
      </c>
      <c r="AI127" s="72" t="s">
        <v>3317</v>
      </c>
      <c r="AJ127" s="72" t="s">
        <v>3317</v>
      </c>
      <c r="AK127" s="72" t="s">
        <v>3317</v>
      </c>
      <c r="AL127" s="72" t="s">
        <v>3317</v>
      </c>
      <c r="AM127" s="72" t="s">
        <v>3317</v>
      </c>
      <c r="AN127" s="72" t="s">
        <v>3317</v>
      </c>
      <c r="AO127" s="72" t="s">
        <v>3317</v>
      </c>
      <c r="AP127" s="72" t="s">
        <v>3317</v>
      </c>
      <c r="AQ127" s="72" t="s">
        <v>3317</v>
      </c>
      <c r="AR127" s="72" t="s">
        <v>3317</v>
      </c>
      <c r="AS127" s="72" t="s">
        <v>3317</v>
      </c>
      <c r="AT127" s="72" t="s">
        <v>3317</v>
      </c>
      <c r="AU127" s="72" t="s">
        <v>3317</v>
      </c>
      <c r="AV127" s="72" t="s">
        <v>3317</v>
      </c>
      <c r="AW127" s="72" t="s">
        <v>3317</v>
      </c>
      <c r="AX127" s="72" t="s">
        <v>3317</v>
      </c>
      <c r="AY127" s="72" t="s">
        <v>3317</v>
      </c>
      <c r="AZ127" s="72" t="s">
        <v>3317</v>
      </c>
      <c r="BA127" s="72" t="s">
        <v>3317</v>
      </c>
      <c r="BB127" s="72" t="s">
        <v>3317</v>
      </c>
      <c r="BC127" s="72" t="s">
        <v>3317</v>
      </c>
      <c r="BD127" s="72" t="s">
        <v>3317</v>
      </c>
      <c r="BE127" s="72" t="s">
        <v>3317</v>
      </c>
      <c r="BF127" s="72" t="s">
        <v>3317</v>
      </c>
      <c r="BG127" s="72" t="s">
        <v>3317</v>
      </c>
      <c r="BH127" s="72" t="s">
        <v>3317</v>
      </c>
      <c r="BI127" s="72" t="s">
        <v>3317</v>
      </c>
      <c r="BJ127" s="72" t="s">
        <v>3317</v>
      </c>
      <c r="BK127" s="72" t="s">
        <v>3317</v>
      </c>
      <c r="BL127" s="72" t="s">
        <v>3317</v>
      </c>
      <c r="BM127" s="72" t="s">
        <v>3317</v>
      </c>
      <c r="BN127" s="72" t="s">
        <v>3317</v>
      </c>
      <c r="BO127" s="72" t="s">
        <v>3317</v>
      </c>
      <c r="BP127" s="72" t="s">
        <v>3317</v>
      </c>
      <c r="BQ127" s="72" t="s">
        <v>3575</v>
      </c>
      <c r="BR127" s="72" t="s">
        <v>3326</v>
      </c>
    </row>
    <row r="128" spans="1:70">
      <c r="A128" s="72" t="s">
        <v>2010</v>
      </c>
      <c r="B128" s="72" t="s">
        <v>2434</v>
      </c>
      <c r="C128" s="72" t="s">
        <v>2415</v>
      </c>
      <c r="D128" s="72" t="s">
        <v>3317</v>
      </c>
      <c r="E128" s="72" t="s">
        <v>3317</v>
      </c>
      <c r="F128" s="72" t="s">
        <v>3317</v>
      </c>
      <c r="G128" s="72" t="s">
        <v>3318</v>
      </c>
      <c r="H128" s="72" t="s">
        <v>2417</v>
      </c>
      <c r="I128" s="72" t="s">
        <v>3317</v>
      </c>
      <c r="J128" s="72" t="s">
        <v>3317</v>
      </c>
      <c r="K128" s="72" t="s">
        <v>3317</v>
      </c>
      <c r="L128" s="72" t="s">
        <v>3317</v>
      </c>
      <c r="M128" s="72" t="s">
        <v>3317</v>
      </c>
      <c r="N128" s="72" t="s">
        <v>3317</v>
      </c>
      <c r="O128" s="72" t="s">
        <v>3317</v>
      </c>
      <c r="P128" s="72" t="s">
        <v>3317</v>
      </c>
      <c r="Q128" s="72" t="s">
        <v>3317</v>
      </c>
      <c r="R128" s="72" t="s">
        <v>3317</v>
      </c>
      <c r="S128" s="72" t="s">
        <v>3317</v>
      </c>
      <c r="T128" s="72" t="s">
        <v>3317</v>
      </c>
      <c r="U128" s="72" t="s">
        <v>3317</v>
      </c>
      <c r="V128" s="72" t="s">
        <v>3317</v>
      </c>
      <c r="W128" s="72" t="s">
        <v>3317</v>
      </c>
      <c r="X128" s="72" t="s">
        <v>3317</v>
      </c>
      <c r="Y128" s="72" t="s">
        <v>3317</v>
      </c>
      <c r="Z128" s="72" t="s">
        <v>3317</v>
      </c>
      <c r="AA128" s="72" t="s">
        <v>3317</v>
      </c>
      <c r="AB128" s="72" t="s">
        <v>3317</v>
      </c>
      <c r="AC128" s="72" t="s">
        <v>3317</v>
      </c>
      <c r="AD128" s="72" t="s">
        <v>3317</v>
      </c>
      <c r="AE128" s="72" t="s">
        <v>3317</v>
      </c>
      <c r="AF128" s="72" t="s">
        <v>3317</v>
      </c>
      <c r="AG128" s="72" t="s">
        <v>3317</v>
      </c>
      <c r="AH128" s="72" t="s">
        <v>3317</v>
      </c>
      <c r="AI128" s="72" t="s">
        <v>3317</v>
      </c>
      <c r="AJ128" s="72" t="s">
        <v>3317</v>
      </c>
      <c r="AK128" s="72" t="s">
        <v>3317</v>
      </c>
      <c r="AL128" s="72" t="s">
        <v>3317</v>
      </c>
      <c r="AM128" s="72" t="s">
        <v>3317</v>
      </c>
      <c r="AN128" s="72" t="s">
        <v>3317</v>
      </c>
      <c r="AO128" s="72" t="s">
        <v>3317</v>
      </c>
      <c r="AP128" s="72" t="s">
        <v>3317</v>
      </c>
      <c r="AQ128" s="72" t="s">
        <v>3317</v>
      </c>
      <c r="AR128" s="72" t="s">
        <v>3317</v>
      </c>
      <c r="AS128" s="72" t="s">
        <v>3317</v>
      </c>
      <c r="AT128" s="72" t="s">
        <v>3317</v>
      </c>
      <c r="AU128" s="72" t="s">
        <v>3317</v>
      </c>
      <c r="AV128" s="72" t="s">
        <v>3317</v>
      </c>
      <c r="AW128" s="72" t="s">
        <v>3317</v>
      </c>
      <c r="AX128" s="72" t="s">
        <v>3317</v>
      </c>
      <c r="AY128" s="72" t="s">
        <v>3317</v>
      </c>
      <c r="AZ128" s="72" t="s">
        <v>3317</v>
      </c>
      <c r="BA128" s="72" t="s">
        <v>3317</v>
      </c>
      <c r="BB128" s="72" t="s">
        <v>3317</v>
      </c>
      <c r="BC128" s="72" t="s">
        <v>3317</v>
      </c>
      <c r="BD128" s="72" t="s">
        <v>3317</v>
      </c>
      <c r="BE128" s="72" t="s">
        <v>3317</v>
      </c>
      <c r="BF128" s="72" t="s">
        <v>3317</v>
      </c>
      <c r="BG128" s="72" t="s">
        <v>3317</v>
      </c>
      <c r="BH128" s="72" t="s">
        <v>3317</v>
      </c>
      <c r="BI128" s="72" t="s">
        <v>3317</v>
      </c>
      <c r="BJ128" s="72" t="s">
        <v>3317</v>
      </c>
      <c r="BK128" s="72" t="s">
        <v>3317</v>
      </c>
      <c r="BL128" s="72" t="s">
        <v>3317</v>
      </c>
      <c r="BM128" s="72" t="s">
        <v>3317</v>
      </c>
      <c r="BN128" s="72" t="s">
        <v>3317</v>
      </c>
      <c r="BO128" s="72" t="s">
        <v>3317</v>
      </c>
      <c r="BP128" s="72" t="s">
        <v>3317</v>
      </c>
      <c r="BQ128" s="72" t="s">
        <v>3576</v>
      </c>
      <c r="BR128" s="72" t="s">
        <v>3326</v>
      </c>
    </row>
    <row r="129" spans="1:70">
      <c r="A129" s="72" t="s">
        <v>2010</v>
      </c>
      <c r="B129" s="72" t="s">
        <v>3140</v>
      </c>
      <c r="C129" s="72" t="s">
        <v>2919</v>
      </c>
      <c r="D129" s="72" t="s">
        <v>3317</v>
      </c>
      <c r="E129" s="72" t="s">
        <v>3317</v>
      </c>
      <c r="F129" s="72" t="s">
        <v>3317</v>
      </c>
      <c r="G129" s="72" t="s">
        <v>3318</v>
      </c>
      <c r="H129" s="72" t="s">
        <v>3317</v>
      </c>
      <c r="I129" s="72" t="s">
        <v>551</v>
      </c>
      <c r="J129" s="72" t="s">
        <v>3577</v>
      </c>
      <c r="K129" s="72" t="s">
        <v>3318</v>
      </c>
      <c r="L129" s="72" t="s">
        <v>3341</v>
      </c>
      <c r="M129" s="72" t="s">
        <v>3578</v>
      </c>
      <c r="N129" s="72" t="s">
        <v>3318</v>
      </c>
      <c r="O129" s="72" t="s">
        <v>3238</v>
      </c>
      <c r="P129" s="72" t="s">
        <v>3578</v>
      </c>
      <c r="Q129" s="72" t="s">
        <v>3318</v>
      </c>
      <c r="R129" s="72" t="s">
        <v>3317</v>
      </c>
      <c r="S129" s="72" t="s">
        <v>3317</v>
      </c>
      <c r="T129" s="72" t="s">
        <v>3317</v>
      </c>
      <c r="U129" s="72" t="s">
        <v>3317</v>
      </c>
      <c r="V129" s="72" t="s">
        <v>3317</v>
      </c>
      <c r="W129" s="72" t="s">
        <v>3317</v>
      </c>
      <c r="X129" s="72" t="s">
        <v>3317</v>
      </c>
      <c r="Y129" s="72" t="s">
        <v>3317</v>
      </c>
      <c r="Z129" s="72" t="s">
        <v>3317</v>
      </c>
      <c r="AA129" s="72" t="s">
        <v>3317</v>
      </c>
      <c r="AB129" s="72" t="s">
        <v>3317</v>
      </c>
      <c r="AC129" s="72" t="s">
        <v>3317</v>
      </c>
      <c r="AD129" s="72" t="s">
        <v>3317</v>
      </c>
      <c r="AE129" s="72" t="s">
        <v>3317</v>
      </c>
      <c r="AF129" s="72" t="s">
        <v>3317</v>
      </c>
      <c r="AG129" s="72" t="s">
        <v>3317</v>
      </c>
      <c r="AH129" s="72" t="s">
        <v>3317</v>
      </c>
      <c r="AI129" s="72" t="s">
        <v>3317</v>
      </c>
      <c r="AJ129" s="72" t="s">
        <v>3317</v>
      </c>
      <c r="AK129" s="72" t="s">
        <v>3317</v>
      </c>
      <c r="AL129" s="72" t="s">
        <v>3317</v>
      </c>
      <c r="AM129" s="72" t="s">
        <v>3317</v>
      </c>
      <c r="AN129" s="72" t="s">
        <v>3317</v>
      </c>
      <c r="AO129" s="72" t="s">
        <v>3317</v>
      </c>
      <c r="AP129" s="72" t="s">
        <v>3317</v>
      </c>
      <c r="AQ129" s="72" t="s">
        <v>3317</v>
      </c>
      <c r="AR129" s="72" t="s">
        <v>3317</v>
      </c>
      <c r="AS129" s="72" t="s">
        <v>3317</v>
      </c>
      <c r="AT129" s="72" t="s">
        <v>3317</v>
      </c>
      <c r="AU129" s="72" t="s">
        <v>3317</v>
      </c>
      <c r="AV129" s="72" t="s">
        <v>3317</v>
      </c>
      <c r="AW129" s="72" t="s">
        <v>3317</v>
      </c>
      <c r="AX129" s="72" t="s">
        <v>3317</v>
      </c>
      <c r="AY129" s="72" t="s">
        <v>3317</v>
      </c>
      <c r="AZ129" s="72" t="s">
        <v>3317</v>
      </c>
      <c r="BA129" s="72" t="s">
        <v>3317</v>
      </c>
      <c r="BB129" s="72" t="s">
        <v>3317</v>
      </c>
      <c r="BC129" s="72" t="s">
        <v>3317</v>
      </c>
      <c r="BD129" s="72" t="s">
        <v>3317</v>
      </c>
      <c r="BE129" s="72" t="s">
        <v>3317</v>
      </c>
      <c r="BF129" s="72" t="s">
        <v>3317</v>
      </c>
      <c r="BG129" s="72" t="s">
        <v>3317</v>
      </c>
      <c r="BH129" s="72" t="s">
        <v>3317</v>
      </c>
      <c r="BI129" s="72" t="s">
        <v>3317</v>
      </c>
      <c r="BJ129" s="72" t="s">
        <v>3317</v>
      </c>
      <c r="BK129" s="72" t="s">
        <v>3317</v>
      </c>
      <c r="BL129" s="72" t="s">
        <v>3317</v>
      </c>
      <c r="BM129" s="72" t="s">
        <v>3317</v>
      </c>
      <c r="BN129" s="72" t="s">
        <v>3317</v>
      </c>
      <c r="BO129" s="72" t="s">
        <v>3317</v>
      </c>
      <c r="BP129" s="72" t="s">
        <v>3317</v>
      </c>
      <c r="BQ129" s="72" t="s">
        <v>3579</v>
      </c>
      <c r="BR129" s="72" t="s">
        <v>3317</v>
      </c>
    </row>
    <row r="130" spans="1:70">
      <c r="A130" s="72" t="s">
        <v>2010</v>
      </c>
      <c r="B130" s="72" t="s">
        <v>3143</v>
      </c>
      <c r="C130" s="72" t="s">
        <v>2446</v>
      </c>
      <c r="D130" s="72" t="s">
        <v>3317</v>
      </c>
      <c r="E130" s="72" t="s">
        <v>3317</v>
      </c>
      <c r="F130" s="72" t="s">
        <v>3317</v>
      </c>
      <c r="G130" s="72" t="s">
        <v>3318</v>
      </c>
      <c r="H130" s="72" t="s">
        <v>3317</v>
      </c>
      <c r="I130" s="72" t="s">
        <v>551</v>
      </c>
      <c r="J130" s="72" t="s">
        <v>3144</v>
      </c>
      <c r="K130" s="72" t="s">
        <v>3318</v>
      </c>
      <c r="L130" s="72" t="s">
        <v>3317</v>
      </c>
      <c r="M130" s="72" t="s">
        <v>3317</v>
      </c>
      <c r="N130" s="72" t="s">
        <v>3317</v>
      </c>
      <c r="O130" s="72" t="s">
        <v>3317</v>
      </c>
      <c r="P130" s="72" t="s">
        <v>3317</v>
      </c>
      <c r="Q130" s="72" t="s">
        <v>3317</v>
      </c>
      <c r="R130" s="72" t="s">
        <v>3317</v>
      </c>
      <c r="S130" s="72" t="s">
        <v>3317</v>
      </c>
      <c r="T130" s="72" t="s">
        <v>3317</v>
      </c>
      <c r="U130" s="72" t="s">
        <v>3317</v>
      </c>
      <c r="V130" s="72" t="s">
        <v>3317</v>
      </c>
      <c r="W130" s="72" t="s">
        <v>3317</v>
      </c>
      <c r="X130" s="72" t="s">
        <v>3317</v>
      </c>
      <c r="Y130" s="72" t="s">
        <v>3317</v>
      </c>
      <c r="Z130" s="72" t="s">
        <v>3317</v>
      </c>
      <c r="AA130" s="72" t="s">
        <v>3317</v>
      </c>
      <c r="AB130" s="72" t="s">
        <v>3317</v>
      </c>
      <c r="AC130" s="72" t="s">
        <v>3317</v>
      </c>
      <c r="AD130" s="72" t="s">
        <v>3317</v>
      </c>
      <c r="AE130" s="72" t="s">
        <v>3317</v>
      </c>
      <c r="AF130" s="72" t="s">
        <v>3317</v>
      </c>
      <c r="AG130" s="72" t="s">
        <v>3317</v>
      </c>
      <c r="AH130" s="72" t="s">
        <v>3317</v>
      </c>
      <c r="AI130" s="72" t="s">
        <v>3317</v>
      </c>
      <c r="AJ130" s="72" t="s">
        <v>3317</v>
      </c>
      <c r="AK130" s="72" t="s">
        <v>3317</v>
      </c>
      <c r="AL130" s="72" t="s">
        <v>3317</v>
      </c>
      <c r="AM130" s="72" t="s">
        <v>3317</v>
      </c>
      <c r="AN130" s="72" t="s">
        <v>3317</v>
      </c>
      <c r="AO130" s="72" t="s">
        <v>3317</v>
      </c>
      <c r="AP130" s="72" t="s">
        <v>3317</v>
      </c>
      <c r="AQ130" s="72" t="s">
        <v>3317</v>
      </c>
      <c r="AR130" s="72" t="s">
        <v>3317</v>
      </c>
      <c r="AS130" s="72" t="s">
        <v>3317</v>
      </c>
      <c r="AT130" s="72" t="s">
        <v>3317</v>
      </c>
      <c r="AU130" s="72" t="s">
        <v>3317</v>
      </c>
      <c r="AV130" s="72" t="s">
        <v>3317</v>
      </c>
      <c r="AW130" s="72" t="s">
        <v>3317</v>
      </c>
      <c r="AX130" s="72" t="s">
        <v>3317</v>
      </c>
      <c r="AY130" s="72" t="s">
        <v>3317</v>
      </c>
      <c r="AZ130" s="72" t="s">
        <v>3317</v>
      </c>
      <c r="BA130" s="72" t="s">
        <v>3317</v>
      </c>
      <c r="BB130" s="72" t="s">
        <v>3317</v>
      </c>
      <c r="BC130" s="72" t="s">
        <v>3317</v>
      </c>
      <c r="BD130" s="72" t="s">
        <v>3317</v>
      </c>
      <c r="BE130" s="72" t="s">
        <v>3317</v>
      </c>
      <c r="BF130" s="72" t="s">
        <v>3317</v>
      </c>
      <c r="BG130" s="72" t="s">
        <v>3317</v>
      </c>
      <c r="BH130" s="72" t="s">
        <v>3317</v>
      </c>
      <c r="BI130" s="72" t="s">
        <v>3317</v>
      </c>
      <c r="BJ130" s="72" t="s">
        <v>3317</v>
      </c>
      <c r="BK130" s="72" t="s">
        <v>3317</v>
      </c>
      <c r="BL130" s="72" t="s">
        <v>3317</v>
      </c>
      <c r="BM130" s="72" t="s">
        <v>3317</v>
      </c>
      <c r="BN130" s="72" t="s">
        <v>3317</v>
      </c>
      <c r="BO130" s="72" t="s">
        <v>3317</v>
      </c>
      <c r="BP130" s="72" t="s">
        <v>3317</v>
      </c>
      <c r="BQ130" s="72" t="s">
        <v>3580</v>
      </c>
      <c r="BR130" s="72" t="s">
        <v>3317</v>
      </c>
    </row>
    <row r="131" spans="1:70">
      <c r="A131" s="72" t="s">
        <v>2010</v>
      </c>
      <c r="B131" s="72" t="s">
        <v>2963</v>
      </c>
      <c r="C131" s="72" t="s">
        <v>2415</v>
      </c>
      <c r="D131" s="72" t="s">
        <v>3317</v>
      </c>
      <c r="E131" s="72" t="s">
        <v>3317</v>
      </c>
      <c r="F131" s="72" t="s">
        <v>3317</v>
      </c>
      <c r="G131" s="72" t="s">
        <v>3318</v>
      </c>
      <c r="H131" s="72" t="s">
        <v>3317</v>
      </c>
      <c r="I131" s="72" t="s">
        <v>2459</v>
      </c>
      <c r="J131" s="72" t="s">
        <v>3317</v>
      </c>
      <c r="K131" s="72" t="s">
        <v>3317</v>
      </c>
      <c r="L131" s="72" t="s">
        <v>3317</v>
      </c>
      <c r="M131" s="72" t="s">
        <v>3317</v>
      </c>
      <c r="N131" s="72" t="s">
        <v>3317</v>
      </c>
      <c r="O131" s="72" t="s">
        <v>3317</v>
      </c>
      <c r="P131" s="72" t="s">
        <v>3317</v>
      </c>
      <c r="Q131" s="72" t="s">
        <v>3317</v>
      </c>
      <c r="R131" s="72" t="s">
        <v>3317</v>
      </c>
      <c r="S131" s="72" t="s">
        <v>3317</v>
      </c>
      <c r="T131" s="72" t="s">
        <v>3317</v>
      </c>
      <c r="U131" s="72" t="s">
        <v>3317</v>
      </c>
      <c r="V131" s="72" t="s">
        <v>3317</v>
      </c>
      <c r="W131" s="72" t="s">
        <v>3317</v>
      </c>
      <c r="X131" s="72" t="s">
        <v>3317</v>
      </c>
      <c r="Y131" s="72" t="s">
        <v>3317</v>
      </c>
      <c r="Z131" s="72" t="s">
        <v>3317</v>
      </c>
      <c r="AA131" s="72" t="s">
        <v>3317</v>
      </c>
      <c r="AB131" s="72" t="s">
        <v>3317</v>
      </c>
      <c r="AC131" s="72" t="s">
        <v>3317</v>
      </c>
      <c r="AD131" s="72" t="s">
        <v>3317</v>
      </c>
      <c r="AE131" s="72" t="s">
        <v>3317</v>
      </c>
      <c r="AF131" s="72" t="s">
        <v>3317</v>
      </c>
      <c r="AG131" s="72" t="s">
        <v>3317</v>
      </c>
      <c r="AH131" s="72" t="s">
        <v>3317</v>
      </c>
      <c r="AI131" s="72" t="s">
        <v>3317</v>
      </c>
      <c r="AJ131" s="72" t="s">
        <v>3317</v>
      </c>
      <c r="AK131" s="72" t="s">
        <v>3317</v>
      </c>
      <c r="AL131" s="72" t="s">
        <v>3317</v>
      </c>
      <c r="AM131" s="72" t="s">
        <v>3317</v>
      </c>
      <c r="AN131" s="72" t="s">
        <v>3317</v>
      </c>
      <c r="AO131" s="72" t="s">
        <v>3317</v>
      </c>
      <c r="AP131" s="72" t="s">
        <v>3317</v>
      </c>
      <c r="AQ131" s="72" t="s">
        <v>3317</v>
      </c>
      <c r="AR131" s="72" t="s">
        <v>3317</v>
      </c>
      <c r="AS131" s="72" t="s">
        <v>3317</v>
      </c>
      <c r="AT131" s="72" t="s">
        <v>3317</v>
      </c>
      <c r="AU131" s="72" t="s">
        <v>3317</v>
      </c>
      <c r="AV131" s="72" t="s">
        <v>3317</v>
      </c>
      <c r="AW131" s="72" t="s">
        <v>3317</v>
      </c>
      <c r="AX131" s="72" t="s">
        <v>3317</v>
      </c>
      <c r="AY131" s="72" t="s">
        <v>3317</v>
      </c>
      <c r="AZ131" s="72" t="s">
        <v>3317</v>
      </c>
      <c r="BA131" s="72" t="s">
        <v>3317</v>
      </c>
      <c r="BB131" s="72" t="s">
        <v>3317</v>
      </c>
      <c r="BC131" s="72" t="s">
        <v>3317</v>
      </c>
      <c r="BD131" s="72" t="s">
        <v>3317</v>
      </c>
      <c r="BE131" s="72" t="s">
        <v>3317</v>
      </c>
      <c r="BF131" s="72" t="s">
        <v>3317</v>
      </c>
      <c r="BG131" s="72" t="s">
        <v>3317</v>
      </c>
      <c r="BH131" s="72" t="s">
        <v>3317</v>
      </c>
      <c r="BI131" s="72" t="s">
        <v>3317</v>
      </c>
      <c r="BJ131" s="72" t="s">
        <v>3317</v>
      </c>
      <c r="BK131" s="72" t="s">
        <v>3317</v>
      </c>
      <c r="BL131" s="72" t="s">
        <v>3317</v>
      </c>
      <c r="BM131" s="72" t="s">
        <v>3317</v>
      </c>
      <c r="BN131" s="72" t="s">
        <v>3317</v>
      </c>
      <c r="BO131" s="72" t="s">
        <v>3317</v>
      </c>
      <c r="BP131" s="72" t="s">
        <v>3317</v>
      </c>
      <c r="BQ131" s="72" t="s">
        <v>3581</v>
      </c>
      <c r="BR131" s="72" t="s">
        <v>3317</v>
      </c>
    </row>
    <row r="132" spans="1:70">
      <c r="A132" s="72" t="s">
        <v>2010</v>
      </c>
      <c r="B132" s="72" t="s">
        <v>2964</v>
      </c>
      <c r="C132" s="72" t="s">
        <v>2946</v>
      </c>
      <c r="D132" s="72" t="s">
        <v>3317</v>
      </c>
      <c r="E132" s="72" t="s">
        <v>3317</v>
      </c>
      <c r="F132" s="72" t="s">
        <v>3317</v>
      </c>
      <c r="G132" s="72" t="s">
        <v>3318</v>
      </c>
      <c r="H132" s="72" t="s">
        <v>3317</v>
      </c>
      <c r="I132" s="72" t="s">
        <v>2965</v>
      </c>
      <c r="J132" s="72" t="s">
        <v>3317</v>
      </c>
      <c r="K132" s="72" t="s">
        <v>3317</v>
      </c>
      <c r="L132" s="72" t="s">
        <v>3317</v>
      </c>
      <c r="M132" s="72" t="s">
        <v>3317</v>
      </c>
      <c r="N132" s="72" t="s">
        <v>3317</v>
      </c>
      <c r="O132" s="72" t="s">
        <v>3317</v>
      </c>
      <c r="P132" s="72" t="s">
        <v>3317</v>
      </c>
      <c r="Q132" s="72" t="s">
        <v>3317</v>
      </c>
      <c r="R132" s="72" t="s">
        <v>3317</v>
      </c>
      <c r="S132" s="72" t="s">
        <v>3317</v>
      </c>
      <c r="T132" s="72" t="s">
        <v>3317</v>
      </c>
      <c r="U132" s="72" t="s">
        <v>3317</v>
      </c>
      <c r="V132" s="72" t="s">
        <v>3317</v>
      </c>
      <c r="W132" s="72" t="s">
        <v>3317</v>
      </c>
      <c r="X132" s="72" t="s">
        <v>3317</v>
      </c>
      <c r="Y132" s="72" t="s">
        <v>3317</v>
      </c>
      <c r="Z132" s="72" t="s">
        <v>3317</v>
      </c>
      <c r="AA132" s="72" t="s">
        <v>3317</v>
      </c>
      <c r="AB132" s="72" t="s">
        <v>3317</v>
      </c>
      <c r="AC132" s="72" t="s">
        <v>3317</v>
      </c>
      <c r="AD132" s="72" t="s">
        <v>3317</v>
      </c>
      <c r="AE132" s="72" t="s">
        <v>3317</v>
      </c>
      <c r="AF132" s="72" t="s">
        <v>3317</v>
      </c>
      <c r="AG132" s="72" t="s">
        <v>3317</v>
      </c>
      <c r="AH132" s="72" t="s">
        <v>3317</v>
      </c>
      <c r="AI132" s="72" t="s">
        <v>3317</v>
      </c>
      <c r="AJ132" s="72" t="s">
        <v>3317</v>
      </c>
      <c r="AK132" s="72" t="s">
        <v>3317</v>
      </c>
      <c r="AL132" s="72" t="s">
        <v>3317</v>
      </c>
      <c r="AM132" s="72" t="s">
        <v>3317</v>
      </c>
      <c r="AN132" s="72" t="s">
        <v>3317</v>
      </c>
      <c r="AO132" s="72" t="s">
        <v>3317</v>
      </c>
      <c r="AP132" s="72" t="s">
        <v>3317</v>
      </c>
      <c r="AQ132" s="72" t="s">
        <v>3317</v>
      </c>
      <c r="AR132" s="72" t="s">
        <v>3317</v>
      </c>
      <c r="AS132" s="72" t="s">
        <v>3317</v>
      </c>
      <c r="AT132" s="72" t="s">
        <v>3317</v>
      </c>
      <c r="AU132" s="72" t="s">
        <v>3317</v>
      </c>
      <c r="AV132" s="72" t="s">
        <v>3317</v>
      </c>
      <c r="AW132" s="72" t="s">
        <v>3317</v>
      </c>
      <c r="AX132" s="72" t="s">
        <v>3317</v>
      </c>
      <c r="AY132" s="72" t="s">
        <v>3317</v>
      </c>
      <c r="AZ132" s="72" t="s">
        <v>3317</v>
      </c>
      <c r="BA132" s="72" t="s">
        <v>3317</v>
      </c>
      <c r="BB132" s="72" t="s">
        <v>3317</v>
      </c>
      <c r="BC132" s="72" t="s">
        <v>3317</v>
      </c>
      <c r="BD132" s="72" t="s">
        <v>3317</v>
      </c>
      <c r="BE132" s="72" t="s">
        <v>3317</v>
      </c>
      <c r="BF132" s="72" t="s">
        <v>3317</v>
      </c>
      <c r="BG132" s="72" t="s">
        <v>3317</v>
      </c>
      <c r="BH132" s="72" t="s">
        <v>3317</v>
      </c>
      <c r="BI132" s="72" t="s">
        <v>3317</v>
      </c>
      <c r="BJ132" s="72" t="s">
        <v>3317</v>
      </c>
      <c r="BK132" s="72" t="s">
        <v>3317</v>
      </c>
      <c r="BL132" s="72" t="s">
        <v>3317</v>
      </c>
      <c r="BM132" s="72" t="s">
        <v>3317</v>
      </c>
      <c r="BN132" s="72" t="s">
        <v>3317</v>
      </c>
      <c r="BO132" s="72" t="s">
        <v>3317</v>
      </c>
      <c r="BP132" s="72" t="s">
        <v>3317</v>
      </c>
      <c r="BQ132" s="72" t="s">
        <v>3582</v>
      </c>
      <c r="BR132" s="72" t="s">
        <v>3317</v>
      </c>
    </row>
    <row r="133" spans="1:70">
      <c r="A133" s="72" t="s">
        <v>2010</v>
      </c>
      <c r="B133" s="72" t="s">
        <v>2967</v>
      </c>
      <c r="C133" s="72" t="s">
        <v>2869</v>
      </c>
      <c r="D133" s="72" t="s">
        <v>3317</v>
      </c>
      <c r="E133" s="72" t="s">
        <v>3317</v>
      </c>
      <c r="F133" s="72" t="s">
        <v>3317</v>
      </c>
      <c r="G133" s="72" t="s">
        <v>3318</v>
      </c>
      <c r="H133" s="72" t="s">
        <v>3317</v>
      </c>
      <c r="I133" s="72" t="s">
        <v>2965</v>
      </c>
      <c r="J133" s="72" t="s">
        <v>2968</v>
      </c>
      <c r="K133" s="72" t="s">
        <v>3318</v>
      </c>
      <c r="L133" s="72" t="s">
        <v>3317</v>
      </c>
      <c r="M133" s="72" t="s">
        <v>3317</v>
      </c>
      <c r="N133" s="72" t="s">
        <v>3317</v>
      </c>
      <c r="O133" s="72" t="s">
        <v>3317</v>
      </c>
      <c r="P133" s="72" t="s">
        <v>3317</v>
      </c>
      <c r="Q133" s="72" t="s">
        <v>3317</v>
      </c>
      <c r="R133" s="72" t="s">
        <v>3317</v>
      </c>
      <c r="S133" s="72" t="s">
        <v>3317</v>
      </c>
      <c r="T133" s="72" t="s">
        <v>3317</v>
      </c>
      <c r="U133" s="72" t="s">
        <v>3317</v>
      </c>
      <c r="V133" s="72" t="s">
        <v>3317</v>
      </c>
      <c r="W133" s="72" t="s">
        <v>3317</v>
      </c>
      <c r="X133" s="72" t="s">
        <v>3317</v>
      </c>
      <c r="Y133" s="72" t="s">
        <v>3317</v>
      </c>
      <c r="Z133" s="72" t="s">
        <v>3317</v>
      </c>
      <c r="AA133" s="72" t="s">
        <v>3317</v>
      </c>
      <c r="AB133" s="72" t="s">
        <v>3317</v>
      </c>
      <c r="AC133" s="72" t="s">
        <v>3317</v>
      </c>
      <c r="AD133" s="72" t="s">
        <v>3317</v>
      </c>
      <c r="AE133" s="72" t="s">
        <v>3317</v>
      </c>
      <c r="AF133" s="72" t="s">
        <v>3317</v>
      </c>
      <c r="AG133" s="72" t="s">
        <v>3317</v>
      </c>
      <c r="AH133" s="72" t="s">
        <v>3317</v>
      </c>
      <c r="AI133" s="72" t="s">
        <v>3317</v>
      </c>
      <c r="AJ133" s="72" t="s">
        <v>3317</v>
      </c>
      <c r="AK133" s="72" t="s">
        <v>3317</v>
      </c>
      <c r="AL133" s="72" t="s">
        <v>3317</v>
      </c>
      <c r="AM133" s="72" t="s">
        <v>3317</v>
      </c>
      <c r="AN133" s="72" t="s">
        <v>3317</v>
      </c>
      <c r="AO133" s="72" t="s">
        <v>3317</v>
      </c>
      <c r="AP133" s="72" t="s">
        <v>3317</v>
      </c>
      <c r="AQ133" s="72" t="s">
        <v>3317</v>
      </c>
      <c r="AR133" s="72" t="s">
        <v>3317</v>
      </c>
      <c r="AS133" s="72" t="s">
        <v>3317</v>
      </c>
      <c r="AT133" s="72" t="s">
        <v>3317</v>
      </c>
      <c r="AU133" s="72" t="s">
        <v>3317</v>
      </c>
      <c r="AV133" s="72" t="s">
        <v>3317</v>
      </c>
      <c r="AW133" s="72" t="s">
        <v>3317</v>
      </c>
      <c r="AX133" s="72" t="s">
        <v>3317</v>
      </c>
      <c r="AY133" s="72" t="s">
        <v>3317</v>
      </c>
      <c r="AZ133" s="72" t="s">
        <v>3317</v>
      </c>
      <c r="BA133" s="72" t="s">
        <v>3317</v>
      </c>
      <c r="BB133" s="72" t="s">
        <v>3317</v>
      </c>
      <c r="BC133" s="72" t="s">
        <v>3317</v>
      </c>
      <c r="BD133" s="72" t="s">
        <v>3317</v>
      </c>
      <c r="BE133" s="72" t="s">
        <v>3317</v>
      </c>
      <c r="BF133" s="72" t="s">
        <v>3317</v>
      </c>
      <c r="BG133" s="72" t="s">
        <v>3317</v>
      </c>
      <c r="BH133" s="72" t="s">
        <v>3317</v>
      </c>
      <c r="BI133" s="72" t="s">
        <v>3317</v>
      </c>
      <c r="BJ133" s="72" t="s">
        <v>3317</v>
      </c>
      <c r="BK133" s="72" t="s">
        <v>3317</v>
      </c>
      <c r="BL133" s="72" t="s">
        <v>3317</v>
      </c>
      <c r="BM133" s="72" t="s">
        <v>3317</v>
      </c>
      <c r="BN133" s="72" t="s">
        <v>3317</v>
      </c>
      <c r="BO133" s="72" t="s">
        <v>3317</v>
      </c>
      <c r="BP133" s="72" t="s">
        <v>3317</v>
      </c>
      <c r="BQ133" s="72" t="s">
        <v>3583</v>
      </c>
      <c r="BR133" s="72" t="s">
        <v>3317</v>
      </c>
    </row>
    <row r="134" spans="1:70">
      <c r="A134" s="72" t="s">
        <v>2010</v>
      </c>
      <c r="B134" s="72" t="s">
        <v>2969</v>
      </c>
      <c r="C134" s="72" t="s">
        <v>2946</v>
      </c>
      <c r="D134" s="72" t="s">
        <v>3317</v>
      </c>
      <c r="E134" s="72" t="s">
        <v>3317</v>
      </c>
      <c r="F134" s="72" t="s">
        <v>3317</v>
      </c>
      <c r="G134" s="72" t="s">
        <v>3318</v>
      </c>
      <c r="H134" s="72" t="s">
        <v>3317</v>
      </c>
      <c r="I134" s="72" t="s">
        <v>2452</v>
      </c>
      <c r="J134" s="72" t="s">
        <v>2970</v>
      </c>
      <c r="K134" s="72" t="s">
        <v>3318</v>
      </c>
      <c r="L134" s="72" t="s">
        <v>3317</v>
      </c>
      <c r="M134" s="72" t="s">
        <v>3317</v>
      </c>
      <c r="N134" s="72" t="s">
        <v>3317</v>
      </c>
      <c r="O134" s="72" t="s">
        <v>3317</v>
      </c>
      <c r="P134" s="72" t="s">
        <v>3317</v>
      </c>
      <c r="Q134" s="72" t="s">
        <v>3317</v>
      </c>
      <c r="R134" s="72" t="s">
        <v>3317</v>
      </c>
      <c r="S134" s="72" t="s">
        <v>3317</v>
      </c>
      <c r="T134" s="72" t="s">
        <v>3317</v>
      </c>
      <c r="U134" s="72" t="s">
        <v>3317</v>
      </c>
      <c r="V134" s="72" t="s">
        <v>3317</v>
      </c>
      <c r="W134" s="72" t="s">
        <v>3317</v>
      </c>
      <c r="X134" s="72" t="s">
        <v>3317</v>
      </c>
      <c r="Y134" s="72" t="s">
        <v>3317</v>
      </c>
      <c r="Z134" s="72" t="s">
        <v>3317</v>
      </c>
      <c r="AA134" s="72" t="s">
        <v>3317</v>
      </c>
      <c r="AB134" s="72" t="s">
        <v>3317</v>
      </c>
      <c r="AC134" s="72" t="s">
        <v>3317</v>
      </c>
      <c r="AD134" s="72" t="s">
        <v>3317</v>
      </c>
      <c r="AE134" s="72" t="s">
        <v>3317</v>
      </c>
      <c r="AF134" s="72" t="s">
        <v>3317</v>
      </c>
      <c r="AG134" s="72" t="s">
        <v>3317</v>
      </c>
      <c r="AH134" s="72" t="s">
        <v>3317</v>
      </c>
      <c r="AI134" s="72" t="s">
        <v>3317</v>
      </c>
      <c r="AJ134" s="72" t="s">
        <v>3317</v>
      </c>
      <c r="AK134" s="72" t="s">
        <v>3317</v>
      </c>
      <c r="AL134" s="72" t="s">
        <v>3317</v>
      </c>
      <c r="AM134" s="72" t="s">
        <v>3317</v>
      </c>
      <c r="AN134" s="72" t="s">
        <v>3317</v>
      </c>
      <c r="AO134" s="72" t="s">
        <v>3317</v>
      </c>
      <c r="AP134" s="72" t="s">
        <v>3317</v>
      </c>
      <c r="AQ134" s="72" t="s">
        <v>3317</v>
      </c>
      <c r="AR134" s="72" t="s">
        <v>3317</v>
      </c>
      <c r="AS134" s="72" t="s">
        <v>3317</v>
      </c>
      <c r="AT134" s="72" t="s">
        <v>3317</v>
      </c>
      <c r="AU134" s="72" t="s">
        <v>3317</v>
      </c>
      <c r="AV134" s="72" t="s">
        <v>3317</v>
      </c>
      <c r="AW134" s="72" t="s">
        <v>3317</v>
      </c>
      <c r="AX134" s="72" t="s">
        <v>3317</v>
      </c>
      <c r="AY134" s="72" t="s">
        <v>3317</v>
      </c>
      <c r="AZ134" s="72" t="s">
        <v>3317</v>
      </c>
      <c r="BA134" s="72" t="s">
        <v>3317</v>
      </c>
      <c r="BB134" s="72" t="s">
        <v>3317</v>
      </c>
      <c r="BC134" s="72" t="s">
        <v>3317</v>
      </c>
      <c r="BD134" s="72" t="s">
        <v>3317</v>
      </c>
      <c r="BE134" s="72" t="s">
        <v>3317</v>
      </c>
      <c r="BF134" s="72" t="s">
        <v>3317</v>
      </c>
      <c r="BG134" s="72" t="s">
        <v>3317</v>
      </c>
      <c r="BH134" s="72" t="s">
        <v>3317</v>
      </c>
      <c r="BI134" s="72" t="s">
        <v>3317</v>
      </c>
      <c r="BJ134" s="72" t="s">
        <v>3317</v>
      </c>
      <c r="BK134" s="72" t="s">
        <v>3317</v>
      </c>
      <c r="BL134" s="72" t="s">
        <v>3317</v>
      </c>
      <c r="BM134" s="72" t="s">
        <v>3317</v>
      </c>
      <c r="BN134" s="72" t="s">
        <v>3317</v>
      </c>
      <c r="BO134" s="72" t="s">
        <v>3317</v>
      </c>
      <c r="BP134" s="72" t="s">
        <v>3317</v>
      </c>
      <c r="BQ134" s="72" t="s">
        <v>3584</v>
      </c>
      <c r="BR134" s="72" t="s">
        <v>3317</v>
      </c>
    </row>
    <row r="135" spans="1:70">
      <c r="A135" s="72" t="s">
        <v>2012</v>
      </c>
      <c r="B135" s="72" t="s">
        <v>2458</v>
      </c>
      <c r="C135" s="72" t="s">
        <v>2458</v>
      </c>
      <c r="D135" s="72" t="s">
        <v>3317</v>
      </c>
      <c r="E135" s="72" t="s">
        <v>3317</v>
      </c>
      <c r="F135" s="72" t="s">
        <v>3317</v>
      </c>
      <c r="G135" s="72" t="s">
        <v>3318</v>
      </c>
      <c r="H135" s="72" t="s">
        <v>3317</v>
      </c>
      <c r="I135" s="72" t="s">
        <v>2459</v>
      </c>
      <c r="J135" s="72" t="s">
        <v>2719</v>
      </c>
      <c r="K135" s="72" t="s">
        <v>3318</v>
      </c>
      <c r="L135" s="72" t="s">
        <v>3317</v>
      </c>
      <c r="M135" s="72" t="s">
        <v>3317</v>
      </c>
      <c r="N135" s="72" t="s">
        <v>3317</v>
      </c>
      <c r="O135" s="72" t="s">
        <v>3317</v>
      </c>
      <c r="P135" s="72" t="s">
        <v>3317</v>
      </c>
      <c r="Q135" s="72" t="s">
        <v>3317</v>
      </c>
      <c r="R135" s="72" t="s">
        <v>3317</v>
      </c>
      <c r="S135" s="72" t="s">
        <v>3317</v>
      </c>
      <c r="T135" s="72" t="s">
        <v>3317</v>
      </c>
      <c r="U135" s="72" t="s">
        <v>3317</v>
      </c>
      <c r="V135" s="72" t="s">
        <v>3317</v>
      </c>
      <c r="W135" s="72" t="s">
        <v>3317</v>
      </c>
      <c r="X135" s="72" t="s">
        <v>3317</v>
      </c>
      <c r="Y135" s="72" t="s">
        <v>3317</v>
      </c>
      <c r="Z135" s="72" t="s">
        <v>3317</v>
      </c>
      <c r="AA135" s="72" t="s">
        <v>3317</v>
      </c>
      <c r="AB135" s="72" t="s">
        <v>3317</v>
      </c>
      <c r="AC135" s="72" t="s">
        <v>3317</v>
      </c>
      <c r="AD135" s="72" t="s">
        <v>3317</v>
      </c>
      <c r="AE135" s="72" t="s">
        <v>3317</v>
      </c>
      <c r="AF135" s="72" t="s">
        <v>3317</v>
      </c>
      <c r="AG135" s="72" t="s">
        <v>3317</v>
      </c>
      <c r="AH135" s="72" t="s">
        <v>3317</v>
      </c>
      <c r="AI135" s="72" t="s">
        <v>3317</v>
      </c>
      <c r="AJ135" s="72" t="s">
        <v>3317</v>
      </c>
      <c r="AK135" s="72" t="s">
        <v>3317</v>
      </c>
      <c r="AL135" s="72" t="s">
        <v>3317</v>
      </c>
      <c r="AM135" s="72" t="s">
        <v>3317</v>
      </c>
      <c r="AN135" s="72" t="s">
        <v>3317</v>
      </c>
      <c r="AO135" s="72" t="s">
        <v>3317</v>
      </c>
      <c r="AP135" s="72" t="s">
        <v>3317</v>
      </c>
      <c r="AQ135" s="72" t="s">
        <v>3317</v>
      </c>
      <c r="AR135" s="72" t="s">
        <v>3317</v>
      </c>
      <c r="AS135" s="72" t="s">
        <v>3317</v>
      </c>
      <c r="AT135" s="72" t="s">
        <v>3317</v>
      </c>
      <c r="AU135" s="72" t="s">
        <v>3317</v>
      </c>
      <c r="AV135" s="72" t="s">
        <v>3317</v>
      </c>
      <c r="AW135" s="72" t="s">
        <v>3317</v>
      </c>
      <c r="AX135" s="72" t="s">
        <v>3317</v>
      </c>
      <c r="AY135" s="72" t="s">
        <v>3317</v>
      </c>
      <c r="AZ135" s="72" t="s">
        <v>3317</v>
      </c>
      <c r="BA135" s="72" t="s">
        <v>3317</v>
      </c>
      <c r="BB135" s="72" t="s">
        <v>3317</v>
      </c>
      <c r="BC135" s="72" t="s">
        <v>3317</v>
      </c>
      <c r="BD135" s="72" t="s">
        <v>3317</v>
      </c>
      <c r="BE135" s="72" t="s">
        <v>3317</v>
      </c>
      <c r="BF135" s="72" t="s">
        <v>3317</v>
      </c>
      <c r="BG135" s="72" t="s">
        <v>3317</v>
      </c>
      <c r="BH135" s="72" t="s">
        <v>3317</v>
      </c>
      <c r="BI135" s="72" t="s">
        <v>3317</v>
      </c>
      <c r="BJ135" s="72" t="s">
        <v>3317</v>
      </c>
      <c r="BK135" s="72" t="s">
        <v>3317</v>
      </c>
      <c r="BL135" s="72" t="s">
        <v>3317</v>
      </c>
      <c r="BM135" s="72" t="s">
        <v>3317</v>
      </c>
      <c r="BN135" s="72" t="s">
        <v>3317</v>
      </c>
      <c r="BO135" s="72" t="s">
        <v>3317</v>
      </c>
      <c r="BP135" s="72" t="s">
        <v>3317</v>
      </c>
      <c r="BQ135" s="72" t="s">
        <v>3585</v>
      </c>
      <c r="BR135" s="72" t="s">
        <v>3326</v>
      </c>
    </row>
    <row r="136" spans="1:70">
      <c r="A136" s="72" t="s">
        <v>2012</v>
      </c>
      <c r="B136" s="72" t="s">
        <v>3586</v>
      </c>
      <c r="C136" s="72" t="s">
        <v>2946</v>
      </c>
      <c r="D136" s="72" t="s">
        <v>3317</v>
      </c>
      <c r="E136" s="72" t="s">
        <v>3317</v>
      </c>
      <c r="F136" s="72" t="s">
        <v>3317</v>
      </c>
      <c r="G136" s="72" t="s">
        <v>3318</v>
      </c>
      <c r="H136" s="72" t="s">
        <v>3317</v>
      </c>
      <c r="I136" s="72" t="s">
        <v>3454</v>
      </c>
      <c r="J136" s="72" t="s">
        <v>3587</v>
      </c>
      <c r="K136" s="72" t="s">
        <v>3318</v>
      </c>
      <c r="L136" s="72" t="s">
        <v>3317</v>
      </c>
      <c r="M136" s="72" t="s">
        <v>3317</v>
      </c>
      <c r="N136" s="72" t="s">
        <v>3317</v>
      </c>
      <c r="O136" s="72" t="s">
        <v>3317</v>
      </c>
      <c r="P136" s="72" t="s">
        <v>3317</v>
      </c>
      <c r="Q136" s="72" t="s">
        <v>3317</v>
      </c>
      <c r="R136" s="72" t="s">
        <v>3317</v>
      </c>
      <c r="S136" s="72" t="s">
        <v>3317</v>
      </c>
      <c r="T136" s="72" t="s">
        <v>3317</v>
      </c>
      <c r="U136" s="72" t="s">
        <v>3317</v>
      </c>
      <c r="V136" s="72" t="s">
        <v>3317</v>
      </c>
      <c r="W136" s="72" t="s">
        <v>3317</v>
      </c>
      <c r="X136" s="72" t="s">
        <v>3317</v>
      </c>
      <c r="Y136" s="72" t="s">
        <v>3317</v>
      </c>
      <c r="Z136" s="72" t="s">
        <v>3317</v>
      </c>
      <c r="AA136" s="72" t="s">
        <v>3317</v>
      </c>
      <c r="AB136" s="72" t="s">
        <v>3317</v>
      </c>
      <c r="AC136" s="72" t="s">
        <v>3317</v>
      </c>
      <c r="AD136" s="72" t="s">
        <v>3317</v>
      </c>
      <c r="AE136" s="72" t="s">
        <v>3317</v>
      </c>
      <c r="AF136" s="72" t="s">
        <v>3317</v>
      </c>
      <c r="AG136" s="72" t="s">
        <v>3317</v>
      </c>
      <c r="AH136" s="72" t="s">
        <v>3317</v>
      </c>
      <c r="AI136" s="72" t="s">
        <v>3317</v>
      </c>
      <c r="AJ136" s="72" t="s">
        <v>3317</v>
      </c>
      <c r="AK136" s="72" t="s">
        <v>3317</v>
      </c>
      <c r="AL136" s="72" t="s">
        <v>3317</v>
      </c>
      <c r="AM136" s="72" t="s">
        <v>3317</v>
      </c>
      <c r="AN136" s="72" t="s">
        <v>3317</v>
      </c>
      <c r="AO136" s="72" t="s">
        <v>3317</v>
      </c>
      <c r="AP136" s="72" t="s">
        <v>3317</v>
      </c>
      <c r="AQ136" s="72" t="s">
        <v>3317</v>
      </c>
      <c r="AR136" s="72" t="s">
        <v>3317</v>
      </c>
      <c r="AS136" s="72" t="s">
        <v>3317</v>
      </c>
      <c r="AT136" s="72" t="s">
        <v>3317</v>
      </c>
      <c r="AU136" s="72" t="s">
        <v>3317</v>
      </c>
      <c r="AV136" s="72" t="s">
        <v>3317</v>
      </c>
      <c r="AW136" s="72" t="s">
        <v>3317</v>
      </c>
      <c r="AX136" s="72" t="s">
        <v>3317</v>
      </c>
      <c r="AY136" s="72" t="s">
        <v>3317</v>
      </c>
      <c r="AZ136" s="72" t="s">
        <v>3317</v>
      </c>
      <c r="BA136" s="72" t="s">
        <v>3317</v>
      </c>
      <c r="BB136" s="72" t="s">
        <v>3317</v>
      </c>
      <c r="BC136" s="72" t="s">
        <v>3317</v>
      </c>
      <c r="BD136" s="72" t="s">
        <v>3317</v>
      </c>
      <c r="BE136" s="72" t="s">
        <v>3317</v>
      </c>
      <c r="BF136" s="72" t="s">
        <v>3317</v>
      </c>
      <c r="BG136" s="72" t="s">
        <v>3317</v>
      </c>
      <c r="BH136" s="72" t="s">
        <v>3317</v>
      </c>
      <c r="BI136" s="72" t="s">
        <v>3317</v>
      </c>
      <c r="BJ136" s="72" t="s">
        <v>3317</v>
      </c>
      <c r="BK136" s="72" t="s">
        <v>3317</v>
      </c>
      <c r="BL136" s="72" t="s">
        <v>3317</v>
      </c>
      <c r="BM136" s="72" t="s">
        <v>3317</v>
      </c>
      <c r="BN136" s="72" t="s">
        <v>3317</v>
      </c>
      <c r="BO136" s="72" t="s">
        <v>3317</v>
      </c>
      <c r="BP136" s="72" t="s">
        <v>3317</v>
      </c>
      <c r="BQ136" s="72" t="s">
        <v>3588</v>
      </c>
      <c r="BR136" s="72" t="s">
        <v>3317</v>
      </c>
    </row>
    <row r="137" spans="1:70">
      <c r="A137" s="72" t="s">
        <v>2012</v>
      </c>
      <c r="B137" s="72" t="s">
        <v>2972</v>
      </c>
      <c r="C137" s="72" t="s">
        <v>2909</v>
      </c>
      <c r="D137" s="72" t="s">
        <v>3317</v>
      </c>
      <c r="E137" s="72" t="s">
        <v>3317</v>
      </c>
      <c r="F137" s="72" t="s">
        <v>3317</v>
      </c>
      <c r="G137" s="72" t="s">
        <v>3318</v>
      </c>
      <c r="H137" s="72" t="s">
        <v>3317</v>
      </c>
      <c r="I137" s="72" t="s">
        <v>108</v>
      </c>
      <c r="J137" s="72" t="s">
        <v>3589</v>
      </c>
      <c r="K137" s="72" t="s">
        <v>3318</v>
      </c>
      <c r="L137" s="72" t="s">
        <v>2563</v>
      </c>
      <c r="M137" s="72" t="s">
        <v>3589</v>
      </c>
      <c r="N137" s="72" t="s">
        <v>3318</v>
      </c>
      <c r="O137" s="72" t="s">
        <v>3317</v>
      </c>
      <c r="P137" s="72" t="s">
        <v>3317</v>
      </c>
      <c r="Q137" s="72" t="s">
        <v>3317</v>
      </c>
      <c r="R137" s="72" t="s">
        <v>3317</v>
      </c>
      <c r="S137" s="72" t="s">
        <v>3317</v>
      </c>
      <c r="T137" s="72" t="s">
        <v>3317</v>
      </c>
      <c r="U137" s="72" t="s">
        <v>3317</v>
      </c>
      <c r="V137" s="72" t="s">
        <v>3317</v>
      </c>
      <c r="W137" s="72" t="s">
        <v>3317</v>
      </c>
      <c r="X137" s="72" t="s">
        <v>3317</v>
      </c>
      <c r="Y137" s="72" t="s">
        <v>3317</v>
      </c>
      <c r="Z137" s="72" t="s">
        <v>3317</v>
      </c>
      <c r="AA137" s="72" t="s">
        <v>3317</v>
      </c>
      <c r="AB137" s="72" t="s">
        <v>3317</v>
      </c>
      <c r="AC137" s="72" t="s">
        <v>3317</v>
      </c>
      <c r="AD137" s="72" t="s">
        <v>3317</v>
      </c>
      <c r="AE137" s="72" t="s">
        <v>3317</v>
      </c>
      <c r="AF137" s="72" t="s">
        <v>3317</v>
      </c>
      <c r="AG137" s="72" t="s">
        <v>3317</v>
      </c>
      <c r="AH137" s="72" t="s">
        <v>3317</v>
      </c>
      <c r="AI137" s="72" t="s">
        <v>3317</v>
      </c>
      <c r="AJ137" s="72" t="s">
        <v>3317</v>
      </c>
      <c r="AK137" s="72" t="s">
        <v>3317</v>
      </c>
      <c r="AL137" s="72" t="s">
        <v>3317</v>
      </c>
      <c r="AM137" s="72" t="s">
        <v>3317</v>
      </c>
      <c r="AN137" s="72" t="s">
        <v>3317</v>
      </c>
      <c r="AO137" s="72" t="s">
        <v>3317</v>
      </c>
      <c r="AP137" s="72" t="s">
        <v>3317</v>
      </c>
      <c r="AQ137" s="72" t="s">
        <v>3317</v>
      </c>
      <c r="AR137" s="72" t="s">
        <v>3317</v>
      </c>
      <c r="AS137" s="72" t="s">
        <v>3317</v>
      </c>
      <c r="AT137" s="72" t="s">
        <v>3317</v>
      </c>
      <c r="AU137" s="72" t="s">
        <v>3317</v>
      </c>
      <c r="AV137" s="72" t="s">
        <v>3317</v>
      </c>
      <c r="AW137" s="72" t="s">
        <v>3317</v>
      </c>
      <c r="AX137" s="72" t="s">
        <v>3317</v>
      </c>
      <c r="AY137" s="72" t="s">
        <v>3317</v>
      </c>
      <c r="AZ137" s="72" t="s">
        <v>3317</v>
      </c>
      <c r="BA137" s="72" t="s">
        <v>3317</v>
      </c>
      <c r="BB137" s="72" t="s">
        <v>3317</v>
      </c>
      <c r="BC137" s="72" t="s">
        <v>3317</v>
      </c>
      <c r="BD137" s="72" t="s">
        <v>3317</v>
      </c>
      <c r="BE137" s="72" t="s">
        <v>3317</v>
      </c>
      <c r="BF137" s="72" t="s">
        <v>3317</v>
      </c>
      <c r="BG137" s="72" t="s">
        <v>3317</v>
      </c>
      <c r="BH137" s="72" t="s">
        <v>3317</v>
      </c>
      <c r="BI137" s="72" t="s">
        <v>3317</v>
      </c>
      <c r="BJ137" s="72" t="s">
        <v>3317</v>
      </c>
      <c r="BK137" s="72" t="s">
        <v>3317</v>
      </c>
      <c r="BL137" s="72" t="s">
        <v>3317</v>
      </c>
      <c r="BM137" s="72" t="s">
        <v>3317</v>
      </c>
      <c r="BN137" s="72" t="s">
        <v>3317</v>
      </c>
      <c r="BO137" s="72" t="s">
        <v>3317</v>
      </c>
      <c r="BP137" s="72" t="s">
        <v>3317</v>
      </c>
      <c r="BQ137" s="72" t="s">
        <v>3590</v>
      </c>
      <c r="BR137" s="72" t="s">
        <v>3317</v>
      </c>
    </row>
    <row r="138" spans="1:70">
      <c r="A138" s="72" t="s">
        <v>2012</v>
      </c>
      <c r="B138" s="72" t="s">
        <v>2974</v>
      </c>
      <c r="C138" s="72" t="s">
        <v>2869</v>
      </c>
      <c r="D138" s="72" t="s">
        <v>3317</v>
      </c>
      <c r="E138" s="72" t="s">
        <v>3317</v>
      </c>
      <c r="F138" s="72" t="s">
        <v>3317</v>
      </c>
      <c r="G138" s="72" t="s">
        <v>3318</v>
      </c>
      <c r="H138" s="72" t="s">
        <v>3317</v>
      </c>
      <c r="I138" s="72" t="s">
        <v>108</v>
      </c>
      <c r="J138" s="72" t="s">
        <v>3591</v>
      </c>
      <c r="K138" s="72" t="s">
        <v>3318</v>
      </c>
      <c r="L138" s="72" t="s">
        <v>2563</v>
      </c>
      <c r="M138" s="72" t="s">
        <v>3591</v>
      </c>
      <c r="N138" s="72" t="s">
        <v>3318</v>
      </c>
      <c r="O138" s="72" t="s">
        <v>3317</v>
      </c>
      <c r="P138" s="72" t="s">
        <v>3317</v>
      </c>
      <c r="Q138" s="72" t="s">
        <v>3317</v>
      </c>
      <c r="R138" s="72" t="s">
        <v>3317</v>
      </c>
      <c r="S138" s="72" t="s">
        <v>3317</v>
      </c>
      <c r="T138" s="72" t="s">
        <v>3317</v>
      </c>
      <c r="U138" s="72" t="s">
        <v>3317</v>
      </c>
      <c r="V138" s="72" t="s">
        <v>3317</v>
      </c>
      <c r="W138" s="72" t="s">
        <v>3317</v>
      </c>
      <c r="X138" s="72" t="s">
        <v>3317</v>
      </c>
      <c r="Y138" s="72" t="s">
        <v>3317</v>
      </c>
      <c r="Z138" s="72" t="s">
        <v>3317</v>
      </c>
      <c r="AA138" s="72" t="s">
        <v>3317</v>
      </c>
      <c r="AB138" s="72" t="s">
        <v>3317</v>
      </c>
      <c r="AC138" s="72" t="s">
        <v>3317</v>
      </c>
      <c r="AD138" s="72" t="s">
        <v>3317</v>
      </c>
      <c r="AE138" s="72" t="s">
        <v>3317</v>
      </c>
      <c r="AF138" s="72" t="s">
        <v>3317</v>
      </c>
      <c r="AG138" s="72" t="s">
        <v>3317</v>
      </c>
      <c r="AH138" s="72" t="s">
        <v>3317</v>
      </c>
      <c r="AI138" s="72" t="s">
        <v>3317</v>
      </c>
      <c r="AJ138" s="72" t="s">
        <v>3317</v>
      </c>
      <c r="AK138" s="72" t="s">
        <v>3317</v>
      </c>
      <c r="AL138" s="72" t="s">
        <v>3317</v>
      </c>
      <c r="AM138" s="72" t="s">
        <v>3317</v>
      </c>
      <c r="AN138" s="72" t="s">
        <v>3317</v>
      </c>
      <c r="AO138" s="72" t="s">
        <v>3317</v>
      </c>
      <c r="AP138" s="72" t="s">
        <v>3317</v>
      </c>
      <c r="AQ138" s="72" t="s">
        <v>3317</v>
      </c>
      <c r="AR138" s="72" t="s">
        <v>3317</v>
      </c>
      <c r="AS138" s="72" t="s">
        <v>3317</v>
      </c>
      <c r="AT138" s="72" t="s">
        <v>3317</v>
      </c>
      <c r="AU138" s="72" t="s">
        <v>3317</v>
      </c>
      <c r="AV138" s="72" t="s">
        <v>3317</v>
      </c>
      <c r="AW138" s="72" t="s">
        <v>3317</v>
      </c>
      <c r="AX138" s="72" t="s">
        <v>3317</v>
      </c>
      <c r="AY138" s="72" t="s">
        <v>3317</v>
      </c>
      <c r="AZ138" s="72" t="s">
        <v>3317</v>
      </c>
      <c r="BA138" s="72" t="s">
        <v>3317</v>
      </c>
      <c r="BB138" s="72" t="s">
        <v>3317</v>
      </c>
      <c r="BC138" s="72" t="s">
        <v>3317</v>
      </c>
      <c r="BD138" s="72" t="s">
        <v>3317</v>
      </c>
      <c r="BE138" s="72" t="s">
        <v>3317</v>
      </c>
      <c r="BF138" s="72" t="s">
        <v>3317</v>
      </c>
      <c r="BG138" s="72" t="s">
        <v>3317</v>
      </c>
      <c r="BH138" s="72" t="s">
        <v>3317</v>
      </c>
      <c r="BI138" s="72" t="s">
        <v>3317</v>
      </c>
      <c r="BJ138" s="72" t="s">
        <v>3317</v>
      </c>
      <c r="BK138" s="72" t="s">
        <v>3317</v>
      </c>
      <c r="BL138" s="72" t="s">
        <v>3317</v>
      </c>
      <c r="BM138" s="72" t="s">
        <v>3317</v>
      </c>
      <c r="BN138" s="72" t="s">
        <v>3317</v>
      </c>
      <c r="BO138" s="72" t="s">
        <v>3317</v>
      </c>
      <c r="BP138" s="72" t="s">
        <v>3317</v>
      </c>
      <c r="BQ138" s="72" t="s">
        <v>3592</v>
      </c>
      <c r="BR138" s="72" t="s">
        <v>3317</v>
      </c>
    </row>
    <row r="139" spans="1:70">
      <c r="A139" s="72" t="s">
        <v>2012</v>
      </c>
      <c r="B139" s="72" t="s">
        <v>2976</v>
      </c>
      <c r="C139" s="72" t="s">
        <v>2919</v>
      </c>
      <c r="D139" s="72" t="s">
        <v>3317</v>
      </c>
      <c r="E139" s="72" t="s">
        <v>3317</v>
      </c>
      <c r="F139" s="72" t="s">
        <v>3317</v>
      </c>
      <c r="G139" s="72" t="s">
        <v>3318</v>
      </c>
      <c r="H139" s="72" t="s">
        <v>3317</v>
      </c>
      <c r="I139" s="72" t="s">
        <v>2459</v>
      </c>
      <c r="J139" s="72" t="s">
        <v>3317</v>
      </c>
      <c r="K139" s="72" t="s">
        <v>3317</v>
      </c>
      <c r="L139" s="72" t="s">
        <v>3317</v>
      </c>
      <c r="M139" s="72" t="s">
        <v>3317</v>
      </c>
      <c r="N139" s="72" t="s">
        <v>3317</v>
      </c>
      <c r="O139" s="72" t="s">
        <v>3317</v>
      </c>
      <c r="P139" s="72" t="s">
        <v>3317</v>
      </c>
      <c r="Q139" s="72" t="s">
        <v>3317</v>
      </c>
      <c r="R139" s="72" t="s">
        <v>3317</v>
      </c>
      <c r="S139" s="72" t="s">
        <v>3317</v>
      </c>
      <c r="T139" s="72" t="s">
        <v>3317</v>
      </c>
      <c r="U139" s="72" t="s">
        <v>3317</v>
      </c>
      <c r="V139" s="72" t="s">
        <v>3317</v>
      </c>
      <c r="W139" s="72" t="s">
        <v>3317</v>
      </c>
      <c r="X139" s="72" t="s">
        <v>3317</v>
      </c>
      <c r="Y139" s="72" t="s">
        <v>3317</v>
      </c>
      <c r="Z139" s="72" t="s">
        <v>3317</v>
      </c>
      <c r="AA139" s="72" t="s">
        <v>3317</v>
      </c>
      <c r="AB139" s="72" t="s">
        <v>3317</v>
      </c>
      <c r="AC139" s="72" t="s">
        <v>3317</v>
      </c>
      <c r="AD139" s="72" t="s">
        <v>3317</v>
      </c>
      <c r="AE139" s="72" t="s">
        <v>3317</v>
      </c>
      <c r="AF139" s="72" t="s">
        <v>3317</v>
      </c>
      <c r="AG139" s="72" t="s">
        <v>3317</v>
      </c>
      <c r="AH139" s="72" t="s">
        <v>3317</v>
      </c>
      <c r="AI139" s="72" t="s">
        <v>3317</v>
      </c>
      <c r="AJ139" s="72" t="s">
        <v>3317</v>
      </c>
      <c r="AK139" s="72" t="s">
        <v>3317</v>
      </c>
      <c r="AL139" s="72" t="s">
        <v>3317</v>
      </c>
      <c r="AM139" s="72" t="s">
        <v>3317</v>
      </c>
      <c r="AN139" s="72" t="s">
        <v>3317</v>
      </c>
      <c r="AO139" s="72" t="s">
        <v>3317</v>
      </c>
      <c r="AP139" s="72" t="s">
        <v>3317</v>
      </c>
      <c r="AQ139" s="72" t="s">
        <v>3317</v>
      </c>
      <c r="AR139" s="72" t="s">
        <v>3317</v>
      </c>
      <c r="AS139" s="72" t="s">
        <v>3317</v>
      </c>
      <c r="AT139" s="72" t="s">
        <v>3317</v>
      </c>
      <c r="AU139" s="72" t="s">
        <v>3317</v>
      </c>
      <c r="AV139" s="72" t="s">
        <v>3317</v>
      </c>
      <c r="AW139" s="72" t="s">
        <v>3317</v>
      </c>
      <c r="AX139" s="72" t="s">
        <v>3317</v>
      </c>
      <c r="AY139" s="72" t="s">
        <v>3317</v>
      </c>
      <c r="AZ139" s="72" t="s">
        <v>3317</v>
      </c>
      <c r="BA139" s="72" t="s">
        <v>3317</v>
      </c>
      <c r="BB139" s="72" t="s">
        <v>3317</v>
      </c>
      <c r="BC139" s="72" t="s">
        <v>3317</v>
      </c>
      <c r="BD139" s="72" t="s">
        <v>3317</v>
      </c>
      <c r="BE139" s="72" t="s">
        <v>3317</v>
      </c>
      <c r="BF139" s="72" t="s">
        <v>3317</v>
      </c>
      <c r="BG139" s="72" t="s">
        <v>3317</v>
      </c>
      <c r="BH139" s="72" t="s">
        <v>3317</v>
      </c>
      <c r="BI139" s="72" t="s">
        <v>3317</v>
      </c>
      <c r="BJ139" s="72" t="s">
        <v>3317</v>
      </c>
      <c r="BK139" s="72" t="s">
        <v>3317</v>
      </c>
      <c r="BL139" s="72" t="s">
        <v>3317</v>
      </c>
      <c r="BM139" s="72" t="s">
        <v>3317</v>
      </c>
      <c r="BN139" s="72" t="s">
        <v>3317</v>
      </c>
      <c r="BO139" s="72" t="s">
        <v>3317</v>
      </c>
      <c r="BP139" s="72" t="s">
        <v>3317</v>
      </c>
      <c r="BQ139" s="72" t="s">
        <v>3593</v>
      </c>
      <c r="BR139" s="72" t="s">
        <v>3317</v>
      </c>
    </row>
    <row r="140" spans="1:70">
      <c r="A140" s="72" t="s">
        <v>2012</v>
      </c>
      <c r="B140" s="72" t="s">
        <v>2977</v>
      </c>
      <c r="C140" s="72" t="s">
        <v>2919</v>
      </c>
      <c r="D140" s="72" t="s">
        <v>3317</v>
      </c>
      <c r="E140" s="72" t="s">
        <v>3317</v>
      </c>
      <c r="F140" s="72" t="s">
        <v>3317</v>
      </c>
      <c r="G140" s="72" t="s">
        <v>3318</v>
      </c>
      <c r="H140" s="72" t="s">
        <v>3317</v>
      </c>
      <c r="I140" s="72" t="s">
        <v>108</v>
      </c>
      <c r="J140" s="72" t="s">
        <v>3594</v>
      </c>
      <c r="K140" s="72" t="s">
        <v>3318</v>
      </c>
      <c r="L140" s="72" t="s">
        <v>2563</v>
      </c>
      <c r="M140" s="72" t="s">
        <v>3594</v>
      </c>
      <c r="N140" s="72" t="s">
        <v>3318</v>
      </c>
      <c r="O140" s="72" t="s">
        <v>3317</v>
      </c>
      <c r="P140" s="72" t="s">
        <v>3317</v>
      </c>
      <c r="Q140" s="72" t="s">
        <v>3317</v>
      </c>
      <c r="R140" s="72" t="s">
        <v>3317</v>
      </c>
      <c r="S140" s="72" t="s">
        <v>3317</v>
      </c>
      <c r="T140" s="72" t="s">
        <v>3317</v>
      </c>
      <c r="U140" s="72" t="s">
        <v>3317</v>
      </c>
      <c r="V140" s="72" t="s">
        <v>3317</v>
      </c>
      <c r="W140" s="72" t="s">
        <v>3317</v>
      </c>
      <c r="X140" s="72" t="s">
        <v>3317</v>
      </c>
      <c r="Y140" s="72" t="s">
        <v>3317</v>
      </c>
      <c r="Z140" s="72" t="s">
        <v>3317</v>
      </c>
      <c r="AA140" s="72" t="s">
        <v>3317</v>
      </c>
      <c r="AB140" s="72" t="s">
        <v>3317</v>
      </c>
      <c r="AC140" s="72" t="s">
        <v>3317</v>
      </c>
      <c r="AD140" s="72" t="s">
        <v>3317</v>
      </c>
      <c r="AE140" s="72" t="s">
        <v>3317</v>
      </c>
      <c r="AF140" s="72" t="s">
        <v>3317</v>
      </c>
      <c r="AG140" s="72" t="s">
        <v>3317</v>
      </c>
      <c r="AH140" s="72" t="s">
        <v>3317</v>
      </c>
      <c r="AI140" s="72" t="s">
        <v>3317</v>
      </c>
      <c r="AJ140" s="72" t="s">
        <v>3317</v>
      </c>
      <c r="AK140" s="72" t="s">
        <v>3317</v>
      </c>
      <c r="AL140" s="72" t="s">
        <v>3317</v>
      </c>
      <c r="AM140" s="72" t="s">
        <v>3317</v>
      </c>
      <c r="AN140" s="72" t="s">
        <v>3317</v>
      </c>
      <c r="AO140" s="72" t="s">
        <v>3317</v>
      </c>
      <c r="AP140" s="72" t="s">
        <v>3317</v>
      </c>
      <c r="AQ140" s="72" t="s">
        <v>3317</v>
      </c>
      <c r="AR140" s="72" t="s">
        <v>3317</v>
      </c>
      <c r="AS140" s="72" t="s">
        <v>3317</v>
      </c>
      <c r="AT140" s="72" t="s">
        <v>3317</v>
      </c>
      <c r="AU140" s="72" t="s">
        <v>3317</v>
      </c>
      <c r="AV140" s="72" t="s">
        <v>3317</v>
      </c>
      <c r="AW140" s="72" t="s">
        <v>3317</v>
      </c>
      <c r="AX140" s="72" t="s">
        <v>3317</v>
      </c>
      <c r="AY140" s="72" t="s">
        <v>3317</v>
      </c>
      <c r="AZ140" s="72" t="s">
        <v>3317</v>
      </c>
      <c r="BA140" s="72" t="s">
        <v>3317</v>
      </c>
      <c r="BB140" s="72" t="s">
        <v>3317</v>
      </c>
      <c r="BC140" s="72" t="s">
        <v>3317</v>
      </c>
      <c r="BD140" s="72" t="s">
        <v>3317</v>
      </c>
      <c r="BE140" s="72" t="s">
        <v>3317</v>
      </c>
      <c r="BF140" s="72" t="s">
        <v>3317</v>
      </c>
      <c r="BG140" s="72" t="s">
        <v>3317</v>
      </c>
      <c r="BH140" s="72" t="s">
        <v>3317</v>
      </c>
      <c r="BI140" s="72" t="s">
        <v>3317</v>
      </c>
      <c r="BJ140" s="72" t="s">
        <v>3317</v>
      </c>
      <c r="BK140" s="72" t="s">
        <v>3317</v>
      </c>
      <c r="BL140" s="72" t="s">
        <v>3317</v>
      </c>
      <c r="BM140" s="72" t="s">
        <v>3317</v>
      </c>
      <c r="BN140" s="72" t="s">
        <v>3317</v>
      </c>
      <c r="BO140" s="72" t="s">
        <v>3317</v>
      </c>
      <c r="BP140" s="72" t="s">
        <v>3317</v>
      </c>
      <c r="BQ140" s="72" t="s">
        <v>3595</v>
      </c>
      <c r="BR140" s="72" t="s">
        <v>3317</v>
      </c>
    </row>
    <row r="141" spans="1:70">
      <c r="A141" s="72" t="s">
        <v>2012</v>
      </c>
      <c r="B141" s="72" t="s">
        <v>3596</v>
      </c>
      <c r="C141" s="72" t="s">
        <v>2901</v>
      </c>
      <c r="D141" s="72" t="s">
        <v>3317</v>
      </c>
      <c r="E141" s="72" t="s">
        <v>3317</v>
      </c>
      <c r="F141" s="72" t="s">
        <v>3317</v>
      </c>
      <c r="G141" s="72" t="s">
        <v>3318</v>
      </c>
      <c r="H141" s="72" t="s">
        <v>3317</v>
      </c>
      <c r="I141" s="72" t="s">
        <v>3399</v>
      </c>
      <c r="J141" s="72" t="s">
        <v>3597</v>
      </c>
      <c r="K141" s="72" t="s">
        <v>3318</v>
      </c>
      <c r="L141" s="72" t="s">
        <v>3317</v>
      </c>
      <c r="M141" s="72" t="s">
        <v>3317</v>
      </c>
      <c r="N141" s="72" t="s">
        <v>3317</v>
      </c>
      <c r="O141" s="72" t="s">
        <v>3317</v>
      </c>
      <c r="P141" s="72" t="s">
        <v>3317</v>
      </c>
      <c r="Q141" s="72" t="s">
        <v>3317</v>
      </c>
      <c r="R141" s="72" t="s">
        <v>3317</v>
      </c>
      <c r="S141" s="72" t="s">
        <v>3317</v>
      </c>
      <c r="T141" s="72" t="s">
        <v>3317</v>
      </c>
      <c r="U141" s="72" t="s">
        <v>3317</v>
      </c>
      <c r="V141" s="72" t="s">
        <v>3317</v>
      </c>
      <c r="W141" s="72" t="s">
        <v>3317</v>
      </c>
      <c r="X141" s="72" t="s">
        <v>3317</v>
      </c>
      <c r="Y141" s="72" t="s">
        <v>3317</v>
      </c>
      <c r="Z141" s="72" t="s">
        <v>3317</v>
      </c>
      <c r="AA141" s="72" t="s">
        <v>3317</v>
      </c>
      <c r="AB141" s="72" t="s">
        <v>3317</v>
      </c>
      <c r="AC141" s="72" t="s">
        <v>3317</v>
      </c>
      <c r="AD141" s="72" t="s">
        <v>3317</v>
      </c>
      <c r="AE141" s="72" t="s">
        <v>3317</v>
      </c>
      <c r="AF141" s="72" t="s">
        <v>3317</v>
      </c>
      <c r="AG141" s="72" t="s">
        <v>3317</v>
      </c>
      <c r="AH141" s="72" t="s">
        <v>3317</v>
      </c>
      <c r="AI141" s="72" t="s">
        <v>3317</v>
      </c>
      <c r="AJ141" s="72" t="s">
        <v>3317</v>
      </c>
      <c r="AK141" s="72" t="s">
        <v>3317</v>
      </c>
      <c r="AL141" s="72" t="s">
        <v>3317</v>
      </c>
      <c r="AM141" s="72" t="s">
        <v>3317</v>
      </c>
      <c r="AN141" s="72" t="s">
        <v>3317</v>
      </c>
      <c r="AO141" s="72" t="s">
        <v>3317</v>
      </c>
      <c r="AP141" s="72" t="s">
        <v>3317</v>
      </c>
      <c r="AQ141" s="72" t="s">
        <v>3317</v>
      </c>
      <c r="AR141" s="72" t="s">
        <v>3317</v>
      </c>
      <c r="AS141" s="72" t="s">
        <v>3317</v>
      </c>
      <c r="AT141" s="72" t="s">
        <v>3317</v>
      </c>
      <c r="AU141" s="72" t="s">
        <v>3317</v>
      </c>
      <c r="AV141" s="72" t="s">
        <v>3317</v>
      </c>
      <c r="AW141" s="72" t="s">
        <v>3317</v>
      </c>
      <c r="AX141" s="72" t="s">
        <v>3317</v>
      </c>
      <c r="AY141" s="72" t="s">
        <v>3317</v>
      </c>
      <c r="AZ141" s="72" t="s">
        <v>3317</v>
      </c>
      <c r="BA141" s="72" t="s">
        <v>3317</v>
      </c>
      <c r="BB141" s="72" t="s">
        <v>3317</v>
      </c>
      <c r="BC141" s="72" t="s">
        <v>3317</v>
      </c>
      <c r="BD141" s="72" t="s">
        <v>3317</v>
      </c>
      <c r="BE141" s="72" t="s">
        <v>3317</v>
      </c>
      <c r="BF141" s="72" t="s">
        <v>3317</v>
      </c>
      <c r="BG141" s="72" t="s">
        <v>3317</v>
      </c>
      <c r="BH141" s="72" t="s">
        <v>3317</v>
      </c>
      <c r="BI141" s="72" t="s">
        <v>3317</v>
      </c>
      <c r="BJ141" s="72" t="s">
        <v>3317</v>
      </c>
      <c r="BK141" s="72" t="s">
        <v>3317</v>
      </c>
      <c r="BL141" s="72" t="s">
        <v>3317</v>
      </c>
      <c r="BM141" s="72" t="s">
        <v>3317</v>
      </c>
      <c r="BN141" s="72" t="s">
        <v>3317</v>
      </c>
      <c r="BO141" s="72" t="s">
        <v>3317</v>
      </c>
      <c r="BP141" s="72" t="s">
        <v>3317</v>
      </c>
      <c r="BQ141" s="72" t="s">
        <v>3598</v>
      </c>
      <c r="BR141" s="72" t="s">
        <v>3317</v>
      </c>
    </row>
    <row r="142" spans="1:70">
      <c r="A142" s="72" t="s">
        <v>2012</v>
      </c>
      <c r="B142" s="72" t="s">
        <v>3599</v>
      </c>
      <c r="C142" s="72" t="s">
        <v>2884</v>
      </c>
      <c r="D142" s="72" t="s">
        <v>3317</v>
      </c>
      <c r="E142" s="72" t="s">
        <v>3317</v>
      </c>
      <c r="F142" s="72" t="s">
        <v>3317</v>
      </c>
      <c r="G142" s="72" t="s">
        <v>3318</v>
      </c>
      <c r="H142" s="72" t="s">
        <v>3317</v>
      </c>
      <c r="I142" s="72" t="s">
        <v>3341</v>
      </c>
      <c r="J142" s="72" t="s">
        <v>3600</v>
      </c>
      <c r="K142" s="72" t="s">
        <v>3318</v>
      </c>
      <c r="L142" s="72" t="s">
        <v>3317</v>
      </c>
      <c r="M142" s="72" t="s">
        <v>3317</v>
      </c>
      <c r="N142" s="72" t="s">
        <v>3317</v>
      </c>
      <c r="O142" s="72" t="s">
        <v>3317</v>
      </c>
      <c r="P142" s="72" t="s">
        <v>3317</v>
      </c>
      <c r="Q142" s="72" t="s">
        <v>3317</v>
      </c>
      <c r="R142" s="72" t="s">
        <v>3317</v>
      </c>
      <c r="S142" s="72" t="s">
        <v>3317</v>
      </c>
      <c r="T142" s="72" t="s">
        <v>3317</v>
      </c>
      <c r="U142" s="72" t="s">
        <v>3317</v>
      </c>
      <c r="V142" s="72" t="s">
        <v>3317</v>
      </c>
      <c r="W142" s="72" t="s">
        <v>3317</v>
      </c>
      <c r="X142" s="72" t="s">
        <v>3317</v>
      </c>
      <c r="Y142" s="72" t="s">
        <v>3317</v>
      </c>
      <c r="Z142" s="72" t="s">
        <v>3317</v>
      </c>
      <c r="AA142" s="72" t="s">
        <v>3317</v>
      </c>
      <c r="AB142" s="72" t="s">
        <v>3317</v>
      </c>
      <c r="AC142" s="72" t="s">
        <v>3317</v>
      </c>
      <c r="AD142" s="72" t="s">
        <v>3317</v>
      </c>
      <c r="AE142" s="72" t="s">
        <v>3317</v>
      </c>
      <c r="AF142" s="72" t="s">
        <v>3317</v>
      </c>
      <c r="AG142" s="72" t="s">
        <v>3317</v>
      </c>
      <c r="AH142" s="72" t="s">
        <v>3317</v>
      </c>
      <c r="AI142" s="72" t="s">
        <v>3317</v>
      </c>
      <c r="AJ142" s="72" t="s">
        <v>3317</v>
      </c>
      <c r="AK142" s="72" t="s">
        <v>3317</v>
      </c>
      <c r="AL142" s="72" t="s">
        <v>3317</v>
      </c>
      <c r="AM142" s="72" t="s">
        <v>3317</v>
      </c>
      <c r="AN142" s="72" t="s">
        <v>3317</v>
      </c>
      <c r="AO142" s="72" t="s">
        <v>3317</v>
      </c>
      <c r="AP142" s="72" t="s">
        <v>3317</v>
      </c>
      <c r="AQ142" s="72" t="s">
        <v>3317</v>
      </c>
      <c r="AR142" s="72" t="s">
        <v>3317</v>
      </c>
      <c r="AS142" s="72" t="s">
        <v>3317</v>
      </c>
      <c r="AT142" s="72" t="s">
        <v>3317</v>
      </c>
      <c r="AU142" s="72" t="s">
        <v>3317</v>
      </c>
      <c r="AV142" s="72" t="s">
        <v>3317</v>
      </c>
      <c r="AW142" s="72" t="s">
        <v>3317</v>
      </c>
      <c r="AX142" s="72" t="s">
        <v>3317</v>
      </c>
      <c r="AY142" s="72" t="s">
        <v>3317</v>
      </c>
      <c r="AZ142" s="72" t="s">
        <v>3317</v>
      </c>
      <c r="BA142" s="72" t="s">
        <v>3317</v>
      </c>
      <c r="BB142" s="72" t="s">
        <v>3317</v>
      </c>
      <c r="BC142" s="72" t="s">
        <v>3317</v>
      </c>
      <c r="BD142" s="72" t="s">
        <v>3317</v>
      </c>
      <c r="BE142" s="72" t="s">
        <v>3317</v>
      </c>
      <c r="BF142" s="72" t="s">
        <v>3317</v>
      </c>
      <c r="BG142" s="72" t="s">
        <v>3317</v>
      </c>
      <c r="BH142" s="72" t="s">
        <v>3317</v>
      </c>
      <c r="BI142" s="72" t="s">
        <v>3317</v>
      </c>
      <c r="BJ142" s="72" t="s">
        <v>3317</v>
      </c>
      <c r="BK142" s="72" t="s">
        <v>3317</v>
      </c>
      <c r="BL142" s="72" t="s">
        <v>3317</v>
      </c>
      <c r="BM142" s="72" t="s">
        <v>3317</v>
      </c>
      <c r="BN142" s="72" t="s">
        <v>3317</v>
      </c>
      <c r="BO142" s="72" t="s">
        <v>3317</v>
      </c>
      <c r="BP142" s="72" t="s">
        <v>3317</v>
      </c>
      <c r="BQ142" s="72" t="s">
        <v>3601</v>
      </c>
      <c r="BR142" s="72" t="s">
        <v>3317</v>
      </c>
    </row>
    <row r="143" spans="1:70">
      <c r="A143" s="72" t="s">
        <v>2012</v>
      </c>
      <c r="B143" s="72" t="s">
        <v>2979</v>
      </c>
      <c r="C143" s="72" t="s">
        <v>2901</v>
      </c>
      <c r="D143" s="72" t="s">
        <v>3317</v>
      </c>
      <c r="E143" s="72" t="s">
        <v>3317</v>
      </c>
      <c r="F143" s="72" t="s">
        <v>3317</v>
      </c>
      <c r="G143" s="72" t="s">
        <v>3318</v>
      </c>
      <c r="H143" s="72" t="s">
        <v>3317</v>
      </c>
      <c r="I143" s="72" t="s">
        <v>108</v>
      </c>
      <c r="J143" s="72" t="s">
        <v>3602</v>
      </c>
      <c r="K143" s="72" t="s">
        <v>3318</v>
      </c>
      <c r="L143" s="72" t="s">
        <v>2563</v>
      </c>
      <c r="M143" s="72" t="s">
        <v>3602</v>
      </c>
      <c r="N143" s="72" t="s">
        <v>3318</v>
      </c>
      <c r="O143" s="72" t="s">
        <v>3454</v>
      </c>
      <c r="P143" s="72" t="s">
        <v>3603</v>
      </c>
      <c r="Q143" s="72" t="s">
        <v>3324</v>
      </c>
      <c r="R143" s="72" t="s">
        <v>3456</v>
      </c>
      <c r="S143" s="72" t="s">
        <v>3604</v>
      </c>
      <c r="T143" s="72" t="s">
        <v>3324</v>
      </c>
      <c r="U143" s="72" t="s">
        <v>3317</v>
      </c>
      <c r="V143" s="72" t="s">
        <v>3317</v>
      </c>
      <c r="W143" s="72" t="s">
        <v>3317</v>
      </c>
      <c r="X143" s="72" t="s">
        <v>3317</v>
      </c>
      <c r="Y143" s="72" t="s">
        <v>3317</v>
      </c>
      <c r="Z143" s="72" t="s">
        <v>3317</v>
      </c>
      <c r="AA143" s="72" t="s">
        <v>3317</v>
      </c>
      <c r="AB143" s="72" t="s">
        <v>3317</v>
      </c>
      <c r="AC143" s="72" t="s">
        <v>3317</v>
      </c>
      <c r="AD143" s="72" t="s">
        <v>3317</v>
      </c>
      <c r="AE143" s="72" t="s">
        <v>3317</v>
      </c>
      <c r="AF143" s="72" t="s">
        <v>3317</v>
      </c>
      <c r="AG143" s="72" t="s">
        <v>3317</v>
      </c>
      <c r="AH143" s="72" t="s">
        <v>3317</v>
      </c>
      <c r="AI143" s="72" t="s">
        <v>3317</v>
      </c>
      <c r="AJ143" s="72" t="s">
        <v>3317</v>
      </c>
      <c r="AK143" s="72" t="s">
        <v>3317</v>
      </c>
      <c r="AL143" s="72" t="s">
        <v>3317</v>
      </c>
      <c r="AM143" s="72" t="s">
        <v>3317</v>
      </c>
      <c r="AN143" s="72" t="s">
        <v>3317</v>
      </c>
      <c r="AO143" s="72" t="s">
        <v>3317</v>
      </c>
      <c r="AP143" s="72" t="s">
        <v>3317</v>
      </c>
      <c r="AQ143" s="72" t="s">
        <v>3317</v>
      </c>
      <c r="AR143" s="72" t="s">
        <v>3317</v>
      </c>
      <c r="AS143" s="72" t="s">
        <v>3317</v>
      </c>
      <c r="AT143" s="72" t="s">
        <v>3317</v>
      </c>
      <c r="AU143" s="72" t="s">
        <v>3317</v>
      </c>
      <c r="AV143" s="72" t="s">
        <v>3317</v>
      </c>
      <c r="AW143" s="72" t="s">
        <v>3317</v>
      </c>
      <c r="AX143" s="72" t="s">
        <v>3317</v>
      </c>
      <c r="AY143" s="72" t="s">
        <v>3317</v>
      </c>
      <c r="AZ143" s="72" t="s">
        <v>3317</v>
      </c>
      <c r="BA143" s="72" t="s">
        <v>3317</v>
      </c>
      <c r="BB143" s="72" t="s">
        <v>3317</v>
      </c>
      <c r="BC143" s="72" t="s">
        <v>3317</v>
      </c>
      <c r="BD143" s="72" t="s">
        <v>3317</v>
      </c>
      <c r="BE143" s="72" t="s">
        <v>3317</v>
      </c>
      <c r="BF143" s="72" t="s">
        <v>3317</v>
      </c>
      <c r="BG143" s="72" t="s">
        <v>3317</v>
      </c>
      <c r="BH143" s="72" t="s">
        <v>3317</v>
      </c>
      <c r="BI143" s="72" t="s">
        <v>3317</v>
      </c>
      <c r="BJ143" s="72" t="s">
        <v>3317</v>
      </c>
      <c r="BK143" s="72" t="s">
        <v>3317</v>
      </c>
      <c r="BL143" s="72" t="s">
        <v>3317</v>
      </c>
      <c r="BM143" s="72" t="s">
        <v>3317</v>
      </c>
      <c r="BN143" s="72" t="s">
        <v>3317</v>
      </c>
      <c r="BO143" s="72" t="s">
        <v>3317</v>
      </c>
      <c r="BP143" s="72" t="s">
        <v>3317</v>
      </c>
      <c r="BQ143" s="72" t="s">
        <v>3605</v>
      </c>
      <c r="BR143" s="72" t="s">
        <v>3326</v>
      </c>
    </row>
    <row r="144" spans="1:70">
      <c r="A144" s="72" t="s">
        <v>2012</v>
      </c>
      <c r="B144" s="72" t="s">
        <v>3147</v>
      </c>
      <c r="C144" s="72" t="s">
        <v>2919</v>
      </c>
      <c r="D144" s="72" t="s">
        <v>3317</v>
      </c>
      <c r="E144" s="72" t="s">
        <v>3317</v>
      </c>
      <c r="F144" s="72" t="s">
        <v>3317</v>
      </c>
      <c r="G144" s="72" t="s">
        <v>3318</v>
      </c>
      <c r="H144" s="72" t="s">
        <v>3317</v>
      </c>
      <c r="I144" s="72" t="s">
        <v>551</v>
      </c>
      <c r="J144" s="72" t="s">
        <v>3148</v>
      </c>
      <c r="K144" s="72" t="s">
        <v>3318</v>
      </c>
      <c r="L144" s="72" t="s">
        <v>3317</v>
      </c>
      <c r="M144" s="72" t="s">
        <v>3317</v>
      </c>
      <c r="N144" s="72" t="s">
        <v>3317</v>
      </c>
      <c r="O144" s="72" t="s">
        <v>3317</v>
      </c>
      <c r="P144" s="72" t="s">
        <v>3317</v>
      </c>
      <c r="Q144" s="72" t="s">
        <v>3317</v>
      </c>
      <c r="R144" s="72" t="s">
        <v>3317</v>
      </c>
      <c r="S144" s="72" t="s">
        <v>3317</v>
      </c>
      <c r="T144" s="72" t="s">
        <v>3317</v>
      </c>
      <c r="U144" s="72" t="s">
        <v>3317</v>
      </c>
      <c r="V144" s="72" t="s">
        <v>3317</v>
      </c>
      <c r="W144" s="72" t="s">
        <v>3317</v>
      </c>
      <c r="X144" s="72" t="s">
        <v>3317</v>
      </c>
      <c r="Y144" s="72" t="s">
        <v>3317</v>
      </c>
      <c r="Z144" s="72" t="s">
        <v>3317</v>
      </c>
      <c r="AA144" s="72" t="s">
        <v>3317</v>
      </c>
      <c r="AB144" s="72" t="s">
        <v>3317</v>
      </c>
      <c r="AC144" s="72" t="s">
        <v>3317</v>
      </c>
      <c r="AD144" s="72" t="s">
        <v>3317</v>
      </c>
      <c r="AE144" s="72" t="s">
        <v>3317</v>
      </c>
      <c r="AF144" s="72" t="s">
        <v>3317</v>
      </c>
      <c r="AG144" s="72" t="s">
        <v>3317</v>
      </c>
      <c r="AH144" s="72" t="s">
        <v>3317</v>
      </c>
      <c r="AI144" s="72" t="s">
        <v>3317</v>
      </c>
      <c r="AJ144" s="72" t="s">
        <v>3317</v>
      </c>
      <c r="AK144" s="72" t="s">
        <v>3317</v>
      </c>
      <c r="AL144" s="72" t="s">
        <v>3317</v>
      </c>
      <c r="AM144" s="72" t="s">
        <v>3317</v>
      </c>
      <c r="AN144" s="72" t="s">
        <v>3317</v>
      </c>
      <c r="AO144" s="72" t="s">
        <v>3317</v>
      </c>
      <c r="AP144" s="72" t="s">
        <v>3317</v>
      </c>
      <c r="AQ144" s="72" t="s">
        <v>3317</v>
      </c>
      <c r="AR144" s="72" t="s">
        <v>3317</v>
      </c>
      <c r="AS144" s="72" t="s">
        <v>3317</v>
      </c>
      <c r="AT144" s="72" t="s">
        <v>3317</v>
      </c>
      <c r="AU144" s="72" t="s">
        <v>3317</v>
      </c>
      <c r="AV144" s="72" t="s">
        <v>3317</v>
      </c>
      <c r="AW144" s="72" t="s">
        <v>3317</v>
      </c>
      <c r="AX144" s="72" t="s">
        <v>3317</v>
      </c>
      <c r="AY144" s="72" t="s">
        <v>3317</v>
      </c>
      <c r="AZ144" s="72" t="s">
        <v>3317</v>
      </c>
      <c r="BA144" s="72" t="s">
        <v>3317</v>
      </c>
      <c r="BB144" s="72" t="s">
        <v>3317</v>
      </c>
      <c r="BC144" s="72" t="s">
        <v>3317</v>
      </c>
      <c r="BD144" s="72" t="s">
        <v>3317</v>
      </c>
      <c r="BE144" s="72" t="s">
        <v>3317</v>
      </c>
      <c r="BF144" s="72" t="s">
        <v>3317</v>
      </c>
      <c r="BG144" s="72" t="s">
        <v>3317</v>
      </c>
      <c r="BH144" s="72" t="s">
        <v>3317</v>
      </c>
      <c r="BI144" s="72" t="s">
        <v>3317</v>
      </c>
      <c r="BJ144" s="72" t="s">
        <v>3317</v>
      </c>
      <c r="BK144" s="72" t="s">
        <v>3317</v>
      </c>
      <c r="BL144" s="72" t="s">
        <v>3317</v>
      </c>
      <c r="BM144" s="72" t="s">
        <v>3317</v>
      </c>
      <c r="BN144" s="72" t="s">
        <v>3317</v>
      </c>
      <c r="BO144" s="72" t="s">
        <v>3317</v>
      </c>
      <c r="BP144" s="72" t="s">
        <v>3317</v>
      </c>
      <c r="BQ144" s="72" t="s">
        <v>3606</v>
      </c>
      <c r="BR144" s="72" t="s">
        <v>3317</v>
      </c>
    </row>
    <row r="145" spans="1:70">
      <c r="A145" s="72" t="s">
        <v>2012</v>
      </c>
      <c r="B145" s="72" t="s">
        <v>2982</v>
      </c>
      <c r="C145" s="72" t="s">
        <v>2446</v>
      </c>
      <c r="D145" s="72" t="s">
        <v>3317</v>
      </c>
      <c r="E145" s="72" t="s">
        <v>3317</v>
      </c>
      <c r="F145" s="72" t="s">
        <v>3317</v>
      </c>
      <c r="G145" s="72" t="s">
        <v>3318</v>
      </c>
      <c r="H145" s="72" t="s">
        <v>3317</v>
      </c>
      <c r="I145" s="72" t="s">
        <v>108</v>
      </c>
      <c r="J145" s="72" t="s">
        <v>3607</v>
      </c>
      <c r="K145" s="72" t="s">
        <v>3324</v>
      </c>
      <c r="L145" s="72" t="s">
        <v>2563</v>
      </c>
      <c r="M145" s="72" t="s">
        <v>3607</v>
      </c>
      <c r="N145" s="72" t="s">
        <v>3324</v>
      </c>
      <c r="O145" s="72" t="s">
        <v>3317</v>
      </c>
      <c r="P145" s="72" t="s">
        <v>3317</v>
      </c>
      <c r="Q145" s="72" t="s">
        <v>3317</v>
      </c>
      <c r="R145" s="72" t="s">
        <v>3317</v>
      </c>
      <c r="S145" s="72" t="s">
        <v>3317</v>
      </c>
      <c r="T145" s="72" t="s">
        <v>3317</v>
      </c>
      <c r="U145" s="72" t="s">
        <v>3317</v>
      </c>
      <c r="V145" s="72" t="s">
        <v>3317</v>
      </c>
      <c r="W145" s="72" t="s">
        <v>3317</v>
      </c>
      <c r="X145" s="72" t="s">
        <v>3317</v>
      </c>
      <c r="Y145" s="72" t="s">
        <v>3317</v>
      </c>
      <c r="Z145" s="72" t="s">
        <v>3317</v>
      </c>
      <c r="AA145" s="72" t="s">
        <v>3317</v>
      </c>
      <c r="AB145" s="72" t="s">
        <v>3317</v>
      </c>
      <c r="AC145" s="72" t="s">
        <v>3317</v>
      </c>
      <c r="AD145" s="72" t="s">
        <v>3317</v>
      </c>
      <c r="AE145" s="72" t="s">
        <v>3317</v>
      </c>
      <c r="AF145" s="72" t="s">
        <v>3317</v>
      </c>
      <c r="AG145" s="72" t="s">
        <v>3317</v>
      </c>
      <c r="AH145" s="72" t="s">
        <v>3317</v>
      </c>
      <c r="AI145" s="72" t="s">
        <v>3317</v>
      </c>
      <c r="AJ145" s="72" t="s">
        <v>3317</v>
      </c>
      <c r="AK145" s="72" t="s">
        <v>3317</v>
      </c>
      <c r="AL145" s="72" t="s">
        <v>3317</v>
      </c>
      <c r="AM145" s="72" t="s">
        <v>3317</v>
      </c>
      <c r="AN145" s="72" t="s">
        <v>3317</v>
      </c>
      <c r="AO145" s="72" t="s">
        <v>3317</v>
      </c>
      <c r="AP145" s="72" t="s">
        <v>3317</v>
      </c>
      <c r="AQ145" s="72" t="s">
        <v>3317</v>
      </c>
      <c r="AR145" s="72" t="s">
        <v>3317</v>
      </c>
      <c r="AS145" s="72" t="s">
        <v>3317</v>
      </c>
      <c r="AT145" s="72" t="s">
        <v>3317</v>
      </c>
      <c r="AU145" s="72" t="s">
        <v>3317</v>
      </c>
      <c r="AV145" s="72" t="s">
        <v>3317</v>
      </c>
      <c r="AW145" s="72" t="s">
        <v>3317</v>
      </c>
      <c r="AX145" s="72" t="s">
        <v>3317</v>
      </c>
      <c r="AY145" s="72" t="s">
        <v>3317</v>
      </c>
      <c r="AZ145" s="72" t="s">
        <v>3317</v>
      </c>
      <c r="BA145" s="72" t="s">
        <v>3317</v>
      </c>
      <c r="BB145" s="72" t="s">
        <v>3317</v>
      </c>
      <c r="BC145" s="72" t="s">
        <v>3317</v>
      </c>
      <c r="BD145" s="72" t="s">
        <v>3317</v>
      </c>
      <c r="BE145" s="72" t="s">
        <v>3317</v>
      </c>
      <c r="BF145" s="72" t="s">
        <v>3317</v>
      </c>
      <c r="BG145" s="72" t="s">
        <v>3317</v>
      </c>
      <c r="BH145" s="72" t="s">
        <v>3317</v>
      </c>
      <c r="BI145" s="72" t="s">
        <v>3317</v>
      </c>
      <c r="BJ145" s="72" t="s">
        <v>3317</v>
      </c>
      <c r="BK145" s="72" t="s">
        <v>3317</v>
      </c>
      <c r="BL145" s="72" t="s">
        <v>3317</v>
      </c>
      <c r="BM145" s="72" t="s">
        <v>3317</v>
      </c>
      <c r="BN145" s="72" t="s">
        <v>3317</v>
      </c>
      <c r="BO145" s="72" t="s">
        <v>3317</v>
      </c>
      <c r="BP145" s="72" t="s">
        <v>3317</v>
      </c>
      <c r="BQ145" s="72" t="s">
        <v>3608</v>
      </c>
      <c r="BR145" s="72" t="s">
        <v>3326</v>
      </c>
    </row>
    <row r="146" spans="1:70">
      <c r="A146" s="72" t="s">
        <v>2012</v>
      </c>
      <c r="B146" s="72" t="s">
        <v>3609</v>
      </c>
      <c r="C146" s="72" t="s">
        <v>2446</v>
      </c>
      <c r="D146" s="72" t="s">
        <v>3317</v>
      </c>
      <c r="E146" s="72" t="s">
        <v>3317</v>
      </c>
      <c r="F146" s="72" t="s">
        <v>3317</v>
      </c>
      <c r="G146" s="72" t="s">
        <v>3318</v>
      </c>
      <c r="H146" s="72" t="s">
        <v>3317</v>
      </c>
      <c r="I146" s="72" t="s">
        <v>3350</v>
      </c>
      <c r="J146" s="72" t="s">
        <v>3610</v>
      </c>
      <c r="K146" s="72" t="s">
        <v>3318</v>
      </c>
      <c r="L146" s="72" t="s">
        <v>3317</v>
      </c>
      <c r="M146" s="72" t="s">
        <v>3317</v>
      </c>
      <c r="N146" s="72" t="s">
        <v>3317</v>
      </c>
      <c r="O146" s="72" t="s">
        <v>3317</v>
      </c>
      <c r="P146" s="72" t="s">
        <v>3317</v>
      </c>
      <c r="Q146" s="72" t="s">
        <v>3317</v>
      </c>
      <c r="R146" s="72" t="s">
        <v>3317</v>
      </c>
      <c r="S146" s="72" t="s">
        <v>3317</v>
      </c>
      <c r="T146" s="72" t="s">
        <v>3317</v>
      </c>
      <c r="U146" s="72" t="s">
        <v>3317</v>
      </c>
      <c r="V146" s="72" t="s">
        <v>3317</v>
      </c>
      <c r="W146" s="72" t="s">
        <v>3317</v>
      </c>
      <c r="X146" s="72" t="s">
        <v>3317</v>
      </c>
      <c r="Y146" s="72" t="s">
        <v>3317</v>
      </c>
      <c r="Z146" s="72" t="s">
        <v>3317</v>
      </c>
      <c r="AA146" s="72" t="s">
        <v>3317</v>
      </c>
      <c r="AB146" s="72" t="s">
        <v>3317</v>
      </c>
      <c r="AC146" s="72" t="s">
        <v>3317</v>
      </c>
      <c r="AD146" s="72" t="s">
        <v>3317</v>
      </c>
      <c r="AE146" s="72" t="s">
        <v>3317</v>
      </c>
      <c r="AF146" s="72" t="s">
        <v>3317</v>
      </c>
      <c r="AG146" s="72" t="s">
        <v>3317</v>
      </c>
      <c r="AH146" s="72" t="s">
        <v>3317</v>
      </c>
      <c r="AI146" s="72" t="s">
        <v>3317</v>
      </c>
      <c r="AJ146" s="72" t="s">
        <v>3317</v>
      </c>
      <c r="AK146" s="72" t="s">
        <v>3317</v>
      </c>
      <c r="AL146" s="72" t="s">
        <v>3317</v>
      </c>
      <c r="AM146" s="72" t="s">
        <v>3317</v>
      </c>
      <c r="AN146" s="72" t="s">
        <v>3317</v>
      </c>
      <c r="AO146" s="72" t="s">
        <v>3317</v>
      </c>
      <c r="AP146" s="72" t="s">
        <v>3317</v>
      </c>
      <c r="AQ146" s="72" t="s">
        <v>3317</v>
      </c>
      <c r="AR146" s="72" t="s">
        <v>3317</v>
      </c>
      <c r="AS146" s="72" t="s">
        <v>3317</v>
      </c>
      <c r="AT146" s="72" t="s">
        <v>3317</v>
      </c>
      <c r="AU146" s="72" t="s">
        <v>3317</v>
      </c>
      <c r="AV146" s="72" t="s">
        <v>3317</v>
      </c>
      <c r="AW146" s="72" t="s">
        <v>3317</v>
      </c>
      <c r="AX146" s="72" t="s">
        <v>3317</v>
      </c>
      <c r="AY146" s="72" t="s">
        <v>3317</v>
      </c>
      <c r="AZ146" s="72" t="s">
        <v>3317</v>
      </c>
      <c r="BA146" s="72" t="s">
        <v>3317</v>
      </c>
      <c r="BB146" s="72" t="s">
        <v>3317</v>
      </c>
      <c r="BC146" s="72" t="s">
        <v>3317</v>
      </c>
      <c r="BD146" s="72" t="s">
        <v>3317</v>
      </c>
      <c r="BE146" s="72" t="s">
        <v>3317</v>
      </c>
      <c r="BF146" s="72" t="s">
        <v>3317</v>
      </c>
      <c r="BG146" s="72" t="s">
        <v>3317</v>
      </c>
      <c r="BH146" s="72" t="s">
        <v>3317</v>
      </c>
      <c r="BI146" s="72" t="s">
        <v>3317</v>
      </c>
      <c r="BJ146" s="72" t="s">
        <v>3317</v>
      </c>
      <c r="BK146" s="72" t="s">
        <v>3317</v>
      </c>
      <c r="BL146" s="72" t="s">
        <v>3317</v>
      </c>
      <c r="BM146" s="72" t="s">
        <v>3317</v>
      </c>
      <c r="BN146" s="72" t="s">
        <v>3317</v>
      </c>
      <c r="BO146" s="72" t="s">
        <v>3317</v>
      </c>
      <c r="BP146" s="72" t="s">
        <v>3317</v>
      </c>
      <c r="BQ146" s="72" t="s">
        <v>3611</v>
      </c>
      <c r="BR146" s="72" t="s">
        <v>3317</v>
      </c>
    </row>
    <row r="147" spans="1:70">
      <c r="A147" s="72" t="s">
        <v>2012</v>
      </c>
      <c r="B147" s="72" t="s">
        <v>3612</v>
      </c>
      <c r="C147" s="72" t="s">
        <v>2877</v>
      </c>
      <c r="D147" s="72" t="s">
        <v>3317</v>
      </c>
      <c r="E147" s="72" t="s">
        <v>3317</v>
      </c>
      <c r="F147" s="72" t="s">
        <v>3317</v>
      </c>
      <c r="G147" s="72" t="s">
        <v>3318</v>
      </c>
      <c r="H147" s="72" t="s">
        <v>3317</v>
      </c>
      <c r="I147" s="72" t="s">
        <v>3399</v>
      </c>
      <c r="J147" s="72" t="s">
        <v>3613</v>
      </c>
      <c r="K147" s="72" t="s">
        <v>3318</v>
      </c>
      <c r="L147" s="72" t="s">
        <v>3317</v>
      </c>
      <c r="M147" s="72" t="s">
        <v>3317</v>
      </c>
      <c r="N147" s="72" t="s">
        <v>3317</v>
      </c>
      <c r="O147" s="72" t="s">
        <v>3317</v>
      </c>
      <c r="P147" s="72" t="s">
        <v>3317</v>
      </c>
      <c r="Q147" s="72" t="s">
        <v>3317</v>
      </c>
      <c r="R147" s="72" t="s">
        <v>3317</v>
      </c>
      <c r="S147" s="72" t="s">
        <v>3317</v>
      </c>
      <c r="T147" s="72" t="s">
        <v>3317</v>
      </c>
      <c r="U147" s="72" t="s">
        <v>3317</v>
      </c>
      <c r="V147" s="72" t="s">
        <v>3317</v>
      </c>
      <c r="W147" s="72" t="s">
        <v>3317</v>
      </c>
      <c r="X147" s="72" t="s">
        <v>3317</v>
      </c>
      <c r="Y147" s="72" t="s">
        <v>3317</v>
      </c>
      <c r="Z147" s="72" t="s">
        <v>3317</v>
      </c>
      <c r="AA147" s="72" t="s">
        <v>3317</v>
      </c>
      <c r="AB147" s="72" t="s">
        <v>3317</v>
      </c>
      <c r="AC147" s="72" t="s">
        <v>3317</v>
      </c>
      <c r="AD147" s="72" t="s">
        <v>3317</v>
      </c>
      <c r="AE147" s="72" t="s">
        <v>3317</v>
      </c>
      <c r="AF147" s="72" t="s">
        <v>3317</v>
      </c>
      <c r="AG147" s="72" t="s">
        <v>3317</v>
      </c>
      <c r="AH147" s="72" t="s">
        <v>3317</v>
      </c>
      <c r="AI147" s="72" t="s">
        <v>3317</v>
      </c>
      <c r="AJ147" s="72" t="s">
        <v>3317</v>
      </c>
      <c r="AK147" s="72" t="s">
        <v>3317</v>
      </c>
      <c r="AL147" s="72" t="s">
        <v>3317</v>
      </c>
      <c r="AM147" s="72" t="s">
        <v>3317</v>
      </c>
      <c r="AN147" s="72" t="s">
        <v>3317</v>
      </c>
      <c r="AO147" s="72" t="s">
        <v>3317</v>
      </c>
      <c r="AP147" s="72" t="s">
        <v>3317</v>
      </c>
      <c r="AQ147" s="72" t="s">
        <v>3317</v>
      </c>
      <c r="AR147" s="72" t="s">
        <v>3317</v>
      </c>
      <c r="AS147" s="72" t="s">
        <v>3317</v>
      </c>
      <c r="AT147" s="72" t="s">
        <v>3317</v>
      </c>
      <c r="AU147" s="72" t="s">
        <v>3317</v>
      </c>
      <c r="AV147" s="72" t="s">
        <v>3317</v>
      </c>
      <c r="AW147" s="72" t="s">
        <v>3317</v>
      </c>
      <c r="AX147" s="72" t="s">
        <v>3317</v>
      </c>
      <c r="AY147" s="72" t="s">
        <v>3317</v>
      </c>
      <c r="AZ147" s="72" t="s">
        <v>3317</v>
      </c>
      <c r="BA147" s="72" t="s">
        <v>3317</v>
      </c>
      <c r="BB147" s="72" t="s">
        <v>3317</v>
      </c>
      <c r="BC147" s="72" t="s">
        <v>3317</v>
      </c>
      <c r="BD147" s="72" t="s">
        <v>3317</v>
      </c>
      <c r="BE147" s="72" t="s">
        <v>3317</v>
      </c>
      <c r="BF147" s="72" t="s">
        <v>3317</v>
      </c>
      <c r="BG147" s="72" t="s">
        <v>3317</v>
      </c>
      <c r="BH147" s="72" t="s">
        <v>3317</v>
      </c>
      <c r="BI147" s="72" t="s">
        <v>3317</v>
      </c>
      <c r="BJ147" s="72" t="s">
        <v>3317</v>
      </c>
      <c r="BK147" s="72" t="s">
        <v>3317</v>
      </c>
      <c r="BL147" s="72" t="s">
        <v>3317</v>
      </c>
      <c r="BM147" s="72" t="s">
        <v>3317</v>
      </c>
      <c r="BN147" s="72" t="s">
        <v>3317</v>
      </c>
      <c r="BO147" s="72" t="s">
        <v>3317</v>
      </c>
      <c r="BP147" s="72" t="s">
        <v>3317</v>
      </c>
      <c r="BQ147" s="72" t="s">
        <v>3614</v>
      </c>
      <c r="BR147" s="72" t="s">
        <v>3317</v>
      </c>
    </row>
    <row r="148" spans="1:70">
      <c r="A148" s="72" t="s">
        <v>2012</v>
      </c>
      <c r="B148" s="72" t="s">
        <v>2984</v>
      </c>
      <c r="C148" s="72" t="s">
        <v>2901</v>
      </c>
      <c r="D148" s="72" t="s">
        <v>3317</v>
      </c>
      <c r="E148" s="72" t="s">
        <v>3317</v>
      </c>
      <c r="F148" s="72" t="s">
        <v>3317</v>
      </c>
      <c r="G148" s="72" t="s">
        <v>3318</v>
      </c>
      <c r="H148" s="72" t="s">
        <v>3317</v>
      </c>
      <c r="I148" s="72" t="s">
        <v>108</v>
      </c>
      <c r="J148" s="72" t="s">
        <v>3615</v>
      </c>
      <c r="K148" s="72" t="s">
        <v>3324</v>
      </c>
      <c r="L148" s="72" t="s">
        <v>2563</v>
      </c>
      <c r="M148" s="72" t="s">
        <v>3615</v>
      </c>
      <c r="N148" s="72" t="s">
        <v>3324</v>
      </c>
      <c r="O148" s="72" t="s">
        <v>3317</v>
      </c>
      <c r="P148" s="72" t="s">
        <v>3317</v>
      </c>
      <c r="Q148" s="72" t="s">
        <v>3317</v>
      </c>
      <c r="R148" s="72" t="s">
        <v>3317</v>
      </c>
      <c r="S148" s="72" t="s">
        <v>3317</v>
      </c>
      <c r="T148" s="72" t="s">
        <v>3317</v>
      </c>
      <c r="U148" s="72" t="s">
        <v>3317</v>
      </c>
      <c r="V148" s="72" t="s">
        <v>3317</v>
      </c>
      <c r="W148" s="72" t="s">
        <v>3317</v>
      </c>
      <c r="X148" s="72" t="s">
        <v>3317</v>
      </c>
      <c r="Y148" s="72" t="s">
        <v>3317</v>
      </c>
      <c r="Z148" s="72" t="s">
        <v>3317</v>
      </c>
      <c r="AA148" s="72" t="s">
        <v>3317</v>
      </c>
      <c r="AB148" s="72" t="s">
        <v>3317</v>
      </c>
      <c r="AC148" s="72" t="s">
        <v>3317</v>
      </c>
      <c r="AD148" s="72" t="s">
        <v>3317</v>
      </c>
      <c r="AE148" s="72" t="s">
        <v>3317</v>
      </c>
      <c r="AF148" s="72" t="s">
        <v>3317</v>
      </c>
      <c r="AG148" s="72" t="s">
        <v>3317</v>
      </c>
      <c r="AH148" s="72" t="s">
        <v>3317</v>
      </c>
      <c r="AI148" s="72" t="s">
        <v>3317</v>
      </c>
      <c r="AJ148" s="72" t="s">
        <v>3317</v>
      </c>
      <c r="AK148" s="72" t="s">
        <v>3317</v>
      </c>
      <c r="AL148" s="72" t="s">
        <v>3317</v>
      </c>
      <c r="AM148" s="72" t="s">
        <v>3317</v>
      </c>
      <c r="AN148" s="72" t="s">
        <v>3317</v>
      </c>
      <c r="AO148" s="72" t="s">
        <v>3317</v>
      </c>
      <c r="AP148" s="72" t="s">
        <v>3317</v>
      </c>
      <c r="AQ148" s="72" t="s">
        <v>3317</v>
      </c>
      <c r="AR148" s="72" t="s">
        <v>3317</v>
      </c>
      <c r="AS148" s="72" t="s">
        <v>3317</v>
      </c>
      <c r="AT148" s="72" t="s">
        <v>3317</v>
      </c>
      <c r="AU148" s="72" t="s">
        <v>3317</v>
      </c>
      <c r="AV148" s="72" t="s">
        <v>3317</v>
      </c>
      <c r="AW148" s="72" t="s">
        <v>3317</v>
      </c>
      <c r="AX148" s="72" t="s">
        <v>3317</v>
      </c>
      <c r="AY148" s="72" t="s">
        <v>3317</v>
      </c>
      <c r="AZ148" s="72" t="s">
        <v>3317</v>
      </c>
      <c r="BA148" s="72" t="s">
        <v>3317</v>
      </c>
      <c r="BB148" s="72" t="s">
        <v>3317</v>
      </c>
      <c r="BC148" s="72" t="s">
        <v>3317</v>
      </c>
      <c r="BD148" s="72" t="s">
        <v>3317</v>
      </c>
      <c r="BE148" s="72" t="s">
        <v>3317</v>
      </c>
      <c r="BF148" s="72" t="s">
        <v>3317</v>
      </c>
      <c r="BG148" s="72" t="s">
        <v>3317</v>
      </c>
      <c r="BH148" s="72" t="s">
        <v>3317</v>
      </c>
      <c r="BI148" s="72" t="s">
        <v>3317</v>
      </c>
      <c r="BJ148" s="72" t="s">
        <v>3317</v>
      </c>
      <c r="BK148" s="72" t="s">
        <v>3317</v>
      </c>
      <c r="BL148" s="72" t="s">
        <v>3317</v>
      </c>
      <c r="BM148" s="72" t="s">
        <v>3317</v>
      </c>
      <c r="BN148" s="72" t="s">
        <v>3317</v>
      </c>
      <c r="BO148" s="72" t="s">
        <v>3317</v>
      </c>
      <c r="BP148" s="72" t="s">
        <v>3317</v>
      </c>
      <c r="BQ148" s="72" t="s">
        <v>3616</v>
      </c>
      <c r="BR148" s="72" t="s">
        <v>3326</v>
      </c>
    </row>
    <row r="149" spans="1:70">
      <c r="A149" s="72" t="s">
        <v>2012</v>
      </c>
      <c r="B149" s="72" t="s">
        <v>3617</v>
      </c>
      <c r="C149" s="72" t="s">
        <v>2877</v>
      </c>
      <c r="D149" s="72" t="s">
        <v>3317</v>
      </c>
      <c r="E149" s="72" t="s">
        <v>3317</v>
      </c>
      <c r="F149" s="72" t="s">
        <v>3317</v>
      </c>
      <c r="G149" s="72" t="s">
        <v>3318</v>
      </c>
      <c r="H149" s="72" t="s">
        <v>3317</v>
      </c>
      <c r="I149" s="72" t="s">
        <v>3399</v>
      </c>
      <c r="J149" s="72" t="s">
        <v>3507</v>
      </c>
      <c r="K149" s="72" t="s">
        <v>3318</v>
      </c>
      <c r="L149" s="72" t="s">
        <v>3317</v>
      </c>
      <c r="M149" s="72" t="s">
        <v>3317</v>
      </c>
      <c r="N149" s="72" t="s">
        <v>3317</v>
      </c>
      <c r="O149" s="72" t="s">
        <v>3317</v>
      </c>
      <c r="P149" s="72" t="s">
        <v>3317</v>
      </c>
      <c r="Q149" s="72" t="s">
        <v>3317</v>
      </c>
      <c r="R149" s="72" t="s">
        <v>3317</v>
      </c>
      <c r="S149" s="72" t="s">
        <v>3317</v>
      </c>
      <c r="T149" s="72" t="s">
        <v>3317</v>
      </c>
      <c r="U149" s="72" t="s">
        <v>3317</v>
      </c>
      <c r="V149" s="72" t="s">
        <v>3317</v>
      </c>
      <c r="W149" s="72" t="s">
        <v>3317</v>
      </c>
      <c r="X149" s="72" t="s">
        <v>3317</v>
      </c>
      <c r="Y149" s="72" t="s">
        <v>3317</v>
      </c>
      <c r="Z149" s="72" t="s">
        <v>3317</v>
      </c>
      <c r="AA149" s="72" t="s">
        <v>3317</v>
      </c>
      <c r="AB149" s="72" t="s">
        <v>3317</v>
      </c>
      <c r="AC149" s="72" t="s">
        <v>3317</v>
      </c>
      <c r="AD149" s="72" t="s">
        <v>3317</v>
      </c>
      <c r="AE149" s="72" t="s">
        <v>3317</v>
      </c>
      <c r="AF149" s="72" t="s">
        <v>3317</v>
      </c>
      <c r="AG149" s="72" t="s">
        <v>3317</v>
      </c>
      <c r="AH149" s="72" t="s">
        <v>3317</v>
      </c>
      <c r="AI149" s="72" t="s">
        <v>3317</v>
      </c>
      <c r="AJ149" s="72" t="s">
        <v>3317</v>
      </c>
      <c r="AK149" s="72" t="s">
        <v>3317</v>
      </c>
      <c r="AL149" s="72" t="s">
        <v>3317</v>
      </c>
      <c r="AM149" s="72" t="s">
        <v>3317</v>
      </c>
      <c r="AN149" s="72" t="s">
        <v>3317</v>
      </c>
      <c r="AO149" s="72" t="s">
        <v>3317</v>
      </c>
      <c r="AP149" s="72" t="s">
        <v>3317</v>
      </c>
      <c r="AQ149" s="72" t="s">
        <v>3317</v>
      </c>
      <c r="AR149" s="72" t="s">
        <v>3317</v>
      </c>
      <c r="AS149" s="72" t="s">
        <v>3317</v>
      </c>
      <c r="AT149" s="72" t="s">
        <v>3317</v>
      </c>
      <c r="AU149" s="72" t="s">
        <v>3317</v>
      </c>
      <c r="AV149" s="72" t="s">
        <v>3317</v>
      </c>
      <c r="AW149" s="72" t="s">
        <v>3317</v>
      </c>
      <c r="AX149" s="72" t="s">
        <v>3317</v>
      </c>
      <c r="AY149" s="72" t="s">
        <v>3317</v>
      </c>
      <c r="AZ149" s="72" t="s">
        <v>3317</v>
      </c>
      <c r="BA149" s="72" t="s">
        <v>3317</v>
      </c>
      <c r="BB149" s="72" t="s">
        <v>3317</v>
      </c>
      <c r="BC149" s="72" t="s">
        <v>3317</v>
      </c>
      <c r="BD149" s="72" t="s">
        <v>3317</v>
      </c>
      <c r="BE149" s="72" t="s">
        <v>3317</v>
      </c>
      <c r="BF149" s="72" t="s">
        <v>3317</v>
      </c>
      <c r="BG149" s="72" t="s">
        <v>3317</v>
      </c>
      <c r="BH149" s="72" t="s">
        <v>3317</v>
      </c>
      <c r="BI149" s="72" t="s">
        <v>3317</v>
      </c>
      <c r="BJ149" s="72" t="s">
        <v>3317</v>
      </c>
      <c r="BK149" s="72" t="s">
        <v>3317</v>
      </c>
      <c r="BL149" s="72" t="s">
        <v>3317</v>
      </c>
      <c r="BM149" s="72" t="s">
        <v>3317</v>
      </c>
      <c r="BN149" s="72" t="s">
        <v>3317</v>
      </c>
      <c r="BO149" s="72" t="s">
        <v>3317</v>
      </c>
      <c r="BP149" s="72" t="s">
        <v>3317</v>
      </c>
      <c r="BQ149" s="72" t="s">
        <v>3618</v>
      </c>
      <c r="BR149" s="72" t="s">
        <v>3317</v>
      </c>
    </row>
    <row r="150" spans="1:70">
      <c r="A150" s="72" t="s">
        <v>2012</v>
      </c>
      <c r="B150" s="72" t="s">
        <v>2986</v>
      </c>
      <c r="C150" s="72" t="s">
        <v>2446</v>
      </c>
      <c r="D150" s="72" t="s">
        <v>3317</v>
      </c>
      <c r="E150" s="72" t="s">
        <v>3317</v>
      </c>
      <c r="F150" s="72" t="s">
        <v>3317</v>
      </c>
      <c r="G150" s="72" t="s">
        <v>3318</v>
      </c>
      <c r="H150" s="72" t="s">
        <v>3317</v>
      </c>
      <c r="I150" s="72" t="s">
        <v>108</v>
      </c>
      <c r="J150" s="72" t="s">
        <v>3619</v>
      </c>
      <c r="K150" s="72" t="s">
        <v>3318</v>
      </c>
      <c r="L150" s="72" t="s">
        <v>2563</v>
      </c>
      <c r="M150" s="72" t="s">
        <v>3619</v>
      </c>
      <c r="N150" s="72" t="s">
        <v>3318</v>
      </c>
      <c r="O150" s="72" t="s">
        <v>3317</v>
      </c>
      <c r="P150" s="72" t="s">
        <v>3317</v>
      </c>
      <c r="Q150" s="72" t="s">
        <v>3317</v>
      </c>
      <c r="R150" s="72" t="s">
        <v>3317</v>
      </c>
      <c r="S150" s="72" t="s">
        <v>3317</v>
      </c>
      <c r="T150" s="72" t="s">
        <v>3317</v>
      </c>
      <c r="U150" s="72" t="s">
        <v>3317</v>
      </c>
      <c r="V150" s="72" t="s">
        <v>3317</v>
      </c>
      <c r="W150" s="72" t="s">
        <v>3317</v>
      </c>
      <c r="X150" s="72" t="s">
        <v>3317</v>
      </c>
      <c r="Y150" s="72" t="s">
        <v>3317</v>
      </c>
      <c r="Z150" s="72" t="s">
        <v>3317</v>
      </c>
      <c r="AA150" s="72" t="s">
        <v>3317</v>
      </c>
      <c r="AB150" s="72" t="s">
        <v>3317</v>
      </c>
      <c r="AC150" s="72" t="s">
        <v>3317</v>
      </c>
      <c r="AD150" s="72" t="s">
        <v>3317</v>
      </c>
      <c r="AE150" s="72" t="s">
        <v>3317</v>
      </c>
      <c r="AF150" s="72" t="s">
        <v>3317</v>
      </c>
      <c r="AG150" s="72" t="s">
        <v>3317</v>
      </c>
      <c r="AH150" s="72" t="s">
        <v>3317</v>
      </c>
      <c r="AI150" s="72" t="s">
        <v>3317</v>
      </c>
      <c r="AJ150" s="72" t="s">
        <v>3317</v>
      </c>
      <c r="AK150" s="72" t="s">
        <v>3317</v>
      </c>
      <c r="AL150" s="72" t="s">
        <v>3317</v>
      </c>
      <c r="AM150" s="72" t="s">
        <v>3317</v>
      </c>
      <c r="AN150" s="72" t="s">
        <v>3317</v>
      </c>
      <c r="AO150" s="72" t="s">
        <v>3317</v>
      </c>
      <c r="AP150" s="72" t="s">
        <v>3317</v>
      </c>
      <c r="AQ150" s="72" t="s">
        <v>3317</v>
      </c>
      <c r="AR150" s="72" t="s">
        <v>3317</v>
      </c>
      <c r="AS150" s="72" t="s">
        <v>3317</v>
      </c>
      <c r="AT150" s="72" t="s">
        <v>3317</v>
      </c>
      <c r="AU150" s="72" t="s">
        <v>3317</v>
      </c>
      <c r="AV150" s="72" t="s">
        <v>3317</v>
      </c>
      <c r="AW150" s="72" t="s">
        <v>3317</v>
      </c>
      <c r="AX150" s="72" t="s">
        <v>3317</v>
      </c>
      <c r="AY150" s="72" t="s">
        <v>3317</v>
      </c>
      <c r="AZ150" s="72" t="s">
        <v>3317</v>
      </c>
      <c r="BA150" s="72" t="s">
        <v>3317</v>
      </c>
      <c r="BB150" s="72" t="s">
        <v>3317</v>
      </c>
      <c r="BC150" s="72" t="s">
        <v>3317</v>
      </c>
      <c r="BD150" s="72" t="s">
        <v>3317</v>
      </c>
      <c r="BE150" s="72" t="s">
        <v>3317</v>
      </c>
      <c r="BF150" s="72" t="s">
        <v>3317</v>
      </c>
      <c r="BG150" s="72" t="s">
        <v>3317</v>
      </c>
      <c r="BH150" s="72" t="s">
        <v>3317</v>
      </c>
      <c r="BI150" s="72" t="s">
        <v>3317</v>
      </c>
      <c r="BJ150" s="72" t="s">
        <v>3317</v>
      </c>
      <c r="BK150" s="72" t="s">
        <v>3317</v>
      </c>
      <c r="BL150" s="72" t="s">
        <v>3317</v>
      </c>
      <c r="BM150" s="72" t="s">
        <v>3317</v>
      </c>
      <c r="BN150" s="72" t="s">
        <v>3317</v>
      </c>
      <c r="BO150" s="72" t="s">
        <v>3317</v>
      </c>
      <c r="BP150" s="72" t="s">
        <v>3317</v>
      </c>
      <c r="BQ150" s="72" t="s">
        <v>3620</v>
      </c>
      <c r="BR150" s="72" t="s">
        <v>3317</v>
      </c>
    </row>
    <row r="151" spans="1:70">
      <c r="A151" s="72" t="s">
        <v>2012</v>
      </c>
      <c r="B151" s="72" t="s">
        <v>2988</v>
      </c>
      <c r="C151" s="72" t="s">
        <v>2889</v>
      </c>
      <c r="D151" s="72" t="s">
        <v>3317</v>
      </c>
      <c r="E151" s="72" t="s">
        <v>3317</v>
      </c>
      <c r="F151" s="72" t="s">
        <v>3317</v>
      </c>
      <c r="G151" s="72" t="s">
        <v>3318</v>
      </c>
      <c r="H151" s="72" t="s">
        <v>3317</v>
      </c>
      <c r="I151" s="72" t="s">
        <v>108</v>
      </c>
      <c r="J151" s="72" t="s">
        <v>3621</v>
      </c>
      <c r="K151" s="72" t="s">
        <v>3318</v>
      </c>
      <c r="L151" s="72" t="s">
        <v>2563</v>
      </c>
      <c r="M151" s="72" t="s">
        <v>3621</v>
      </c>
      <c r="N151" s="72" t="s">
        <v>3318</v>
      </c>
      <c r="O151" s="72" t="s">
        <v>3317</v>
      </c>
      <c r="P151" s="72" t="s">
        <v>3317</v>
      </c>
      <c r="Q151" s="72" t="s">
        <v>3317</v>
      </c>
      <c r="R151" s="72" t="s">
        <v>3317</v>
      </c>
      <c r="S151" s="72" t="s">
        <v>3317</v>
      </c>
      <c r="T151" s="72" t="s">
        <v>3317</v>
      </c>
      <c r="U151" s="72" t="s">
        <v>3317</v>
      </c>
      <c r="V151" s="72" t="s">
        <v>3317</v>
      </c>
      <c r="W151" s="72" t="s">
        <v>3317</v>
      </c>
      <c r="X151" s="72" t="s">
        <v>3317</v>
      </c>
      <c r="Y151" s="72" t="s">
        <v>3317</v>
      </c>
      <c r="Z151" s="72" t="s">
        <v>3317</v>
      </c>
      <c r="AA151" s="72" t="s">
        <v>3317</v>
      </c>
      <c r="AB151" s="72" t="s">
        <v>3317</v>
      </c>
      <c r="AC151" s="72" t="s">
        <v>3317</v>
      </c>
      <c r="AD151" s="72" t="s">
        <v>3317</v>
      </c>
      <c r="AE151" s="72" t="s">
        <v>3317</v>
      </c>
      <c r="AF151" s="72" t="s">
        <v>3317</v>
      </c>
      <c r="AG151" s="72" t="s">
        <v>3317</v>
      </c>
      <c r="AH151" s="72" t="s">
        <v>3317</v>
      </c>
      <c r="AI151" s="72" t="s">
        <v>3317</v>
      </c>
      <c r="AJ151" s="72" t="s">
        <v>3317</v>
      </c>
      <c r="AK151" s="72" t="s">
        <v>3317</v>
      </c>
      <c r="AL151" s="72" t="s">
        <v>3317</v>
      </c>
      <c r="AM151" s="72" t="s">
        <v>3317</v>
      </c>
      <c r="AN151" s="72" t="s">
        <v>3317</v>
      </c>
      <c r="AO151" s="72" t="s">
        <v>3317</v>
      </c>
      <c r="AP151" s="72" t="s">
        <v>3317</v>
      </c>
      <c r="AQ151" s="72" t="s">
        <v>3317</v>
      </c>
      <c r="AR151" s="72" t="s">
        <v>3317</v>
      </c>
      <c r="AS151" s="72" t="s">
        <v>3317</v>
      </c>
      <c r="AT151" s="72" t="s">
        <v>3317</v>
      </c>
      <c r="AU151" s="72" t="s">
        <v>3317</v>
      </c>
      <c r="AV151" s="72" t="s">
        <v>3317</v>
      </c>
      <c r="AW151" s="72" t="s">
        <v>3317</v>
      </c>
      <c r="AX151" s="72" t="s">
        <v>3317</v>
      </c>
      <c r="AY151" s="72" t="s">
        <v>3317</v>
      </c>
      <c r="AZ151" s="72" t="s">
        <v>3317</v>
      </c>
      <c r="BA151" s="72" t="s">
        <v>3317</v>
      </c>
      <c r="BB151" s="72" t="s">
        <v>3317</v>
      </c>
      <c r="BC151" s="72" t="s">
        <v>3317</v>
      </c>
      <c r="BD151" s="72" t="s">
        <v>3317</v>
      </c>
      <c r="BE151" s="72" t="s">
        <v>3317</v>
      </c>
      <c r="BF151" s="72" t="s">
        <v>3317</v>
      </c>
      <c r="BG151" s="72" t="s">
        <v>3317</v>
      </c>
      <c r="BH151" s="72" t="s">
        <v>3317</v>
      </c>
      <c r="BI151" s="72" t="s">
        <v>3317</v>
      </c>
      <c r="BJ151" s="72" t="s">
        <v>3317</v>
      </c>
      <c r="BK151" s="72" t="s">
        <v>3317</v>
      </c>
      <c r="BL151" s="72" t="s">
        <v>3317</v>
      </c>
      <c r="BM151" s="72" t="s">
        <v>3317</v>
      </c>
      <c r="BN151" s="72" t="s">
        <v>3317</v>
      </c>
      <c r="BO151" s="72" t="s">
        <v>3317</v>
      </c>
      <c r="BP151" s="72" t="s">
        <v>3317</v>
      </c>
      <c r="BQ151" s="72" t="s">
        <v>3622</v>
      </c>
      <c r="BR151" s="72" t="s">
        <v>3317</v>
      </c>
    </row>
    <row r="152" spans="1:70">
      <c r="A152" s="72" t="s">
        <v>2012</v>
      </c>
      <c r="B152" s="72" t="s">
        <v>2990</v>
      </c>
      <c r="C152" s="72" t="s">
        <v>2889</v>
      </c>
      <c r="D152" s="72" t="s">
        <v>3317</v>
      </c>
      <c r="E152" s="72" t="s">
        <v>3317</v>
      </c>
      <c r="F152" s="72" t="s">
        <v>3317</v>
      </c>
      <c r="G152" s="72" t="s">
        <v>3318</v>
      </c>
      <c r="H152" s="72" t="s">
        <v>3317</v>
      </c>
      <c r="I152" s="72" t="s">
        <v>2459</v>
      </c>
      <c r="J152" s="72" t="s">
        <v>2991</v>
      </c>
      <c r="K152" s="72" t="s">
        <v>3318</v>
      </c>
      <c r="L152" s="72" t="s">
        <v>3317</v>
      </c>
      <c r="M152" s="72" t="s">
        <v>3317</v>
      </c>
      <c r="N152" s="72" t="s">
        <v>3317</v>
      </c>
      <c r="O152" s="72" t="s">
        <v>3317</v>
      </c>
      <c r="P152" s="72" t="s">
        <v>3317</v>
      </c>
      <c r="Q152" s="72" t="s">
        <v>3317</v>
      </c>
      <c r="R152" s="72" t="s">
        <v>3317</v>
      </c>
      <c r="S152" s="72" t="s">
        <v>3317</v>
      </c>
      <c r="T152" s="72" t="s">
        <v>3317</v>
      </c>
      <c r="U152" s="72" t="s">
        <v>3317</v>
      </c>
      <c r="V152" s="72" t="s">
        <v>3317</v>
      </c>
      <c r="W152" s="72" t="s">
        <v>3317</v>
      </c>
      <c r="X152" s="72" t="s">
        <v>3317</v>
      </c>
      <c r="Y152" s="72" t="s">
        <v>3317</v>
      </c>
      <c r="Z152" s="72" t="s">
        <v>3317</v>
      </c>
      <c r="AA152" s="72" t="s">
        <v>3317</v>
      </c>
      <c r="AB152" s="72" t="s">
        <v>3317</v>
      </c>
      <c r="AC152" s="72" t="s">
        <v>3317</v>
      </c>
      <c r="AD152" s="72" t="s">
        <v>3317</v>
      </c>
      <c r="AE152" s="72" t="s">
        <v>3317</v>
      </c>
      <c r="AF152" s="72" t="s">
        <v>3317</v>
      </c>
      <c r="AG152" s="72" t="s">
        <v>3317</v>
      </c>
      <c r="AH152" s="72" t="s">
        <v>3317</v>
      </c>
      <c r="AI152" s="72" t="s">
        <v>3317</v>
      </c>
      <c r="AJ152" s="72" t="s">
        <v>3317</v>
      </c>
      <c r="AK152" s="72" t="s">
        <v>3317</v>
      </c>
      <c r="AL152" s="72" t="s">
        <v>3317</v>
      </c>
      <c r="AM152" s="72" t="s">
        <v>3317</v>
      </c>
      <c r="AN152" s="72" t="s">
        <v>3317</v>
      </c>
      <c r="AO152" s="72" t="s">
        <v>3317</v>
      </c>
      <c r="AP152" s="72" t="s">
        <v>3317</v>
      </c>
      <c r="AQ152" s="72" t="s">
        <v>3317</v>
      </c>
      <c r="AR152" s="72" t="s">
        <v>3317</v>
      </c>
      <c r="AS152" s="72" t="s">
        <v>3317</v>
      </c>
      <c r="AT152" s="72" t="s">
        <v>3317</v>
      </c>
      <c r="AU152" s="72" t="s">
        <v>3317</v>
      </c>
      <c r="AV152" s="72" t="s">
        <v>3317</v>
      </c>
      <c r="AW152" s="72" t="s">
        <v>3317</v>
      </c>
      <c r="AX152" s="72" t="s">
        <v>3317</v>
      </c>
      <c r="AY152" s="72" t="s">
        <v>3317</v>
      </c>
      <c r="AZ152" s="72" t="s">
        <v>3317</v>
      </c>
      <c r="BA152" s="72" t="s">
        <v>3317</v>
      </c>
      <c r="BB152" s="72" t="s">
        <v>3317</v>
      </c>
      <c r="BC152" s="72" t="s">
        <v>3317</v>
      </c>
      <c r="BD152" s="72" t="s">
        <v>3317</v>
      </c>
      <c r="BE152" s="72" t="s">
        <v>3317</v>
      </c>
      <c r="BF152" s="72" t="s">
        <v>3317</v>
      </c>
      <c r="BG152" s="72" t="s">
        <v>3317</v>
      </c>
      <c r="BH152" s="72" t="s">
        <v>3317</v>
      </c>
      <c r="BI152" s="72" t="s">
        <v>3317</v>
      </c>
      <c r="BJ152" s="72" t="s">
        <v>3317</v>
      </c>
      <c r="BK152" s="72" t="s">
        <v>3317</v>
      </c>
      <c r="BL152" s="72" t="s">
        <v>3317</v>
      </c>
      <c r="BM152" s="72" t="s">
        <v>3317</v>
      </c>
      <c r="BN152" s="72" t="s">
        <v>3317</v>
      </c>
      <c r="BO152" s="72" t="s">
        <v>3317</v>
      </c>
      <c r="BP152" s="72" t="s">
        <v>3317</v>
      </c>
      <c r="BQ152" s="72" t="s">
        <v>3623</v>
      </c>
      <c r="BR152" s="72" t="s">
        <v>3317</v>
      </c>
    </row>
    <row r="153" spans="1:70">
      <c r="A153" s="72" t="s">
        <v>2012</v>
      </c>
      <c r="B153" s="72" t="s">
        <v>2992</v>
      </c>
      <c r="C153" s="72" t="s">
        <v>2889</v>
      </c>
      <c r="D153" s="72" t="s">
        <v>3317</v>
      </c>
      <c r="E153" s="72" t="s">
        <v>3317</v>
      </c>
      <c r="F153" s="72" t="s">
        <v>3317</v>
      </c>
      <c r="G153" s="72" t="s">
        <v>3318</v>
      </c>
      <c r="H153" s="72" t="s">
        <v>3317</v>
      </c>
      <c r="I153" s="72" t="s">
        <v>108</v>
      </c>
      <c r="J153" s="72" t="s">
        <v>3624</v>
      </c>
      <c r="K153" s="72" t="s">
        <v>3318</v>
      </c>
      <c r="L153" s="72" t="s">
        <v>2563</v>
      </c>
      <c r="M153" s="72" t="s">
        <v>3624</v>
      </c>
      <c r="N153" s="72" t="s">
        <v>3318</v>
      </c>
      <c r="O153" s="72" t="s">
        <v>3317</v>
      </c>
      <c r="P153" s="72" t="s">
        <v>3317</v>
      </c>
      <c r="Q153" s="72" t="s">
        <v>3317</v>
      </c>
      <c r="R153" s="72" t="s">
        <v>3317</v>
      </c>
      <c r="S153" s="72" t="s">
        <v>3317</v>
      </c>
      <c r="T153" s="72" t="s">
        <v>3317</v>
      </c>
      <c r="U153" s="72" t="s">
        <v>3317</v>
      </c>
      <c r="V153" s="72" t="s">
        <v>3317</v>
      </c>
      <c r="W153" s="72" t="s">
        <v>3317</v>
      </c>
      <c r="X153" s="72" t="s">
        <v>3317</v>
      </c>
      <c r="Y153" s="72" t="s">
        <v>3317</v>
      </c>
      <c r="Z153" s="72" t="s">
        <v>3317</v>
      </c>
      <c r="AA153" s="72" t="s">
        <v>3317</v>
      </c>
      <c r="AB153" s="72" t="s">
        <v>3317</v>
      </c>
      <c r="AC153" s="72" t="s">
        <v>3317</v>
      </c>
      <c r="AD153" s="72" t="s">
        <v>3317</v>
      </c>
      <c r="AE153" s="72" t="s">
        <v>3317</v>
      </c>
      <c r="AF153" s="72" t="s">
        <v>3317</v>
      </c>
      <c r="AG153" s="72" t="s">
        <v>3317</v>
      </c>
      <c r="AH153" s="72" t="s">
        <v>3317</v>
      </c>
      <c r="AI153" s="72" t="s">
        <v>3317</v>
      </c>
      <c r="AJ153" s="72" t="s">
        <v>3317</v>
      </c>
      <c r="AK153" s="72" t="s">
        <v>3317</v>
      </c>
      <c r="AL153" s="72" t="s">
        <v>3317</v>
      </c>
      <c r="AM153" s="72" t="s">
        <v>3317</v>
      </c>
      <c r="AN153" s="72" t="s">
        <v>3317</v>
      </c>
      <c r="AO153" s="72" t="s">
        <v>3317</v>
      </c>
      <c r="AP153" s="72" t="s">
        <v>3317</v>
      </c>
      <c r="AQ153" s="72" t="s">
        <v>3317</v>
      </c>
      <c r="AR153" s="72" t="s">
        <v>3317</v>
      </c>
      <c r="AS153" s="72" t="s">
        <v>3317</v>
      </c>
      <c r="AT153" s="72" t="s">
        <v>3317</v>
      </c>
      <c r="AU153" s="72" t="s">
        <v>3317</v>
      </c>
      <c r="AV153" s="72" t="s">
        <v>3317</v>
      </c>
      <c r="AW153" s="72" t="s">
        <v>3317</v>
      </c>
      <c r="AX153" s="72" t="s">
        <v>3317</v>
      </c>
      <c r="AY153" s="72" t="s">
        <v>3317</v>
      </c>
      <c r="AZ153" s="72" t="s">
        <v>3317</v>
      </c>
      <c r="BA153" s="72" t="s">
        <v>3317</v>
      </c>
      <c r="BB153" s="72" t="s">
        <v>3317</v>
      </c>
      <c r="BC153" s="72" t="s">
        <v>3317</v>
      </c>
      <c r="BD153" s="72" t="s">
        <v>3317</v>
      </c>
      <c r="BE153" s="72" t="s">
        <v>3317</v>
      </c>
      <c r="BF153" s="72" t="s">
        <v>3317</v>
      </c>
      <c r="BG153" s="72" t="s">
        <v>3317</v>
      </c>
      <c r="BH153" s="72" t="s">
        <v>3317</v>
      </c>
      <c r="BI153" s="72" t="s">
        <v>3317</v>
      </c>
      <c r="BJ153" s="72" t="s">
        <v>3317</v>
      </c>
      <c r="BK153" s="72" t="s">
        <v>3317</v>
      </c>
      <c r="BL153" s="72" t="s">
        <v>3317</v>
      </c>
      <c r="BM153" s="72" t="s">
        <v>3317</v>
      </c>
      <c r="BN153" s="72" t="s">
        <v>3317</v>
      </c>
      <c r="BO153" s="72" t="s">
        <v>3317</v>
      </c>
      <c r="BP153" s="72" t="s">
        <v>3317</v>
      </c>
      <c r="BQ153" s="72" t="s">
        <v>3625</v>
      </c>
      <c r="BR153" s="72" t="s">
        <v>3317</v>
      </c>
    </row>
    <row r="154" spans="1:70">
      <c r="A154" s="72" t="s">
        <v>2012</v>
      </c>
      <c r="B154" s="72" t="s">
        <v>2994</v>
      </c>
      <c r="C154" s="72" t="s">
        <v>2893</v>
      </c>
      <c r="D154" s="72" t="s">
        <v>3317</v>
      </c>
      <c r="E154" s="72" t="s">
        <v>3317</v>
      </c>
      <c r="F154" s="72" t="s">
        <v>3317</v>
      </c>
      <c r="G154" s="72" t="s">
        <v>3318</v>
      </c>
      <c r="H154" s="72" t="s">
        <v>3317</v>
      </c>
      <c r="I154" s="72" t="s">
        <v>108</v>
      </c>
      <c r="J154" s="72" t="s">
        <v>3626</v>
      </c>
      <c r="K154" s="72" t="s">
        <v>3318</v>
      </c>
      <c r="L154" s="72" t="s">
        <v>2563</v>
      </c>
      <c r="M154" s="72" t="s">
        <v>3626</v>
      </c>
      <c r="N154" s="72" t="s">
        <v>3318</v>
      </c>
      <c r="O154" s="72" t="s">
        <v>3317</v>
      </c>
      <c r="P154" s="72" t="s">
        <v>3317</v>
      </c>
      <c r="Q154" s="72" t="s">
        <v>3317</v>
      </c>
      <c r="R154" s="72" t="s">
        <v>3317</v>
      </c>
      <c r="S154" s="72" t="s">
        <v>3317</v>
      </c>
      <c r="T154" s="72" t="s">
        <v>3317</v>
      </c>
      <c r="U154" s="72" t="s">
        <v>3317</v>
      </c>
      <c r="V154" s="72" t="s">
        <v>3317</v>
      </c>
      <c r="W154" s="72" t="s">
        <v>3317</v>
      </c>
      <c r="X154" s="72" t="s">
        <v>3317</v>
      </c>
      <c r="Y154" s="72" t="s">
        <v>3317</v>
      </c>
      <c r="Z154" s="72" t="s">
        <v>3317</v>
      </c>
      <c r="AA154" s="72" t="s">
        <v>3317</v>
      </c>
      <c r="AB154" s="72" t="s">
        <v>3317</v>
      </c>
      <c r="AC154" s="72" t="s">
        <v>3317</v>
      </c>
      <c r="AD154" s="72" t="s">
        <v>3317</v>
      </c>
      <c r="AE154" s="72" t="s">
        <v>3317</v>
      </c>
      <c r="AF154" s="72" t="s">
        <v>3317</v>
      </c>
      <c r="AG154" s="72" t="s">
        <v>3317</v>
      </c>
      <c r="AH154" s="72" t="s">
        <v>3317</v>
      </c>
      <c r="AI154" s="72" t="s">
        <v>3317</v>
      </c>
      <c r="AJ154" s="72" t="s">
        <v>3317</v>
      </c>
      <c r="AK154" s="72" t="s">
        <v>3317</v>
      </c>
      <c r="AL154" s="72" t="s">
        <v>3317</v>
      </c>
      <c r="AM154" s="72" t="s">
        <v>3317</v>
      </c>
      <c r="AN154" s="72" t="s">
        <v>3317</v>
      </c>
      <c r="AO154" s="72" t="s">
        <v>3317</v>
      </c>
      <c r="AP154" s="72" t="s">
        <v>3317</v>
      </c>
      <c r="AQ154" s="72" t="s">
        <v>3317</v>
      </c>
      <c r="AR154" s="72" t="s">
        <v>3317</v>
      </c>
      <c r="AS154" s="72" t="s">
        <v>3317</v>
      </c>
      <c r="AT154" s="72" t="s">
        <v>3317</v>
      </c>
      <c r="AU154" s="72" t="s">
        <v>3317</v>
      </c>
      <c r="AV154" s="72" t="s">
        <v>3317</v>
      </c>
      <c r="AW154" s="72" t="s">
        <v>3317</v>
      </c>
      <c r="AX154" s="72" t="s">
        <v>3317</v>
      </c>
      <c r="AY154" s="72" t="s">
        <v>3317</v>
      </c>
      <c r="AZ154" s="72" t="s">
        <v>3317</v>
      </c>
      <c r="BA154" s="72" t="s">
        <v>3317</v>
      </c>
      <c r="BB154" s="72" t="s">
        <v>3317</v>
      </c>
      <c r="BC154" s="72" t="s">
        <v>3317</v>
      </c>
      <c r="BD154" s="72" t="s">
        <v>3317</v>
      </c>
      <c r="BE154" s="72" t="s">
        <v>3317</v>
      </c>
      <c r="BF154" s="72" t="s">
        <v>3317</v>
      </c>
      <c r="BG154" s="72" t="s">
        <v>3317</v>
      </c>
      <c r="BH154" s="72" t="s">
        <v>3317</v>
      </c>
      <c r="BI154" s="72" t="s">
        <v>3317</v>
      </c>
      <c r="BJ154" s="72" t="s">
        <v>3317</v>
      </c>
      <c r="BK154" s="72" t="s">
        <v>3317</v>
      </c>
      <c r="BL154" s="72" t="s">
        <v>3317</v>
      </c>
      <c r="BM154" s="72" t="s">
        <v>3317</v>
      </c>
      <c r="BN154" s="72" t="s">
        <v>3317</v>
      </c>
      <c r="BO154" s="72" t="s">
        <v>3317</v>
      </c>
      <c r="BP154" s="72" t="s">
        <v>3317</v>
      </c>
      <c r="BQ154" s="72" t="s">
        <v>3627</v>
      </c>
      <c r="BR154" s="72" t="s">
        <v>3317</v>
      </c>
    </row>
    <row r="155" spans="1:70">
      <c r="A155" s="72" t="s">
        <v>2012</v>
      </c>
      <c r="B155" s="72" t="s">
        <v>2996</v>
      </c>
      <c r="C155" s="72" t="s">
        <v>2901</v>
      </c>
      <c r="D155" s="72" t="s">
        <v>3317</v>
      </c>
      <c r="E155" s="72" t="s">
        <v>3317</v>
      </c>
      <c r="F155" s="72" t="s">
        <v>3317</v>
      </c>
      <c r="G155" s="72" t="s">
        <v>3318</v>
      </c>
      <c r="H155" s="72" t="s">
        <v>3317</v>
      </c>
      <c r="I155" s="72" t="s">
        <v>3341</v>
      </c>
      <c r="J155" s="72" t="s">
        <v>3628</v>
      </c>
      <c r="K155" s="72" t="s">
        <v>3324</v>
      </c>
      <c r="L155" s="72" t="s">
        <v>2563</v>
      </c>
      <c r="M155" s="72" t="s">
        <v>3629</v>
      </c>
      <c r="N155" s="72" t="s">
        <v>3324</v>
      </c>
      <c r="O155" s="72" t="s">
        <v>108</v>
      </c>
      <c r="P155" s="72" t="s">
        <v>3629</v>
      </c>
      <c r="Q155" s="72" t="s">
        <v>3324</v>
      </c>
      <c r="R155" s="72" t="s">
        <v>3317</v>
      </c>
      <c r="S155" s="72" t="s">
        <v>3317</v>
      </c>
      <c r="T155" s="72" t="s">
        <v>3317</v>
      </c>
      <c r="U155" s="72" t="s">
        <v>3317</v>
      </c>
      <c r="V155" s="72" t="s">
        <v>3317</v>
      </c>
      <c r="W155" s="72" t="s">
        <v>3317</v>
      </c>
      <c r="X155" s="72" t="s">
        <v>3317</v>
      </c>
      <c r="Y155" s="72" t="s">
        <v>3317</v>
      </c>
      <c r="Z155" s="72" t="s">
        <v>3317</v>
      </c>
      <c r="AA155" s="72" t="s">
        <v>3317</v>
      </c>
      <c r="AB155" s="72" t="s">
        <v>3317</v>
      </c>
      <c r="AC155" s="72" t="s">
        <v>3317</v>
      </c>
      <c r="AD155" s="72" t="s">
        <v>3317</v>
      </c>
      <c r="AE155" s="72" t="s">
        <v>3317</v>
      </c>
      <c r="AF155" s="72" t="s">
        <v>3317</v>
      </c>
      <c r="AG155" s="72" t="s">
        <v>3317</v>
      </c>
      <c r="AH155" s="72" t="s">
        <v>3317</v>
      </c>
      <c r="AI155" s="72" t="s">
        <v>3317</v>
      </c>
      <c r="AJ155" s="72" t="s">
        <v>3317</v>
      </c>
      <c r="AK155" s="72" t="s">
        <v>3317</v>
      </c>
      <c r="AL155" s="72" t="s">
        <v>3317</v>
      </c>
      <c r="AM155" s="72" t="s">
        <v>3317</v>
      </c>
      <c r="AN155" s="72" t="s">
        <v>3317</v>
      </c>
      <c r="AO155" s="72" t="s">
        <v>3317</v>
      </c>
      <c r="AP155" s="72" t="s">
        <v>3317</v>
      </c>
      <c r="AQ155" s="72" t="s">
        <v>3317</v>
      </c>
      <c r="AR155" s="72" t="s">
        <v>3317</v>
      </c>
      <c r="AS155" s="72" t="s">
        <v>3317</v>
      </c>
      <c r="AT155" s="72" t="s">
        <v>3317</v>
      </c>
      <c r="AU155" s="72" t="s">
        <v>3317</v>
      </c>
      <c r="AV155" s="72" t="s">
        <v>3317</v>
      </c>
      <c r="AW155" s="72" t="s">
        <v>3317</v>
      </c>
      <c r="AX155" s="72" t="s">
        <v>3317</v>
      </c>
      <c r="AY155" s="72" t="s">
        <v>3317</v>
      </c>
      <c r="AZ155" s="72" t="s">
        <v>3317</v>
      </c>
      <c r="BA155" s="72" t="s">
        <v>3317</v>
      </c>
      <c r="BB155" s="72" t="s">
        <v>3317</v>
      </c>
      <c r="BC155" s="72" t="s">
        <v>3317</v>
      </c>
      <c r="BD155" s="72" t="s">
        <v>3317</v>
      </c>
      <c r="BE155" s="72" t="s">
        <v>3317</v>
      </c>
      <c r="BF155" s="72" t="s">
        <v>3317</v>
      </c>
      <c r="BG155" s="72" t="s">
        <v>3317</v>
      </c>
      <c r="BH155" s="72" t="s">
        <v>3317</v>
      </c>
      <c r="BI155" s="72" t="s">
        <v>3317</v>
      </c>
      <c r="BJ155" s="72" t="s">
        <v>3317</v>
      </c>
      <c r="BK155" s="72" t="s">
        <v>3317</v>
      </c>
      <c r="BL155" s="72" t="s">
        <v>3317</v>
      </c>
      <c r="BM155" s="72" t="s">
        <v>3317</v>
      </c>
      <c r="BN155" s="72" t="s">
        <v>3317</v>
      </c>
      <c r="BO155" s="72" t="s">
        <v>3317</v>
      </c>
      <c r="BP155" s="72" t="s">
        <v>3317</v>
      </c>
      <c r="BQ155" s="72" t="s">
        <v>3630</v>
      </c>
      <c r="BR155" s="72" t="s">
        <v>3326</v>
      </c>
    </row>
    <row r="156" spans="1:70">
      <c r="A156" s="72" t="s">
        <v>2012</v>
      </c>
      <c r="B156" s="72" t="s">
        <v>3000</v>
      </c>
      <c r="C156" s="72" t="s">
        <v>2919</v>
      </c>
      <c r="D156" s="72" t="s">
        <v>3317</v>
      </c>
      <c r="E156" s="72" t="s">
        <v>3317</v>
      </c>
      <c r="F156" s="72" t="s">
        <v>3317</v>
      </c>
      <c r="G156" s="72" t="s">
        <v>3318</v>
      </c>
      <c r="H156" s="72" t="s">
        <v>3317</v>
      </c>
      <c r="I156" s="72" t="s">
        <v>108</v>
      </c>
      <c r="J156" s="72" t="s">
        <v>3631</v>
      </c>
      <c r="K156" s="72" t="s">
        <v>3318</v>
      </c>
      <c r="L156" s="72" t="s">
        <v>2563</v>
      </c>
      <c r="M156" s="72" t="s">
        <v>3631</v>
      </c>
      <c r="N156" s="72" t="s">
        <v>3318</v>
      </c>
      <c r="O156" s="72" t="s">
        <v>3317</v>
      </c>
      <c r="P156" s="72" t="s">
        <v>3317</v>
      </c>
      <c r="Q156" s="72" t="s">
        <v>3317</v>
      </c>
      <c r="R156" s="72" t="s">
        <v>3317</v>
      </c>
      <c r="S156" s="72" t="s">
        <v>3317</v>
      </c>
      <c r="T156" s="72" t="s">
        <v>3317</v>
      </c>
      <c r="U156" s="72" t="s">
        <v>3317</v>
      </c>
      <c r="V156" s="72" t="s">
        <v>3317</v>
      </c>
      <c r="W156" s="72" t="s">
        <v>3317</v>
      </c>
      <c r="X156" s="72" t="s">
        <v>3317</v>
      </c>
      <c r="Y156" s="72" t="s">
        <v>3317</v>
      </c>
      <c r="Z156" s="72" t="s">
        <v>3317</v>
      </c>
      <c r="AA156" s="72" t="s">
        <v>3317</v>
      </c>
      <c r="AB156" s="72" t="s">
        <v>3317</v>
      </c>
      <c r="AC156" s="72" t="s">
        <v>3317</v>
      </c>
      <c r="AD156" s="72" t="s">
        <v>3317</v>
      </c>
      <c r="AE156" s="72" t="s">
        <v>3317</v>
      </c>
      <c r="AF156" s="72" t="s">
        <v>3317</v>
      </c>
      <c r="AG156" s="72" t="s">
        <v>3317</v>
      </c>
      <c r="AH156" s="72" t="s">
        <v>3317</v>
      </c>
      <c r="AI156" s="72" t="s">
        <v>3317</v>
      </c>
      <c r="AJ156" s="72" t="s">
        <v>3317</v>
      </c>
      <c r="AK156" s="72" t="s">
        <v>3317</v>
      </c>
      <c r="AL156" s="72" t="s">
        <v>3317</v>
      </c>
      <c r="AM156" s="72" t="s">
        <v>3317</v>
      </c>
      <c r="AN156" s="72" t="s">
        <v>3317</v>
      </c>
      <c r="AO156" s="72" t="s">
        <v>3317</v>
      </c>
      <c r="AP156" s="72" t="s">
        <v>3317</v>
      </c>
      <c r="AQ156" s="72" t="s">
        <v>3317</v>
      </c>
      <c r="AR156" s="72" t="s">
        <v>3317</v>
      </c>
      <c r="AS156" s="72" t="s">
        <v>3317</v>
      </c>
      <c r="AT156" s="72" t="s">
        <v>3317</v>
      </c>
      <c r="AU156" s="72" t="s">
        <v>3317</v>
      </c>
      <c r="AV156" s="72" t="s">
        <v>3317</v>
      </c>
      <c r="AW156" s="72" t="s">
        <v>3317</v>
      </c>
      <c r="AX156" s="72" t="s">
        <v>3317</v>
      </c>
      <c r="AY156" s="72" t="s">
        <v>3317</v>
      </c>
      <c r="AZ156" s="72" t="s">
        <v>3317</v>
      </c>
      <c r="BA156" s="72" t="s">
        <v>3317</v>
      </c>
      <c r="BB156" s="72" t="s">
        <v>3317</v>
      </c>
      <c r="BC156" s="72" t="s">
        <v>3317</v>
      </c>
      <c r="BD156" s="72" t="s">
        <v>3317</v>
      </c>
      <c r="BE156" s="72" t="s">
        <v>3317</v>
      </c>
      <c r="BF156" s="72" t="s">
        <v>3317</v>
      </c>
      <c r="BG156" s="72" t="s">
        <v>3317</v>
      </c>
      <c r="BH156" s="72" t="s">
        <v>3317</v>
      </c>
      <c r="BI156" s="72" t="s">
        <v>3317</v>
      </c>
      <c r="BJ156" s="72" t="s">
        <v>3317</v>
      </c>
      <c r="BK156" s="72" t="s">
        <v>3317</v>
      </c>
      <c r="BL156" s="72" t="s">
        <v>3317</v>
      </c>
      <c r="BM156" s="72" t="s">
        <v>3317</v>
      </c>
      <c r="BN156" s="72" t="s">
        <v>3317</v>
      </c>
      <c r="BO156" s="72" t="s">
        <v>3317</v>
      </c>
      <c r="BP156" s="72" t="s">
        <v>3317</v>
      </c>
      <c r="BQ156" s="72" t="s">
        <v>3632</v>
      </c>
      <c r="BR156" s="72" t="s">
        <v>3317</v>
      </c>
    </row>
    <row r="157" spans="1:70">
      <c r="A157" s="72" t="s">
        <v>2012</v>
      </c>
      <c r="B157" s="72" t="s">
        <v>3149</v>
      </c>
      <c r="C157" s="72" t="s">
        <v>2893</v>
      </c>
      <c r="D157" s="72" t="s">
        <v>3317</v>
      </c>
      <c r="E157" s="72" t="s">
        <v>3317</v>
      </c>
      <c r="F157" s="72" t="s">
        <v>3317</v>
      </c>
      <c r="G157" s="72" t="s">
        <v>3318</v>
      </c>
      <c r="H157" s="72" t="s">
        <v>3317</v>
      </c>
      <c r="I157" s="72" t="s">
        <v>551</v>
      </c>
      <c r="J157" s="72" t="s">
        <v>3150</v>
      </c>
      <c r="K157" s="72" t="s">
        <v>3318</v>
      </c>
      <c r="L157" s="72" t="s">
        <v>3317</v>
      </c>
      <c r="M157" s="72" t="s">
        <v>3317</v>
      </c>
      <c r="N157" s="72" t="s">
        <v>3317</v>
      </c>
      <c r="O157" s="72" t="s">
        <v>3317</v>
      </c>
      <c r="P157" s="72" t="s">
        <v>3317</v>
      </c>
      <c r="Q157" s="72" t="s">
        <v>3317</v>
      </c>
      <c r="R157" s="72" t="s">
        <v>3317</v>
      </c>
      <c r="S157" s="72" t="s">
        <v>3317</v>
      </c>
      <c r="T157" s="72" t="s">
        <v>3317</v>
      </c>
      <c r="U157" s="72" t="s">
        <v>3317</v>
      </c>
      <c r="V157" s="72" t="s">
        <v>3317</v>
      </c>
      <c r="W157" s="72" t="s">
        <v>3317</v>
      </c>
      <c r="X157" s="72" t="s">
        <v>3317</v>
      </c>
      <c r="Y157" s="72" t="s">
        <v>3317</v>
      </c>
      <c r="Z157" s="72" t="s">
        <v>3317</v>
      </c>
      <c r="AA157" s="72" t="s">
        <v>3317</v>
      </c>
      <c r="AB157" s="72" t="s">
        <v>3317</v>
      </c>
      <c r="AC157" s="72" t="s">
        <v>3317</v>
      </c>
      <c r="AD157" s="72" t="s">
        <v>3317</v>
      </c>
      <c r="AE157" s="72" t="s">
        <v>3317</v>
      </c>
      <c r="AF157" s="72" t="s">
        <v>3317</v>
      </c>
      <c r="AG157" s="72" t="s">
        <v>3317</v>
      </c>
      <c r="AH157" s="72" t="s">
        <v>3317</v>
      </c>
      <c r="AI157" s="72" t="s">
        <v>3317</v>
      </c>
      <c r="AJ157" s="72" t="s">
        <v>3317</v>
      </c>
      <c r="AK157" s="72" t="s">
        <v>3317</v>
      </c>
      <c r="AL157" s="72" t="s">
        <v>3317</v>
      </c>
      <c r="AM157" s="72" t="s">
        <v>3317</v>
      </c>
      <c r="AN157" s="72" t="s">
        <v>3317</v>
      </c>
      <c r="AO157" s="72" t="s">
        <v>3317</v>
      </c>
      <c r="AP157" s="72" t="s">
        <v>3317</v>
      </c>
      <c r="AQ157" s="72" t="s">
        <v>3317</v>
      </c>
      <c r="AR157" s="72" t="s">
        <v>3317</v>
      </c>
      <c r="AS157" s="72" t="s">
        <v>3317</v>
      </c>
      <c r="AT157" s="72" t="s">
        <v>3317</v>
      </c>
      <c r="AU157" s="72" t="s">
        <v>3317</v>
      </c>
      <c r="AV157" s="72" t="s">
        <v>3317</v>
      </c>
      <c r="AW157" s="72" t="s">
        <v>3317</v>
      </c>
      <c r="AX157" s="72" t="s">
        <v>3317</v>
      </c>
      <c r="AY157" s="72" t="s">
        <v>3317</v>
      </c>
      <c r="AZ157" s="72" t="s">
        <v>3317</v>
      </c>
      <c r="BA157" s="72" t="s">
        <v>3317</v>
      </c>
      <c r="BB157" s="72" t="s">
        <v>3317</v>
      </c>
      <c r="BC157" s="72" t="s">
        <v>3317</v>
      </c>
      <c r="BD157" s="72" t="s">
        <v>3317</v>
      </c>
      <c r="BE157" s="72" t="s">
        <v>3317</v>
      </c>
      <c r="BF157" s="72" t="s">
        <v>3317</v>
      </c>
      <c r="BG157" s="72" t="s">
        <v>3317</v>
      </c>
      <c r="BH157" s="72" t="s">
        <v>3317</v>
      </c>
      <c r="BI157" s="72" t="s">
        <v>3317</v>
      </c>
      <c r="BJ157" s="72" t="s">
        <v>3317</v>
      </c>
      <c r="BK157" s="72" t="s">
        <v>3317</v>
      </c>
      <c r="BL157" s="72" t="s">
        <v>3317</v>
      </c>
      <c r="BM157" s="72" t="s">
        <v>3317</v>
      </c>
      <c r="BN157" s="72" t="s">
        <v>3317</v>
      </c>
      <c r="BO157" s="72" t="s">
        <v>3317</v>
      </c>
      <c r="BP157" s="72" t="s">
        <v>3317</v>
      </c>
      <c r="BQ157" s="72" t="s">
        <v>3633</v>
      </c>
      <c r="BR157" s="72" t="s">
        <v>3317</v>
      </c>
    </row>
    <row r="158" spans="1:70">
      <c r="A158" s="72" t="s">
        <v>2012</v>
      </c>
      <c r="B158" s="72" t="s">
        <v>3002</v>
      </c>
      <c r="C158" s="72" t="s">
        <v>2869</v>
      </c>
      <c r="D158" s="72" t="s">
        <v>3317</v>
      </c>
      <c r="E158" s="72" t="s">
        <v>3317</v>
      </c>
      <c r="F158" s="72" t="s">
        <v>3317</v>
      </c>
      <c r="G158" s="72" t="s">
        <v>3318</v>
      </c>
      <c r="H158" s="72" t="s">
        <v>3317</v>
      </c>
      <c r="I158" s="72" t="s">
        <v>2965</v>
      </c>
      <c r="J158" s="72" t="s">
        <v>3317</v>
      </c>
      <c r="K158" s="72" t="s">
        <v>3317</v>
      </c>
      <c r="L158" s="72" t="s">
        <v>3317</v>
      </c>
      <c r="M158" s="72" t="s">
        <v>3317</v>
      </c>
      <c r="N158" s="72" t="s">
        <v>3317</v>
      </c>
      <c r="O158" s="72" t="s">
        <v>3317</v>
      </c>
      <c r="P158" s="72" t="s">
        <v>3317</v>
      </c>
      <c r="Q158" s="72" t="s">
        <v>3317</v>
      </c>
      <c r="R158" s="72" t="s">
        <v>3317</v>
      </c>
      <c r="S158" s="72" t="s">
        <v>3317</v>
      </c>
      <c r="T158" s="72" t="s">
        <v>3317</v>
      </c>
      <c r="U158" s="72" t="s">
        <v>3317</v>
      </c>
      <c r="V158" s="72" t="s">
        <v>3317</v>
      </c>
      <c r="W158" s="72" t="s">
        <v>3317</v>
      </c>
      <c r="X158" s="72" t="s">
        <v>3317</v>
      </c>
      <c r="Y158" s="72" t="s">
        <v>3317</v>
      </c>
      <c r="Z158" s="72" t="s">
        <v>3317</v>
      </c>
      <c r="AA158" s="72" t="s">
        <v>3317</v>
      </c>
      <c r="AB158" s="72" t="s">
        <v>3317</v>
      </c>
      <c r="AC158" s="72" t="s">
        <v>3317</v>
      </c>
      <c r="AD158" s="72" t="s">
        <v>3317</v>
      </c>
      <c r="AE158" s="72" t="s">
        <v>3317</v>
      </c>
      <c r="AF158" s="72" t="s">
        <v>3317</v>
      </c>
      <c r="AG158" s="72" t="s">
        <v>3317</v>
      </c>
      <c r="AH158" s="72" t="s">
        <v>3317</v>
      </c>
      <c r="AI158" s="72" t="s">
        <v>3317</v>
      </c>
      <c r="AJ158" s="72" t="s">
        <v>3317</v>
      </c>
      <c r="AK158" s="72" t="s">
        <v>3317</v>
      </c>
      <c r="AL158" s="72" t="s">
        <v>3317</v>
      </c>
      <c r="AM158" s="72" t="s">
        <v>3317</v>
      </c>
      <c r="AN158" s="72" t="s">
        <v>3317</v>
      </c>
      <c r="AO158" s="72" t="s">
        <v>3317</v>
      </c>
      <c r="AP158" s="72" t="s">
        <v>3317</v>
      </c>
      <c r="AQ158" s="72" t="s">
        <v>3317</v>
      </c>
      <c r="AR158" s="72" t="s">
        <v>3317</v>
      </c>
      <c r="AS158" s="72" t="s">
        <v>3317</v>
      </c>
      <c r="AT158" s="72" t="s">
        <v>3317</v>
      </c>
      <c r="AU158" s="72" t="s">
        <v>3317</v>
      </c>
      <c r="AV158" s="72" t="s">
        <v>3317</v>
      </c>
      <c r="AW158" s="72" t="s">
        <v>3317</v>
      </c>
      <c r="AX158" s="72" t="s">
        <v>3317</v>
      </c>
      <c r="AY158" s="72" t="s">
        <v>3317</v>
      </c>
      <c r="AZ158" s="72" t="s">
        <v>3317</v>
      </c>
      <c r="BA158" s="72" t="s">
        <v>3317</v>
      </c>
      <c r="BB158" s="72" t="s">
        <v>3317</v>
      </c>
      <c r="BC158" s="72" t="s">
        <v>3317</v>
      </c>
      <c r="BD158" s="72" t="s">
        <v>3317</v>
      </c>
      <c r="BE158" s="72" t="s">
        <v>3317</v>
      </c>
      <c r="BF158" s="72" t="s">
        <v>3317</v>
      </c>
      <c r="BG158" s="72" t="s">
        <v>3317</v>
      </c>
      <c r="BH158" s="72" t="s">
        <v>3317</v>
      </c>
      <c r="BI158" s="72" t="s">
        <v>3317</v>
      </c>
      <c r="BJ158" s="72" t="s">
        <v>3317</v>
      </c>
      <c r="BK158" s="72" t="s">
        <v>3317</v>
      </c>
      <c r="BL158" s="72" t="s">
        <v>3317</v>
      </c>
      <c r="BM158" s="72" t="s">
        <v>3317</v>
      </c>
      <c r="BN158" s="72" t="s">
        <v>3317</v>
      </c>
      <c r="BO158" s="72" t="s">
        <v>3317</v>
      </c>
      <c r="BP158" s="72" t="s">
        <v>3317</v>
      </c>
      <c r="BQ158" s="72" t="s">
        <v>3634</v>
      </c>
      <c r="BR158" s="72" t="s">
        <v>3317</v>
      </c>
    </row>
    <row r="159" spans="1:70">
      <c r="A159" s="72" t="s">
        <v>2012</v>
      </c>
      <c r="B159" s="72" t="s">
        <v>3003</v>
      </c>
      <c r="C159" s="72" t="s">
        <v>2446</v>
      </c>
      <c r="D159" s="72" t="s">
        <v>3317</v>
      </c>
      <c r="E159" s="72" t="s">
        <v>3317</v>
      </c>
      <c r="F159" s="72" t="s">
        <v>3317</v>
      </c>
      <c r="G159" s="72" t="s">
        <v>3318</v>
      </c>
      <c r="H159" s="72" t="s">
        <v>3317</v>
      </c>
      <c r="I159" s="72" t="s">
        <v>1213</v>
      </c>
      <c r="J159" s="72" t="s">
        <v>3004</v>
      </c>
      <c r="K159" s="72" t="s">
        <v>3318</v>
      </c>
      <c r="L159" s="72" t="s">
        <v>3317</v>
      </c>
      <c r="M159" s="72" t="s">
        <v>3317</v>
      </c>
      <c r="N159" s="72" t="s">
        <v>3317</v>
      </c>
      <c r="O159" s="72" t="s">
        <v>3317</v>
      </c>
      <c r="P159" s="72" t="s">
        <v>3317</v>
      </c>
      <c r="Q159" s="72" t="s">
        <v>3317</v>
      </c>
      <c r="R159" s="72" t="s">
        <v>3317</v>
      </c>
      <c r="S159" s="72" t="s">
        <v>3317</v>
      </c>
      <c r="T159" s="72" t="s">
        <v>3317</v>
      </c>
      <c r="U159" s="72" t="s">
        <v>3317</v>
      </c>
      <c r="V159" s="72" t="s">
        <v>3317</v>
      </c>
      <c r="W159" s="72" t="s">
        <v>3317</v>
      </c>
      <c r="X159" s="72" t="s">
        <v>3317</v>
      </c>
      <c r="Y159" s="72" t="s">
        <v>3317</v>
      </c>
      <c r="Z159" s="72" t="s">
        <v>3317</v>
      </c>
      <c r="AA159" s="72" t="s">
        <v>3317</v>
      </c>
      <c r="AB159" s="72" t="s">
        <v>3317</v>
      </c>
      <c r="AC159" s="72" t="s">
        <v>3317</v>
      </c>
      <c r="AD159" s="72" t="s">
        <v>3317</v>
      </c>
      <c r="AE159" s="72" t="s">
        <v>3317</v>
      </c>
      <c r="AF159" s="72" t="s">
        <v>3317</v>
      </c>
      <c r="AG159" s="72" t="s">
        <v>3317</v>
      </c>
      <c r="AH159" s="72" t="s">
        <v>3317</v>
      </c>
      <c r="AI159" s="72" t="s">
        <v>3317</v>
      </c>
      <c r="AJ159" s="72" t="s">
        <v>3317</v>
      </c>
      <c r="AK159" s="72" t="s">
        <v>3317</v>
      </c>
      <c r="AL159" s="72" t="s">
        <v>3317</v>
      </c>
      <c r="AM159" s="72" t="s">
        <v>3317</v>
      </c>
      <c r="AN159" s="72" t="s">
        <v>3317</v>
      </c>
      <c r="AO159" s="72" t="s">
        <v>3317</v>
      </c>
      <c r="AP159" s="72" t="s">
        <v>3317</v>
      </c>
      <c r="AQ159" s="72" t="s">
        <v>3317</v>
      </c>
      <c r="AR159" s="72" t="s">
        <v>3317</v>
      </c>
      <c r="AS159" s="72" t="s">
        <v>3317</v>
      </c>
      <c r="AT159" s="72" t="s">
        <v>3317</v>
      </c>
      <c r="AU159" s="72" t="s">
        <v>3317</v>
      </c>
      <c r="AV159" s="72" t="s">
        <v>3317</v>
      </c>
      <c r="AW159" s="72" t="s">
        <v>3317</v>
      </c>
      <c r="AX159" s="72" t="s">
        <v>3317</v>
      </c>
      <c r="AY159" s="72" t="s">
        <v>3317</v>
      </c>
      <c r="AZ159" s="72" t="s">
        <v>3317</v>
      </c>
      <c r="BA159" s="72" t="s">
        <v>3317</v>
      </c>
      <c r="BB159" s="72" t="s">
        <v>3317</v>
      </c>
      <c r="BC159" s="72" t="s">
        <v>3317</v>
      </c>
      <c r="BD159" s="72" t="s">
        <v>3317</v>
      </c>
      <c r="BE159" s="72" t="s">
        <v>3317</v>
      </c>
      <c r="BF159" s="72" t="s">
        <v>3317</v>
      </c>
      <c r="BG159" s="72" t="s">
        <v>3317</v>
      </c>
      <c r="BH159" s="72" t="s">
        <v>3317</v>
      </c>
      <c r="BI159" s="72" t="s">
        <v>3317</v>
      </c>
      <c r="BJ159" s="72" t="s">
        <v>3317</v>
      </c>
      <c r="BK159" s="72" t="s">
        <v>3317</v>
      </c>
      <c r="BL159" s="72" t="s">
        <v>3317</v>
      </c>
      <c r="BM159" s="72" t="s">
        <v>3317</v>
      </c>
      <c r="BN159" s="72" t="s">
        <v>3317</v>
      </c>
      <c r="BO159" s="72" t="s">
        <v>3317</v>
      </c>
      <c r="BP159" s="72" t="s">
        <v>3317</v>
      </c>
      <c r="BQ159" s="72" t="s">
        <v>3635</v>
      </c>
      <c r="BR159" s="72" t="s">
        <v>3317</v>
      </c>
    </row>
    <row r="160" spans="1:70">
      <c r="A160" s="72" t="s">
        <v>2016</v>
      </c>
      <c r="B160" s="72" t="s">
        <v>2458</v>
      </c>
      <c r="C160" s="72" t="s">
        <v>2458</v>
      </c>
      <c r="D160" s="72" t="s">
        <v>3317</v>
      </c>
      <c r="E160" s="72" t="s">
        <v>3317</v>
      </c>
      <c r="F160" s="72" t="s">
        <v>3317</v>
      </c>
      <c r="G160" s="72" t="s">
        <v>3318</v>
      </c>
      <c r="H160" s="72" t="s">
        <v>3317</v>
      </c>
      <c r="I160" s="72" t="s">
        <v>2459</v>
      </c>
      <c r="J160" s="72" t="s">
        <v>2719</v>
      </c>
      <c r="K160" s="72" t="s">
        <v>3318</v>
      </c>
      <c r="L160" s="72" t="s">
        <v>3317</v>
      </c>
      <c r="M160" s="72" t="s">
        <v>3317</v>
      </c>
      <c r="N160" s="72" t="s">
        <v>3317</v>
      </c>
      <c r="O160" s="72" t="s">
        <v>3317</v>
      </c>
      <c r="P160" s="72" t="s">
        <v>3317</v>
      </c>
      <c r="Q160" s="72" t="s">
        <v>3317</v>
      </c>
      <c r="R160" s="72" t="s">
        <v>3317</v>
      </c>
      <c r="S160" s="72" t="s">
        <v>3317</v>
      </c>
      <c r="T160" s="72" t="s">
        <v>3317</v>
      </c>
      <c r="U160" s="72" t="s">
        <v>3317</v>
      </c>
      <c r="V160" s="72" t="s">
        <v>3317</v>
      </c>
      <c r="W160" s="72" t="s">
        <v>3317</v>
      </c>
      <c r="X160" s="72" t="s">
        <v>3317</v>
      </c>
      <c r="Y160" s="72" t="s">
        <v>3317</v>
      </c>
      <c r="Z160" s="72" t="s">
        <v>3317</v>
      </c>
      <c r="AA160" s="72" t="s">
        <v>3317</v>
      </c>
      <c r="AB160" s="72" t="s">
        <v>3317</v>
      </c>
      <c r="AC160" s="72" t="s">
        <v>3317</v>
      </c>
      <c r="AD160" s="72" t="s">
        <v>3317</v>
      </c>
      <c r="AE160" s="72" t="s">
        <v>3317</v>
      </c>
      <c r="AF160" s="72" t="s">
        <v>3317</v>
      </c>
      <c r="AG160" s="72" t="s">
        <v>3317</v>
      </c>
      <c r="AH160" s="72" t="s">
        <v>3317</v>
      </c>
      <c r="AI160" s="72" t="s">
        <v>3317</v>
      </c>
      <c r="AJ160" s="72" t="s">
        <v>3317</v>
      </c>
      <c r="AK160" s="72" t="s">
        <v>3317</v>
      </c>
      <c r="AL160" s="72" t="s">
        <v>3317</v>
      </c>
      <c r="AM160" s="72" t="s">
        <v>3317</v>
      </c>
      <c r="AN160" s="72" t="s">
        <v>3317</v>
      </c>
      <c r="AO160" s="72" t="s">
        <v>3317</v>
      </c>
      <c r="AP160" s="72" t="s">
        <v>3317</v>
      </c>
      <c r="AQ160" s="72" t="s">
        <v>3317</v>
      </c>
      <c r="AR160" s="72" t="s">
        <v>3317</v>
      </c>
      <c r="AS160" s="72" t="s">
        <v>3317</v>
      </c>
      <c r="AT160" s="72" t="s">
        <v>3317</v>
      </c>
      <c r="AU160" s="72" t="s">
        <v>3317</v>
      </c>
      <c r="AV160" s="72" t="s">
        <v>3317</v>
      </c>
      <c r="AW160" s="72" t="s">
        <v>3317</v>
      </c>
      <c r="AX160" s="72" t="s">
        <v>3317</v>
      </c>
      <c r="AY160" s="72" t="s">
        <v>3317</v>
      </c>
      <c r="AZ160" s="72" t="s">
        <v>3317</v>
      </c>
      <c r="BA160" s="72" t="s">
        <v>3317</v>
      </c>
      <c r="BB160" s="72" t="s">
        <v>3317</v>
      </c>
      <c r="BC160" s="72" t="s">
        <v>3317</v>
      </c>
      <c r="BD160" s="72" t="s">
        <v>3317</v>
      </c>
      <c r="BE160" s="72" t="s">
        <v>3317</v>
      </c>
      <c r="BF160" s="72" t="s">
        <v>3317</v>
      </c>
      <c r="BG160" s="72" t="s">
        <v>3317</v>
      </c>
      <c r="BH160" s="72" t="s">
        <v>3317</v>
      </c>
      <c r="BI160" s="72" t="s">
        <v>3317</v>
      </c>
      <c r="BJ160" s="72" t="s">
        <v>3317</v>
      </c>
      <c r="BK160" s="72" t="s">
        <v>3317</v>
      </c>
      <c r="BL160" s="72" t="s">
        <v>3317</v>
      </c>
      <c r="BM160" s="72" t="s">
        <v>3317</v>
      </c>
      <c r="BN160" s="72" t="s">
        <v>3317</v>
      </c>
      <c r="BO160" s="72" t="s">
        <v>3317</v>
      </c>
      <c r="BP160" s="72" t="s">
        <v>3317</v>
      </c>
      <c r="BQ160" s="72" t="s">
        <v>3636</v>
      </c>
      <c r="BR160" s="72" t="s">
        <v>3326</v>
      </c>
    </row>
    <row r="161" spans="1:70">
      <c r="A161" s="72" t="s">
        <v>2016</v>
      </c>
      <c r="B161" s="72" t="s">
        <v>3637</v>
      </c>
      <c r="C161" s="72" t="s">
        <v>2946</v>
      </c>
      <c r="D161" s="72" t="s">
        <v>3317</v>
      </c>
      <c r="E161" s="72" t="s">
        <v>3317</v>
      </c>
      <c r="F161" s="72" t="s">
        <v>3317</v>
      </c>
      <c r="G161" s="72" t="s">
        <v>3318</v>
      </c>
      <c r="H161" s="72" t="s">
        <v>3317</v>
      </c>
      <c r="I161" s="72" t="s">
        <v>2523</v>
      </c>
      <c r="J161" s="72" t="s">
        <v>3638</v>
      </c>
      <c r="K161" s="72" t="s">
        <v>3318</v>
      </c>
      <c r="L161" s="72" t="s">
        <v>3317</v>
      </c>
      <c r="M161" s="72" t="s">
        <v>3317</v>
      </c>
      <c r="N161" s="72" t="s">
        <v>3317</v>
      </c>
      <c r="O161" s="72" t="s">
        <v>3317</v>
      </c>
      <c r="P161" s="72" t="s">
        <v>3317</v>
      </c>
      <c r="Q161" s="72" t="s">
        <v>3317</v>
      </c>
      <c r="R161" s="72" t="s">
        <v>3317</v>
      </c>
      <c r="S161" s="72" t="s">
        <v>3317</v>
      </c>
      <c r="T161" s="72" t="s">
        <v>3317</v>
      </c>
      <c r="U161" s="72" t="s">
        <v>3317</v>
      </c>
      <c r="V161" s="72" t="s">
        <v>3317</v>
      </c>
      <c r="W161" s="72" t="s">
        <v>3317</v>
      </c>
      <c r="X161" s="72" t="s">
        <v>3317</v>
      </c>
      <c r="Y161" s="72" t="s">
        <v>3317</v>
      </c>
      <c r="Z161" s="72" t="s">
        <v>3317</v>
      </c>
      <c r="AA161" s="72" t="s">
        <v>3317</v>
      </c>
      <c r="AB161" s="72" t="s">
        <v>3317</v>
      </c>
      <c r="AC161" s="72" t="s">
        <v>3317</v>
      </c>
      <c r="AD161" s="72" t="s">
        <v>3317</v>
      </c>
      <c r="AE161" s="72" t="s">
        <v>3317</v>
      </c>
      <c r="AF161" s="72" t="s">
        <v>3317</v>
      </c>
      <c r="AG161" s="72" t="s">
        <v>3317</v>
      </c>
      <c r="AH161" s="72" t="s">
        <v>3317</v>
      </c>
      <c r="AI161" s="72" t="s">
        <v>3317</v>
      </c>
      <c r="AJ161" s="72" t="s">
        <v>3317</v>
      </c>
      <c r="AK161" s="72" t="s">
        <v>3317</v>
      </c>
      <c r="AL161" s="72" t="s">
        <v>3317</v>
      </c>
      <c r="AM161" s="72" t="s">
        <v>3317</v>
      </c>
      <c r="AN161" s="72" t="s">
        <v>3317</v>
      </c>
      <c r="AO161" s="72" t="s">
        <v>3317</v>
      </c>
      <c r="AP161" s="72" t="s">
        <v>3317</v>
      </c>
      <c r="AQ161" s="72" t="s">
        <v>3317</v>
      </c>
      <c r="AR161" s="72" t="s">
        <v>3317</v>
      </c>
      <c r="AS161" s="72" t="s">
        <v>3317</v>
      </c>
      <c r="AT161" s="72" t="s">
        <v>3317</v>
      </c>
      <c r="AU161" s="72" t="s">
        <v>3317</v>
      </c>
      <c r="AV161" s="72" t="s">
        <v>3317</v>
      </c>
      <c r="AW161" s="72" t="s">
        <v>3317</v>
      </c>
      <c r="AX161" s="72" t="s">
        <v>3317</v>
      </c>
      <c r="AY161" s="72" t="s">
        <v>3317</v>
      </c>
      <c r="AZ161" s="72" t="s">
        <v>3317</v>
      </c>
      <c r="BA161" s="72" t="s">
        <v>3317</v>
      </c>
      <c r="BB161" s="72" t="s">
        <v>3317</v>
      </c>
      <c r="BC161" s="72" t="s">
        <v>3317</v>
      </c>
      <c r="BD161" s="72" t="s">
        <v>3317</v>
      </c>
      <c r="BE161" s="72" t="s">
        <v>3317</v>
      </c>
      <c r="BF161" s="72" t="s">
        <v>3317</v>
      </c>
      <c r="BG161" s="72" t="s">
        <v>3317</v>
      </c>
      <c r="BH161" s="72" t="s">
        <v>3317</v>
      </c>
      <c r="BI161" s="72" t="s">
        <v>3317</v>
      </c>
      <c r="BJ161" s="72" t="s">
        <v>3317</v>
      </c>
      <c r="BK161" s="72" t="s">
        <v>3317</v>
      </c>
      <c r="BL161" s="72" t="s">
        <v>3317</v>
      </c>
      <c r="BM161" s="72" t="s">
        <v>3317</v>
      </c>
      <c r="BN161" s="72" t="s">
        <v>3317</v>
      </c>
      <c r="BO161" s="72" t="s">
        <v>3317</v>
      </c>
      <c r="BP161" s="72" t="s">
        <v>3317</v>
      </c>
      <c r="BQ161" s="72" t="s">
        <v>3639</v>
      </c>
      <c r="BR161" s="72" t="s">
        <v>3317</v>
      </c>
    </row>
    <row r="162" spans="1:70">
      <c r="A162" s="72" t="s">
        <v>2016</v>
      </c>
      <c r="B162" s="72" t="s">
        <v>3006</v>
      </c>
      <c r="C162" s="72" t="s">
        <v>2446</v>
      </c>
      <c r="D162" s="72" t="s">
        <v>3317</v>
      </c>
      <c r="E162" s="72" t="s">
        <v>3317</v>
      </c>
      <c r="F162" s="72" t="s">
        <v>3317</v>
      </c>
      <c r="G162" s="72" t="s">
        <v>3318</v>
      </c>
      <c r="H162" s="72" t="s">
        <v>3317</v>
      </c>
      <c r="I162" s="72" t="s">
        <v>108</v>
      </c>
      <c r="J162" s="72" t="s">
        <v>3640</v>
      </c>
      <c r="K162" s="72" t="s">
        <v>3318</v>
      </c>
      <c r="L162" s="72" t="s">
        <v>2563</v>
      </c>
      <c r="M162" s="72" t="s">
        <v>3640</v>
      </c>
      <c r="N162" s="72" t="s">
        <v>3318</v>
      </c>
      <c r="O162" s="72" t="s">
        <v>3317</v>
      </c>
      <c r="P162" s="72" t="s">
        <v>3317</v>
      </c>
      <c r="Q162" s="72" t="s">
        <v>3317</v>
      </c>
      <c r="R162" s="72" t="s">
        <v>3317</v>
      </c>
      <c r="S162" s="72" t="s">
        <v>3317</v>
      </c>
      <c r="T162" s="72" t="s">
        <v>3317</v>
      </c>
      <c r="U162" s="72" t="s">
        <v>3317</v>
      </c>
      <c r="V162" s="72" t="s">
        <v>3317</v>
      </c>
      <c r="W162" s="72" t="s">
        <v>3317</v>
      </c>
      <c r="X162" s="72" t="s">
        <v>3317</v>
      </c>
      <c r="Y162" s="72" t="s">
        <v>3317</v>
      </c>
      <c r="Z162" s="72" t="s">
        <v>3317</v>
      </c>
      <c r="AA162" s="72" t="s">
        <v>3317</v>
      </c>
      <c r="AB162" s="72" t="s">
        <v>3317</v>
      </c>
      <c r="AC162" s="72" t="s">
        <v>3317</v>
      </c>
      <c r="AD162" s="72" t="s">
        <v>3317</v>
      </c>
      <c r="AE162" s="72" t="s">
        <v>3317</v>
      </c>
      <c r="AF162" s="72" t="s">
        <v>3317</v>
      </c>
      <c r="AG162" s="72" t="s">
        <v>3317</v>
      </c>
      <c r="AH162" s="72" t="s">
        <v>3317</v>
      </c>
      <c r="AI162" s="72" t="s">
        <v>3317</v>
      </c>
      <c r="AJ162" s="72" t="s">
        <v>3317</v>
      </c>
      <c r="AK162" s="72" t="s">
        <v>3317</v>
      </c>
      <c r="AL162" s="72" t="s">
        <v>3317</v>
      </c>
      <c r="AM162" s="72" t="s">
        <v>3317</v>
      </c>
      <c r="AN162" s="72" t="s">
        <v>3317</v>
      </c>
      <c r="AO162" s="72" t="s">
        <v>3317</v>
      </c>
      <c r="AP162" s="72" t="s">
        <v>3317</v>
      </c>
      <c r="AQ162" s="72" t="s">
        <v>3317</v>
      </c>
      <c r="AR162" s="72" t="s">
        <v>3317</v>
      </c>
      <c r="AS162" s="72" t="s">
        <v>3317</v>
      </c>
      <c r="AT162" s="72" t="s">
        <v>3317</v>
      </c>
      <c r="AU162" s="72" t="s">
        <v>3317</v>
      </c>
      <c r="AV162" s="72" t="s">
        <v>3317</v>
      </c>
      <c r="AW162" s="72" t="s">
        <v>3317</v>
      </c>
      <c r="AX162" s="72" t="s">
        <v>3317</v>
      </c>
      <c r="AY162" s="72" t="s">
        <v>3317</v>
      </c>
      <c r="AZ162" s="72" t="s">
        <v>3317</v>
      </c>
      <c r="BA162" s="72" t="s">
        <v>3317</v>
      </c>
      <c r="BB162" s="72" t="s">
        <v>3317</v>
      </c>
      <c r="BC162" s="72" t="s">
        <v>3317</v>
      </c>
      <c r="BD162" s="72" t="s">
        <v>3317</v>
      </c>
      <c r="BE162" s="72" t="s">
        <v>3317</v>
      </c>
      <c r="BF162" s="72" t="s">
        <v>3317</v>
      </c>
      <c r="BG162" s="72" t="s">
        <v>3317</v>
      </c>
      <c r="BH162" s="72" t="s">
        <v>3317</v>
      </c>
      <c r="BI162" s="72" t="s">
        <v>3317</v>
      </c>
      <c r="BJ162" s="72" t="s">
        <v>3317</v>
      </c>
      <c r="BK162" s="72" t="s">
        <v>3317</v>
      </c>
      <c r="BL162" s="72" t="s">
        <v>3317</v>
      </c>
      <c r="BM162" s="72" t="s">
        <v>3317</v>
      </c>
      <c r="BN162" s="72" t="s">
        <v>3317</v>
      </c>
      <c r="BO162" s="72" t="s">
        <v>3317</v>
      </c>
      <c r="BP162" s="72" t="s">
        <v>3317</v>
      </c>
      <c r="BQ162" s="72" t="s">
        <v>3641</v>
      </c>
      <c r="BR162" s="72" t="s">
        <v>3317</v>
      </c>
    </row>
    <row r="163" spans="1:70">
      <c r="A163" s="72" t="s">
        <v>2016</v>
      </c>
      <c r="B163" s="72" t="s">
        <v>3152</v>
      </c>
      <c r="C163" s="72" t="s">
        <v>2869</v>
      </c>
      <c r="D163" s="72" t="s">
        <v>3317</v>
      </c>
      <c r="E163" s="72" t="s">
        <v>3317</v>
      </c>
      <c r="F163" s="72" t="s">
        <v>3317</v>
      </c>
      <c r="G163" s="72" t="s">
        <v>3318</v>
      </c>
      <c r="H163" s="72" t="s">
        <v>3317</v>
      </c>
      <c r="I163" s="72" t="s">
        <v>551</v>
      </c>
      <c r="J163" s="72" t="s">
        <v>3642</v>
      </c>
      <c r="K163" s="72" t="s">
        <v>3318</v>
      </c>
      <c r="L163" s="72" t="s">
        <v>3322</v>
      </c>
      <c r="M163" s="72" t="s">
        <v>3642</v>
      </c>
      <c r="N163" s="72" t="s">
        <v>3318</v>
      </c>
      <c r="O163" s="72" t="s">
        <v>3317</v>
      </c>
      <c r="P163" s="72" t="s">
        <v>3317</v>
      </c>
      <c r="Q163" s="72" t="s">
        <v>3317</v>
      </c>
      <c r="R163" s="72" t="s">
        <v>3317</v>
      </c>
      <c r="S163" s="72" t="s">
        <v>3317</v>
      </c>
      <c r="T163" s="72" t="s">
        <v>3317</v>
      </c>
      <c r="U163" s="72" t="s">
        <v>3317</v>
      </c>
      <c r="V163" s="72" t="s">
        <v>3317</v>
      </c>
      <c r="W163" s="72" t="s">
        <v>3317</v>
      </c>
      <c r="X163" s="72" t="s">
        <v>3317</v>
      </c>
      <c r="Y163" s="72" t="s">
        <v>3317</v>
      </c>
      <c r="Z163" s="72" t="s">
        <v>3317</v>
      </c>
      <c r="AA163" s="72" t="s">
        <v>3317</v>
      </c>
      <c r="AB163" s="72" t="s">
        <v>3317</v>
      </c>
      <c r="AC163" s="72" t="s">
        <v>3317</v>
      </c>
      <c r="AD163" s="72" t="s">
        <v>3317</v>
      </c>
      <c r="AE163" s="72" t="s">
        <v>3317</v>
      </c>
      <c r="AF163" s="72" t="s">
        <v>3317</v>
      </c>
      <c r="AG163" s="72" t="s">
        <v>3317</v>
      </c>
      <c r="AH163" s="72" t="s">
        <v>3317</v>
      </c>
      <c r="AI163" s="72" t="s">
        <v>3317</v>
      </c>
      <c r="AJ163" s="72" t="s">
        <v>3317</v>
      </c>
      <c r="AK163" s="72" t="s">
        <v>3317</v>
      </c>
      <c r="AL163" s="72" t="s">
        <v>3317</v>
      </c>
      <c r="AM163" s="72" t="s">
        <v>3317</v>
      </c>
      <c r="AN163" s="72" t="s">
        <v>3317</v>
      </c>
      <c r="AO163" s="72" t="s">
        <v>3317</v>
      </c>
      <c r="AP163" s="72" t="s">
        <v>3317</v>
      </c>
      <c r="AQ163" s="72" t="s">
        <v>3317</v>
      </c>
      <c r="AR163" s="72" t="s">
        <v>3317</v>
      </c>
      <c r="AS163" s="72" t="s">
        <v>3317</v>
      </c>
      <c r="AT163" s="72" t="s">
        <v>3317</v>
      </c>
      <c r="AU163" s="72" t="s">
        <v>3317</v>
      </c>
      <c r="AV163" s="72" t="s">
        <v>3317</v>
      </c>
      <c r="AW163" s="72" t="s">
        <v>3317</v>
      </c>
      <c r="AX163" s="72" t="s">
        <v>3317</v>
      </c>
      <c r="AY163" s="72" t="s">
        <v>3317</v>
      </c>
      <c r="AZ163" s="72" t="s">
        <v>3317</v>
      </c>
      <c r="BA163" s="72" t="s">
        <v>3317</v>
      </c>
      <c r="BB163" s="72" t="s">
        <v>3317</v>
      </c>
      <c r="BC163" s="72" t="s">
        <v>3317</v>
      </c>
      <c r="BD163" s="72" t="s">
        <v>3317</v>
      </c>
      <c r="BE163" s="72" t="s">
        <v>3317</v>
      </c>
      <c r="BF163" s="72" t="s">
        <v>3317</v>
      </c>
      <c r="BG163" s="72" t="s">
        <v>3317</v>
      </c>
      <c r="BH163" s="72" t="s">
        <v>3317</v>
      </c>
      <c r="BI163" s="72" t="s">
        <v>3317</v>
      </c>
      <c r="BJ163" s="72" t="s">
        <v>3317</v>
      </c>
      <c r="BK163" s="72" t="s">
        <v>3317</v>
      </c>
      <c r="BL163" s="72" t="s">
        <v>3317</v>
      </c>
      <c r="BM163" s="72" t="s">
        <v>3317</v>
      </c>
      <c r="BN163" s="72" t="s">
        <v>3317</v>
      </c>
      <c r="BO163" s="72" t="s">
        <v>3317</v>
      </c>
      <c r="BP163" s="72" t="s">
        <v>3317</v>
      </c>
      <c r="BQ163" s="72" t="s">
        <v>3643</v>
      </c>
      <c r="BR163" s="72" t="s">
        <v>3317</v>
      </c>
    </row>
    <row r="164" spans="1:70">
      <c r="A164" s="72" t="s">
        <v>2016</v>
      </c>
      <c r="B164" s="72" t="s">
        <v>3155</v>
      </c>
      <c r="C164" s="72" t="s">
        <v>2884</v>
      </c>
      <c r="D164" s="72" t="s">
        <v>3317</v>
      </c>
      <c r="E164" s="72" t="s">
        <v>3317</v>
      </c>
      <c r="F164" s="72" t="s">
        <v>3317</v>
      </c>
      <c r="G164" s="72" t="s">
        <v>3318</v>
      </c>
      <c r="H164" s="72" t="s">
        <v>3317</v>
      </c>
      <c r="I164" s="72" t="s">
        <v>551</v>
      </c>
      <c r="J164" s="72" t="s">
        <v>3317</v>
      </c>
      <c r="K164" s="72" t="s">
        <v>3317</v>
      </c>
      <c r="L164" s="72" t="s">
        <v>3317</v>
      </c>
      <c r="M164" s="72" t="s">
        <v>3317</v>
      </c>
      <c r="N164" s="72" t="s">
        <v>3317</v>
      </c>
      <c r="O164" s="72" t="s">
        <v>3317</v>
      </c>
      <c r="P164" s="72" t="s">
        <v>3317</v>
      </c>
      <c r="Q164" s="72" t="s">
        <v>3317</v>
      </c>
      <c r="R164" s="72" t="s">
        <v>3317</v>
      </c>
      <c r="S164" s="72" t="s">
        <v>3317</v>
      </c>
      <c r="T164" s="72" t="s">
        <v>3317</v>
      </c>
      <c r="U164" s="72" t="s">
        <v>3317</v>
      </c>
      <c r="V164" s="72" t="s">
        <v>3317</v>
      </c>
      <c r="W164" s="72" t="s">
        <v>3317</v>
      </c>
      <c r="X164" s="72" t="s">
        <v>3317</v>
      </c>
      <c r="Y164" s="72" t="s">
        <v>3317</v>
      </c>
      <c r="Z164" s="72" t="s">
        <v>3317</v>
      </c>
      <c r="AA164" s="72" t="s">
        <v>3317</v>
      </c>
      <c r="AB164" s="72" t="s">
        <v>3317</v>
      </c>
      <c r="AC164" s="72" t="s">
        <v>3317</v>
      </c>
      <c r="AD164" s="72" t="s">
        <v>3317</v>
      </c>
      <c r="AE164" s="72" t="s">
        <v>3317</v>
      </c>
      <c r="AF164" s="72" t="s">
        <v>3317</v>
      </c>
      <c r="AG164" s="72" t="s">
        <v>3317</v>
      </c>
      <c r="AH164" s="72" t="s">
        <v>3317</v>
      </c>
      <c r="AI164" s="72" t="s">
        <v>3317</v>
      </c>
      <c r="AJ164" s="72" t="s">
        <v>3317</v>
      </c>
      <c r="AK164" s="72" t="s">
        <v>3317</v>
      </c>
      <c r="AL164" s="72" t="s">
        <v>3317</v>
      </c>
      <c r="AM164" s="72" t="s">
        <v>3317</v>
      </c>
      <c r="AN164" s="72" t="s">
        <v>3317</v>
      </c>
      <c r="AO164" s="72" t="s">
        <v>3317</v>
      </c>
      <c r="AP164" s="72" t="s">
        <v>3317</v>
      </c>
      <c r="AQ164" s="72" t="s">
        <v>3317</v>
      </c>
      <c r="AR164" s="72" t="s">
        <v>3317</v>
      </c>
      <c r="AS164" s="72" t="s">
        <v>3317</v>
      </c>
      <c r="AT164" s="72" t="s">
        <v>3317</v>
      </c>
      <c r="AU164" s="72" t="s">
        <v>3317</v>
      </c>
      <c r="AV164" s="72" t="s">
        <v>3317</v>
      </c>
      <c r="AW164" s="72" t="s">
        <v>3317</v>
      </c>
      <c r="AX164" s="72" t="s">
        <v>3317</v>
      </c>
      <c r="AY164" s="72" t="s">
        <v>3317</v>
      </c>
      <c r="AZ164" s="72" t="s">
        <v>3317</v>
      </c>
      <c r="BA164" s="72" t="s">
        <v>3317</v>
      </c>
      <c r="BB164" s="72" t="s">
        <v>3317</v>
      </c>
      <c r="BC164" s="72" t="s">
        <v>3317</v>
      </c>
      <c r="BD164" s="72" t="s">
        <v>3317</v>
      </c>
      <c r="BE164" s="72" t="s">
        <v>3317</v>
      </c>
      <c r="BF164" s="72" t="s">
        <v>3317</v>
      </c>
      <c r="BG164" s="72" t="s">
        <v>3317</v>
      </c>
      <c r="BH164" s="72" t="s">
        <v>3317</v>
      </c>
      <c r="BI164" s="72" t="s">
        <v>3317</v>
      </c>
      <c r="BJ164" s="72" t="s">
        <v>3317</v>
      </c>
      <c r="BK164" s="72" t="s">
        <v>3317</v>
      </c>
      <c r="BL164" s="72" t="s">
        <v>3317</v>
      </c>
      <c r="BM164" s="72" t="s">
        <v>3317</v>
      </c>
      <c r="BN164" s="72" t="s">
        <v>3317</v>
      </c>
      <c r="BO164" s="72" t="s">
        <v>3317</v>
      </c>
      <c r="BP164" s="72" t="s">
        <v>3317</v>
      </c>
      <c r="BQ164" s="72" t="s">
        <v>3644</v>
      </c>
      <c r="BR164" s="72" t="s">
        <v>3317</v>
      </c>
    </row>
    <row r="165" spans="1:70">
      <c r="A165" s="72" t="s">
        <v>2016</v>
      </c>
      <c r="B165" s="72" t="s">
        <v>3008</v>
      </c>
      <c r="C165" s="72" t="s">
        <v>2869</v>
      </c>
      <c r="D165" s="72" t="s">
        <v>3317</v>
      </c>
      <c r="E165" s="72" t="s">
        <v>3317</v>
      </c>
      <c r="F165" s="72" t="s">
        <v>3317</v>
      </c>
      <c r="G165" s="72" t="s">
        <v>3318</v>
      </c>
      <c r="H165" s="72" t="s">
        <v>3317</v>
      </c>
      <c r="I165" s="72" t="s">
        <v>108</v>
      </c>
      <c r="J165" s="72" t="s">
        <v>3645</v>
      </c>
      <c r="K165" s="72" t="s">
        <v>3318</v>
      </c>
      <c r="L165" s="72" t="s">
        <v>2563</v>
      </c>
      <c r="M165" s="72" t="s">
        <v>3645</v>
      </c>
      <c r="N165" s="72" t="s">
        <v>3318</v>
      </c>
      <c r="O165" s="72" t="s">
        <v>3317</v>
      </c>
      <c r="P165" s="72" t="s">
        <v>3317</v>
      </c>
      <c r="Q165" s="72" t="s">
        <v>3317</v>
      </c>
      <c r="R165" s="72" t="s">
        <v>3317</v>
      </c>
      <c r="S165" s="72" t="s">
        <v>3317</v>
      </c>
      <c r="T165" s="72" t="s">
        <v>3317</v>
      </c>
      <c r="U165" s="72" t="s">
        <v>3317</v>
      </c>
      <c r="V165" s="72" t="s">
        <v>3317</v>
      </c>
      <c r="W165" s="72" t="s">
        <v>3317</v>
      </c>
      <c r="X165" s="72" t="s">
        <v>3317</v>
      </c>
      <c r="Y165" s="72" t="s">
        <v>3317</v>
      </c>
      <c r="Z165" s="72" t="s">
        <v>3317</v>
      </c>
      <c r="AA165" s="72" t="s">
        <v>3317</v>
      </c>
      <c r="AB165" s="72" t="s">
        <v>3317</v>
      </c>
      <c r="AC165" s="72" t="s">
        <v>3317</v>
      </c>
      <c r="AD165" s="72" t="s">
        <v>3317</v>
      </c>
      <c r="AE165" s="72" t="s">
        <v>3317</v>
      </c>
      <c r="AF165" s="72" t="s">
        <v>3317</v>
      </c>
      <c r="AG165" s="72" t="s">
        <v>3317</v>
      </c>
      <c r="AH165" s="72" t="s">
        <v>3317</v>
      </c>
      <c r="AI165" s="72" t="s">
        <v>3317</v>
      </c>
      <c r="AJ165" s="72" t="s">
        <v>3317</v>
      </c>
      <c r="AK165" s="72" t="s">
        <v>3317</v>
      </c>
      <c r="AL165" s="72" t="s">
        <v>3317</v>
      </c>
      <c r="AM165" s="72" t="s">
        <v>3317</v>
      </c>
      <c r="AN165" s="72" t="s">
        <v>3317</v>
      </c>
      <c r="AO165" s="72" t="s">
        <v>3317</v>
      </c>
      <c r="AP165" s="72" t="s">
        <v>3317</v>
      </c>
      <c r="AQ165" s="72" t="s">
        <v>3317</v>
      </c>
      <c r="AR165" s="72" t="s">
        <v>3317</v>
      </c>
      <c r="AS165" s="72" t="s">
        <v>3317</v>
      </c>
      <c r="AT165" s="72" t="s">
        <v>3317</v>
      </c>
      <c r="AU165" s="72" t="s">
        <v>3317</v>
      </c>
      <c r="AV165" s="72" t="s">
        <v>3317</v>
      </c>
      <c r="AW165" s="72" t="s">
        <v>3317</v>
      </c>
      <c r="AX165" s="72" t="s">
        <v>3317</v>
      </c>
      <c r="AY165" s="72" t="s">
        <v>3317</v>
      </c>
      <c r="AZ165" s="72" t="s">
        <v>3317</v>
      </c>
      <c r="BA165" s="72" t="s">
        <v>3317</v>
      </c>
      <c r="BB165" s="72" t="s">
        <v>3317</v>
      </c>
      <c r="BC165" s="72" t="s">
        <v>3317</v>
      </c>
      <c r="BD165" s="72" t="s">
        <v>3317</v>
      </c>
      <c r="BE165" s="72" t="s">
        <v>3317</v>
      </c>
      <c r="BF165" s="72" t="s">
        <v>3317</v>
      </c>
      <c r="BG165" s="72" t="s">
        <v>3317</v>
      </c>
      <c r="BH165" s="72" t="s">
        <v>3317</v>
      </c>
      <c r="BI165" s="72" t="s">
        <v>3317</v>
      </c>
      <c r="BJ165" s="72" t="s">
        <v>3317</v>
      </c>
      <c r="BK165" s="72" t="s">
        <v>3317</v>
      </c>
      <c r="BL165" s="72" t="s">
        <v>3317</v>
      </c>
      <c r="BM165" s="72" t="s">
        <v>3317</v>
      </c>
      <c r="BN165" s="72" t="s">
        <v>3317</v>
      </c>
      <c r="BO165" s="72" t="s">
        <v>3317</v>
      </c>
      <c r="BP165" s="72" t="s">
        <v>3317</v>
      </c>
      <c r="BQ165" s="72" t="s">
        <v>3646</v>
      </c>
      <c r="BR165" s="72" t="s">
        <v>3317</v>
      </c>
    </row>
    <row r="166" spans="1:70">
      <c r="A166" s="72" t="s">
        <v>2016</v>
      </c>
      <c r="B166" s="72" t="s">
        <v>3010</v>
      </c>
      <c r="C166" s="72" t="s">
        <v>2893</v>
      </c>
      <c r="D166" s="72" t="s">
        <v>3317</v>
      </c>
      <c r="E166" s="72" t="s">
        <v>3317</v>
      </c>
      <c r="F166" s="72" t="s">
        <v>3317</v>
      </c>
      <c r="G166" s="72" t="s">
        <v>3318</v>
      </c>
      <c r="H166" s="72" t="s">
        <v>3317</v>
      </c>
      <c r="I166" s="72" t="s">
        <v>108</v>
      </c>
      <c r="J166" s="72" t="s">
        <v>3011</v>
      </c>
      <c r="K166" s="72" t="s">
        <v>3318</v>
      </c>
      <c r="L166" s="72" t="s">
        <v>3317</v>
      </c>
      <c r="M166" s="72" t="s">
        <v>3317</v>
      </c>
      <c r="N166" s="72" t="s">
        <v>3317</v>
      </c>
      <c r="O166" s="72" t="s">
        <v>3317</v>
      </c>
      <c r="P166" s="72" t="s">
        <v>3317</v>
      </c>
      <c r="Q166" s="72" t="s">
        <v>3317</v>
      </c>
      <c r="R166" s="72" t="s">
        <v>3317</v>
      </c>
      <c r="S166" s="72" t="s">
        <v>3317</v>
      </c>
      <c r="T166" s="72" t="s">
        <v>3317</v>
      </c>
      <c r="U166" s="72" t="s">
        <v>3317</v>
      </c>
      <c r="V166" s="72" t="s">
        <v>3317</v>
      </c>
      <c r="W166" s="72" t="s">
        <v>3317</v>
      </c>
      <c r="X166" s="72" t="s">
        <v>3317</v>
      </c>
      <c r="Y166" s="72" t="s">
        <v>3317</v>
      </c>
      <c r="Z166" s="72" t="s">
        <v>3317</v>
      </c>
      <c r="AA166" s="72" t="s">
        <v>3317</v>
      </c>
      <c r="AB166" s="72" t="s">
        <v>3317</v>
      </c>
      <c r="AC166" s="72" t="s">
        <v>3317</v>
      </c>
      <c r="AD166" s="72" t="s">
        <v>3317</v>
      </c>
      <c r="AE166" s="72" t="s">
        <v>3317</v>
      </c>
      <c r="AF166" s="72" t="s">
        <v>3317</v>
      </c>
      <c r="AG166" s="72" t="s">
        <v>3317</v>
      </c>
      <c r="AH166" s="72" t="s">
        <v>3317</v>
      </c>
      <c r="AI166" s="72" t="s">
        <v>3317</v>
      </c>
      <c r="AJ166" s="72" t="s">
        <v>3317</v>
      </c>
      <c r="AK166" s="72" t="s">
        <v>3317</v>
      </c>
      <c r="AL166" s="72" t="s">
        <v>3317</v>
      </c>
      <c r="AM166" s="72" t="s">
        <v>3317</v>
      </c>
      <c r="AN166" s="72" t="s">
        <v>3317</v>
      </c>
      <c r="AO166" s="72" t="s">
        <v>3317</v>
      </c>
      <c r="AP166" s="72" t="s">
        <v>3317</v>
      </c>
      <c r="AQ166" s="72" t="s">
        <v>3317</v>
      </c>
      <c r="AR166" s="72" t="s">
        <v>3317</v>
      </c>
      <c r="AS166" s="72" t="s">
        <v>3317</v>
      </c>
      <c r="AT166" s="72" t="s">
        <v>3317</v>
      </c>
      <c r="AU166" s="72" t="s">
        <v>3317</v>
      </c>
      <c r="AV166" s="72" t="s">
        <v>3317</v>
      </c>
      <c r="AW166" s="72" t="s">
        <v>3317</v>
      </c>
      <c r="AX166" s="72" t="s">
        <v>3317</v>
      </c>
      <c r="AY166" s="72" t="s">
        <v>3317</v>
      </c>
      <c r="AZ166" s="72" t="s">
        <v>3317</v>
      </c>
      <c r="BA166" s="72" t="s">
        <v>3317</v>
      </c>
      <c r="BB166" s="72" t="s">
        <v>3317</v>
      </c>
      <c r="BC166" s="72" t="s">
        <v>3317</v>
      </c>
      <c r="BD166" s="72" t="s">
        <v>3317</v>
      </c>
      <c r="BE166" s="72" t="s">
        <v>3317</v>
      </c>
      <c r="BF166" s="72" t="s">
        <v>3317</v>
      </c>
      <c r="BG166" s="72" t="s">
        <v>3317</v>
      </c>
      <c r="BH166" s="72" t="s">
        <v>3317</v>
      </c>
      <c r="BI166" s="72" t="s">
        <v>3317</v>
      </c>
      <c r="BJ166" s="72" t="s">
        <v>3317</v>
      </c>
      <c r="BK166" s="72" t="s">
        <v>3317</v>
      </c>
      <c r="BL166" s="72" t="s">
        <v>3317</v>
      </c>
      <c r="BM166" s="72" t="s">
        <v>3317</v>
      </c>
      <c r="BN166" s="72" t="s">
        <v>3317</v>
      </c>
      <c r="BO166" s="72" t="s">
        <v>3317</v>
      </c>
      <c r="BP166" s="72" t="s">
        <v>3317</v>
      </c>
      <c r="BQ166" s="72" t="s">
        <v>3647</v>
      </c>
      <c r="BR166" s="72" t="s">
        <v>3317</v>
      </c>
    </row>
    <row r="167" spans="1:70">
      <c r="A167" s="72" t="s">
        <v>2016</v>
      </c>
      <c r="B167" s="72" t="s">
        <v>3648</v>
      </c>
      <c r="C167" s="72" t="s">
        <v>2893</v>
      </c>
      <c r="D167" s="72" t="s">
        <v>3317</v>
      </c>
      <c r="E167" s="72" t="s">
        <v>3317</v>
      </c>
      <c r="F167" s="72" t="s">
        <v>3317</v>
      </c>
      <c r="G167" s="72" t="s">
        <v>3318</v>
      </c>
      <c r="H167" s="72" t="s">
        <v>3317</v>
      </c>
      <c r="I167" s="72" t="s">
        <v>3341</v>
      </c>
      <c r="J167" s="72" t="s">
        <v>3649</v>
      </c>
      <c r="K167" s="72" t="s">
        <v>3318</v>
      </c>
      <c r="L167" s="72" t="s">
        <v>3317</v>
      </c>
      <c r="M167" s="72" t="s">
        <v>3317</v>
      </c>
      <c r="N167" s="72" t="s">
        <v>3317</v>
      </c>
      <c r="O167" s="72" t="s">
        <v>3317</v>
      </c>
      <c r="P167" s="72" t="s">
        <v>3317</v>
      </c>
      <c r="Q167" s="72" t="s">
        <v>3317</v>
      </c>
      <c r="R167" s="72" t="s">
        <v>3317</v>
      </c>
      <c r="S167" s="72" t="s">
        <v>3317</v>
      </c>
      <c r="T167" s="72" t="s">
        <v>3317</v>
      </c>
      <c r="U167" s="72" t="s">
        <v>3317</v>
      </c>
      <c r="V167" s="72" t="s">
        <v>3317</v>
      </c>
      <c r="W167" s="72" t="s">
        <v>3317</v>
      </c>
      <c r="X167" s="72" t="s">
        <v>3317</v>
      </c>
      <c r="Y167" s="72" t="s">
        <v>3317</v>
      </c>
      <c r="Z167" s="72" t="s">
        <v>3317</v>
      </c>
      <c r="AA167" s="72" t="s">
        <v>3317</v>
      </c>
      <c r="AB167" s="72" t="s">
        <v>3317</v>
      </c>
      <c r="AC167" s="72" t="s">
        <v>3317</v>
      </c>
      <c r="AD167" s="72" t="s">
        <v>3317</v>
      </c>
      <c r="AE167" s="72" t="s">
        <v>3317</v>
      </c>
      <c r="AF167" s="72" t="s">
        <v>3317</v>
      </c>
      <c r="AG167" s="72" t="s">
        <v>3317</v>
      </c>
      <c r="AH167" s="72" t="s">
        <v>3317</v>
      </c>
      <c r="AI167" s="72" t="s">
        <v>3317</v>
      </c>
      <c r="AJ167" s="72" t="s">
        <v>3317</v>
      </c>
      <c r="AK167" s="72" t="s">
        <v>3317</v>
      </c>
      <c r="AL167" s="72" t="s">
        <v>3317</v>
      </c>
      <c r="AM167" s="72" t="s">
        <v>3317</v>
      </c>
      <c r="AN167" s="72" t="s">
        <v>3317</v>
      </c>
      <c r="AO167" s="72" t="s">
        <v>3317</v>
      </c>
      <c r="AP167" s="72" t="s">
        <v>3317</v>
      </c>
      <c r="AQ167" s="72" t="s">
        <v>3317</v>
      </c>
      <c r="AR167" s="72" t="s">
        <v>3317</v>
      </c>
      <c r="AS167" s="72" t="s">
        <v>3317</v>
      </c>
      <c r="AT167" s="72" t="s">
        <v>3317</v>
      </c>
      <c r="AU167" s="72" t="s">
        <v>3317</v>
      </c>
      <c r="AV167" s="72" t="s">
        <v>3317</v>
      </c>
      <c r="AW167" s="72" t="s">
        <v>3317</v>
      </c>
      <c r="AX167" s="72" t="s">
        <v>3317</v>
      </c>
      <c r="AY167" s="72" t="s">
        <v>3317</v>
      </c>
      <c r="AZ167" s="72" t="s">
        <v>3317</v>
      </c>
      <c r="BA167" s="72" t="s">
        <v>3317</v>
      </c>
      <c r="BB167" s="72" t="s">
        <v>3317</v>
      </c>
      <c r="BC167" s="72" t="s">
        <v>3317</v>
      </c>
      <c r="BD167" s="72" t="s">
        <v>3317</v>
      </c>
      <c r="BE167" s="72" t="s">
        <v>3317</v>
      </c>
      <c r="BF167" s="72" t="s">
        <v>3317</v>
      </c>
      <c r="BG167" s="72" t="s">
        <v>3317</v>
      </c>
      <c r="BH167" s="72" t="s">
        <v>3317</v>
      </c>
      <c r="BI167" s="72" t="s">
        <v>3317</v>
      </c>
      <c r="BJ167" s="72" t="s">
        <v>3317</v>
      </c>
      <c r="BK167" s="72" t="s">
        <v>3317</v>
      </c>
      <c r="BL167" s="72" t="s">
        <v>3317</v>
      </c>
      <c r="BM167" s="72" t="s">
        <v>3317</v>
      </c>
      <c r="BN167" s="72" t="s">
        <v>3317</v>
      </c>
      <c r="BO167" s="72" t="s">
        <v>3317</v>
      </c>
      <c r="BP167" s="72" t="s">
        <v>3317</v>
      </c>
      <c r="BQ167" s="72" t="s">
        <v>3650</v>
      </c>
      <c r="BR167" s="72" t="s">
        <v>3317</v>
      </c>
    </row>
    <row r="168" spans="1:70">
      <c r="A168" s="72" t="s">
        <v>2016</v>
      </c>
      <c r="B168" s="72" t="s">
        <v>3651</v>
      </c>
      <c r="C168" s="72" t="s">
        <v>2884</v>
      </c>
      <c r="D168" s="72" t="s">
        <v>3317</v>
      </c>
      <c r="E168" s="72" t="s">
        <v>3317</v>
      </c>
      <c r="F168" s="72" t="s">
        <v>3317</v>
      </c>
      <c r="G168" s="72" t="s">
        <v>3318</v>
      </c>
      <c r="H168" s="72" t="s">
        <v>3317</v>
      </c>
      <c r="I168" s="72" t="s">
        <v>2489</v>
      </c>
      <c r="J168" s="72" t="s">
        <v>3652</v>
      </c>
      <c r="K168" s="72" t="s">
        <v>3324</v>
      </c>
      <c r="L168" s="72" t="s">
        <v>3317</v>
      </c>
      <c r="M168" s="72" t="s">
        <v>3317</v>
      </c>
      <c r="N168" s="72" t="s">
        <v>3317</v>
      </c>
      <c r="O168" s="72" t="s">
        <v>3317</v>
      </c>
      <c r="P168" s="72" t="s">
        <v>3317</v>
      </c>
      <c r="Q168" s="72" t="s">
        <v>3317</v>
      </c>
      <c r="R168" s="72" t="s">
        <v>3317</v>
      </c>
      <c r="S168" s="72" t="s">
        <v>3317</v>
      </c>
      <c r="T168" s="72" t="s">
        <v>3317</v>
      </c>
      <c r="U168" s="72" t="s">
        <v>3317</v>
      </c>
      <c r="V168" s="72" t="s">
        <v>3317</v>
      </c>
      <c r="W168" s="72" t="s">
        <v>3317</v>
      </c>
      <c r="X168" s="72" t="s">
        <v>3317</v>
      </c>
      <c r="Y168" s="72" t="s">
        <v>3317</v>
      </c>
      <c r="Z168" s="72" t="s">
        <v>3317</v>
      </c>
      <c r="AA168" s="72" t="s">
        <v>3317</v>
      </c>
      <c r="AB168" s="72" t="s">
        <v>3317</v>
      </c>
      <c r="AC168" s="72" t="s">
        <v>3317</v>
      </c>
      <c r="AD168" s="72" t="s">
        <v>3317</v>
      </c>
      <c r="AE168" s="72" t="s">
        <v>3317</v>
      </c>
      <c r="AF168" s="72" t="s">
        <v>3317</v>
      </c>
      <c r="AG168" s="72" t="s">
        <v>3317</v>
      </c>
      <c r="AH168" s="72" t="s">
        <v>3317</v>
      </c>
      <c r="AI168" s="72" t="s">
        <v>3317</v>
      </c>
      <c r="AJ168" s="72" t="s">
        <v>3317</v>
      </c>
      <c r="AK168" s="72" t="s">
        <v>3317</v>
      </c>
      <c r="AL168" s="72" t="s">
        <v>3317</v>
      </c>
      <c r="AM168" s="72" t="s">
        <v>3317</v>
      </c>
      <c r="AN168" s="72" t="s">
        <v>3317</v>
      </c>
      <c r="AO168" s="72" t="s">
        <v>3317</v>
      </c>
      <c r="AP168" s="72" t="s">
        <v>3317</v>
      </c>
      <c r="AQ168" s="72" t="s">
        <v>3317</v>
      </c>
      <c r="AR168" s="72" t="s">
        <v>3317</v>
      </c>
      <c r="AS168" s="72" t="s">
        <v>3317</v>
      </c>
      <c r="AT168" s="72" t="s">
        <v>3317</v>
      </c>
      <c r="AU168" s="72" t="s">
        <v>3317</v>
      </c>
      <c r="AV168" s="72" t="s">
        <v>3317</v>
      </c>
      <c r="AW168" s="72" t="s">
        <v>3317</v>
      </c>
      <c r="AX168" s="72" t="s">
        <v>3317</v>
      </c>
      <c r="AY168" s="72" t="s">
        <v>3317</v>
      </c>
      <c r="AZ168" s="72" t="s">
        <v>3317</v>
      </c>
      <c r="BA168" s="72" t="s">
        <v>3317</v>
      </c>
      <c r="BB168" s="72" t="s">
        <v>3317</v>
      </c>
      <c r="BC168" s="72" t="s">
        <v>3317</v>
      </c>
      <c r="BD168" s="72" t="s">
        <v>3317</v>
      </c>
      <c r="BE168" s="72" t="s">
        <v>3317</v>
      </c>
      <c r="BF168" s="72" t="s">
        <v>3317</v>
      </c>
      <c r="BG168" s="72" t="s">
        <v>3317</v>
      </c>
      <c r="BH168" s="72" t="s">
        <v>3317</v>
      </c>
      <c r="BI168" s="72" t="s">
        <v>3317</v>
      </c>
      <c r="BJ168" s="72" t="s">
        <v>3317</v>
      </c>
      <c r="BK168" s="72" t="s">
        <v>3317</v>
      </c>
      <c r="BL168" s="72" t="s">
        <v>3317</v>
      </c>
      <c r="BM168" s="72" t="s">
        <v>3317</v>
      </c>
      <c r="BN168" s="72" t="s">
        <v>3317</v>
      </c>
      <c r="BO168" s="72" t="s">
        <v>3317</v>
      </c>
      <c r="BP168" s="72" t="s">
        <v>3317</v>
      </c>
      <c r="BQ168" s="72" t="s">
        <v>3653</v>
      </c>
      <c r="BR168" s="72" t="s">
        <v>3326</v>
      </c>
    </row>
    <row r="169" spans="1:70">
      <c r="A169" s="72" t="s">
        <v>2016</v>
      </c>
      <c r="B169" s="72" t="s">
        <v>3012</v>
      </c>
      <c r="C169" s="72" t="s">
        <v>2869</v>
      </c>
      <c r="D169" s="72" t="s">
        <v>3317</v>
      </c>
      <c r="E169" s="72" t="s">
        <v>3317</v>
      </c>
      <c r="F169" s="72" t="s">
        <v>3317</v>
      </c>
      <c r="G169" s="72" t="s">
        <v>3318</v>
      </c>
      <c r="H169" s="72" t="s">
        <v>3317</v>
      </c>
      <c r="I169" s="72" t="s">
        <v>2459</v>
      </c>
      <c r="J169" s="72" t="s">
        <v>3654</v>
      </c>
      <c r="K169" s="72" t="s">
        <v>3324</v>
      </c>
      <c r="L169" s="72" t="s">
        <v>108</v>
      </c>
      <c r="M169" s="72" t="s">
        <v>3654</v>
      </c>
      <c r="N169" s="72" t="s">
        <v>3324</v>
      </c>
      <c r="O169" s="72" t="s">
        <v>3317</v>
      </c>
      <c r="P169" s="72" t="s">
        <v>3317</v>
      </c>
      <c r="Q169" s="72" t="s">
        <v>3317</v>
      </c>
      <c r="R169" s="72" t="s">
        <v>3317</v>
      </c>
      <c r="S169" s="72" t="s">
        <v>3317</v>
      </c>
      <c r="T169" s="72" t="s">
        <v>3317</v>
      </c>
      <c r="U169" s="72" t="s">
        <v>3317</v>
      </c>
      <c r="V169" s="72" t="s">
        <v>3317</v>
      </c>
      <c r="W169" s="72" t="s">
        <v>3317</v>
      </c>
      <c r="X169" s="72" t="s">
        <v>3317</v>
      </c>
      <c r="Y169" s="72" t="s">
        <v>3317</v>
      </c>
      <c r="Z169" s="72" t="s">
        <v>3317</v>
      </c>
      <c r="AA169" s="72" t="s">
        <v>3317</v>
      </c>
      <c r="AB169" s="72" t="s">
        <v>3317</v>
      </c>
      <c r="AC169" s="72" t="s">
        <v>3317</v>
      </c>
      <c r="AD169" s="72" t="s">
        <v>3317</v>
      </c>
      <c r="AE169" s="72" t="s">
        <v>3317</v>
      </c>
      <c r="AF169" s="72" t="s">
        <v>3317</v>
      </c>
      <c r="AG169" s="72" t="s">
        <v>3317</v>
      </c>
      <c r="AH169" s="72" t="s">
        <v>3317</v>
      </c>
      <c r="AI169" s="72" t="s">
        <v>3317</v>
      </c>
      <c r="AJ169" s="72" t="s">
        <v>3317</v>
      </c>
      <c r="AK169" s="72" t="s">
        <v>3317</v>
      </c>
      <c r="AL169" s="72" t="s">
        <v>3317</v>
      </c>
      <c r="AM169" s="72" t="s">
        <v>3317</v>
      </c>
      <c r="AN169" s="72" t="s">
        <v>3317</v>
      </c>
      <c r="AO169" s="72" t="s">
        <v>3317</v>
      </c>
      <c r="AP169" s="72" t="s">
        <v>3317</v>
      </c>
      <c r="AQ169" s="72" t="s">
        <v>3317</v>
      </c>
      <c r="AR169" s="72" t="s">
        <v>3317</v>
      </c>
      <c r="AS169" s="72" t="s">
        <v>3317</v>
      </c>
      <c r="AT169" s="72" t="s">
        <v>3317</v>
      </c>
      <c r="AU169" s="72" t="s">
        <v>3317</v>
      </c>
      <c r="AV169" s="72" t="s">
        <v>3317</v>
      </c>
      <c r="AW169" s="72" t="s">
        <v>3317</v>
      </c>
      <c r="AX169" s="72" t="s">
        <v>3317</v>
      </c>
      <c r="AY169" s="72" t="s">
        <v>3317</v>
      </c>
      <c r="AZ169" s="72" t="s">
        <v>3317</v>
      </c>
      <c r="BA169" s="72" t="s">
        <v>3317</v>
      </c>
      <c r="BB169" s="72" t="s">
        <v>3317</v>
      </c>
      <c r="BC169" s="72" t="s">
        <v>3317</v>
      </c>
      <c r="BD169" s="72" t="s">
        <v>3317</v>
      </c>
      <c r="BE169" s="72" t="s">
        <v>3317</v>
      </c>
      <c r="BF169" s="72" t="s">
        <v>3317</v>
      </c>
      <c r="BG169" s="72" t="s">
        <v>3317</v>
      </c>
      <c r="BH169" s="72" t="s">
        <v>3317</v>
      </c>
      <c r="BI169" s="72" t="s">
        <v>3317</v>
      </c>
      <c r="BJ169" s="72" t="s">
        <v>3317</v>
      </c>
      <c r="BK169" s="72" t="s">
        <v>3317</v>
      </c>
      <c r="BL169" s="72" t="s">
        <v>3317</v>
      </c>
      <c r="BM169" s="72" t="s">
        <v>3317</v>
      </c>
      <c r="BN169" s="72" t="s">
        <v>3317</v>
      </c>
      <c r="BO169" s="72" t="s">
        <v>3317</v>
      </c>
      <c r="BP169" s="72" t="s">
        <v>3317</v>
      </c>
      <c r="BQ169" s="72" t="s">
        <v>3655</v>
      </c>
      <c r="BR169" s="72" t="s">
        <v>3326</v>
      </c>
    </row>
    <row r="170" spans="1:70">
      <c r="A170" s="72" t="s">
        <v>2016</v>
      </c>
      <c r="B170" s="72" t="s">
        <v>3016</v>
      </c>
      <c r="C170" s="72" t="s">
        <v>2884</v>
      </c>
      <c r="D170" s="72" t="s">
        <v>3317</v>
      </c>
      <c r="E170" s="72" t="s">
        <v>3317</v>
      </c>
      <c r="F170" s="72" t="s">
        <v>3317</v>
      </c>
      <c r="G170" s="72" t="s">
        <v>3318</v>
      </c>
      <c r="H170" s="72" t="s">
        <v>3317</v>
      </c>
      <c r="I170" s="72" t="s">
        <v>108</v>
      </c>
      <c r="J170" s="72" t="s">
        <v>3656</v>
      </c>
      <c r="K170" s="72" t="s">
        <v>3318</v>
      </c>
      <c r="L170" s="72" t="s">
        <v>2563</v>
      </c>
      <c r="M170" s="72" t="s">
        <v>3656</v>
      </c>
      <c r="N170" s="72" t="s">
        <v>3318</v>
      </c>
      <c r="O170" s="72" t="s">
        <v>3317</v>
      </c>
      <c r="P170" s="72" t="s">
        <v>3317</v>
      </c>
      <c r="Q170" s="72" t="s">
        <v>3317</v>
      </c>
      <c r="R170" s="72" t="s">
        <v>3317</v>
      </c>
      <c r="S170" s="72" t="s">
        <v>3317</v>
      </c>
      <c r="T170" s="72" t="s">
        <v>3317</v>
      </c>
      <c r="U170" s="72" t="s">
        <v>3317</v>
      </c>
      <c r="V170" s="72" t="s">
        <v>3317</v>
      </c>
      <c r="W170" s="72" t="s">
        <v>3317</v>
      </c>
      <c r="X170" s="72" t="s">
        <v>3317</v>
      </c>
      <c r="Y170" s="72" t="s">
        <v>3317</v>
      </c>
      <c r="Z170" s="72" t="s">
        <v>3317</v>
      </c>
      <c r="AA170" s="72" t="s">
        <v>3317</v>
      </c>
      <c r="AB170" s="72" t="s">
        <v>3317</v>
      </c>
      <c r="AC170" s="72" t="s">
        <v>3317</v>
      </c>
      <c r="AD170" s="72" t="s">
        <v>3317</v>
      </c>
      <c r="AE170" s="72" t="s">
        <v>3317</v>
      </c>
      <c r="AF170" s="72" t="s">
        <v>3317</v>
      </c>
      <c r="AG170" s="72" t="s">
        <v>3317</v>
      </c>
      <c r="AH170" s="72" t="s">
        <v>3317</v>
      </c>
      <c r="AI170" s="72" t="s">
        <v>3317</v>
      </c>
      <c r="AJ170" s="72" t="s">
        <v>3317</v>
      </c>
      <c r="AK170" s="72" t="s">
        <v>3317</v>
      </c>
      <c r="AL170" s="72" t="s">
        <v>3317</v>
      </c>
      <c r="AM170" s="72" t="s">
        <v>3317</v>
      </c>
      <c r="AN170" s="72" t="s">
        <v>3317</v>
      </c>
      <c r="AO170" s="72" t="s">
        <v>3317</v>
      </c>
      <c r="AP170" s="72" t="s">
        <v>3317</v>
      </c>
      <c r="AQ170" s="72" t="s">
        <v>3317</v>
      </c>
      <c r="AR170" s="72" t="s">
        <v>3317</v>
      </c>
      <c r="AS170" s="72" t="s">
        <v>3317</v>
      </c>
      <c r="AT170" s="72" t="s">
        <v>3317</v>
      </c>
      <c r="AU170" s="72" t="s">
        <v>3317</v>
      </c>
      <c r="AV170" s="72" t="s">
        <v>3317</v>
      </c>
      <c r="AW170" s="72" t="s">
        <v>3317</v>
      </c>
      <c r="AX170" s="72" t="s">
        <v>3317</v>
      </c>
      <c r="AY170" s="72" t="s">
        <v>3317</v>
      </c>
      <c r="AZ170" s="72" t="s">
        <v>3317</v>
      </c>
      <c r="BA170" s="72" t="s">
        <v>3317</v>
      </c>
      <c r="BB170" s="72" t="s">
        <v>3317</v>
      </c>
      <c r="BC170" s="72" t="s">
        <v>3317</v>
      </c>
      <c r="BD170" s="72" t="s">
        <v>3317</v>
      </c>
      <c r="BE170" s="72" t="s">
        <v>3317</v>
      </c>
      <c r="BF170" s="72" t="s">
        <v>3317</v>
      </c>
      <c r="BG170" s="72" t="s">
        <v>3317</v>
      </c>
      <c r="BH170" s="72" t="s">
        <v>3317</v>
      </c>
      <c r="BI170" s="72" t="s">
        <v>3317</v>
      </c>
      <c r="BJ170" s="72" t="s">
        <v>3317</v>
      </c>
      <c r="BK170" s="72" t="s">
        <v>3317</v>
      </c>
      <c r="BL170" s="72" t="s">
        <v>3317</v>
      </c>
      <c r="BM170" s="72" t="s">
        <v>3317</v>
      </c>
      <c r="BN170" s="72" t="s">
        <v>3317</v>
      </c>
      <c r="BO170" s="72" t="s">
        <v>3317</v>
      </c>
      <c r="BP170" s="72" t="s">
        <v>3317</v>
      </c>
      <c r="BQ170" s="72" t="s">
        <v>3657</v>
      </c>
      <c r="BR170" s="72" t="s">
        <v>3317</v>
      </c>
    </row>
    <row r="171" spans="1:70">
      <c r="A171" s="72" t="s">
        <v>2016</v>
      </c>
      <c r="B171" s="72" t="s">
        <v>3156</v>
      </c>
      <c r="C171" s="72" t="s">
        <v>2884</v>
      </c>
      <c r="D171" s="72" t="s">
        <v>3317</v>
      </c>
      <c r="E171" s="72" t="s">
        <v>3317</v>
      </c>
      <c r="F171" s="72" t="s">
        <v>3317</v>
      </c>
      <c r="G171" s="72" t="s">
        <v>3318</v>
      </c>
      <c r="H171" s="72" t="s">
        <v>3317</v>
      </c>
      <c r="I171" s="72" t="s">
        <v>551</v>
      </c>
      <c r="J171" s="72" t="s">
        <v>3658</v>
      </c>
      <c r="K171" s="72" t="s">
        <v>3318</v>
      </c>
      <c r="L171" s="72" t="s">
        <v>3454</v>
      </c>
      <c r="M171" s="72" t="s">
        <v>3658</v>
      </c>
      <c r="N171" s="72" t="s">
        <v>3318</v>
      </c>
      <c r="O171" s="72" t="s">
        <v>3317</v>
      </c>
      <c r="P171" s="72" t="s">
        <v>3317</v>
      </c>
      <c r="Q171" s="72" t="s">
        <v>3317</v>
      </c>
      <c r="R171" s="72" t="s">
        <v>3317</v>
      </c>
      <c r="S171" s="72" t="s">
        <v>3317</v>
      </c>
      <c r="T171" s="72" t="s">
        <v>3317</v>
      </c>
      <c r="U171" s="72" t="s">
        <v>3317</v>
      </c>
      <c r="V171" s="72" t="s">
        <v>3317</v>
      </c>
      <c r="W171" s="72" t="s">
        <v>3317</v>
      </c>
      <c r="X171" s="72" t="s">
        <v>3317</v>
      </c>
      <c r="Y171" s="72" t="s">
        <v>3317</v>
      </c>
      <c r="Z171" s="72" t="s">
        <v>3317</v>
      </c>
      <c r="AA171" s="72" t="s">
        <v>3317</v>
      </c>
      <c r="AB171" s="72" t="s">
        <v>3317</v>
      </c>
      <c r="AC171" s="72" t="s">
        <v>3317</v>
      </c>
      <c r="AD171" s="72" t="s">
        <v>3317</v>
      </c>
      <c r="AE171" s="72" t="s">
        <v>3317</v>
      </c>
      <c r="AF171" s="72" t="s">
        <v>3317</v>
      </c>
      <c r="AG171" s="72" t="s">
        <v>3317</v>
      </c>
      <c r="AH171" s="72" t="s">
        <v>3317</v>
      </c>
      <c r="AI171" s="72" t="s">
        <v>3317</v>
      </c>
      <c r="AJ171" s="72" t="s">
        <v>3317</v>
      </c>
      <c r="AK171" s="72" t="s">
        <v>3317</v>
      </c>
      <c r="AL171" s="72" t="s">
        <v>3317</v>
      </c>
      <c r="AM171" s="72" t="s">
        <v>3317</v>
      </c>
      <c r="AN171" s="72" t="s">
        <v>3317</v>
      </c>
      <c r="AO171" s="72" t="s">
        <v>3317</v>
      </c>
      <c r="AP171" s="72" t="s">
        <v>3317</v>
      </c>
      <c r="AQ171" s="72" t="s">
        <v>3317</v>
      </c>
      <c r="AR171" s="72" t="s">
        <v>3317</v>
      </c>
      <c r="AS171" s="72" t="s">
        <v>3317</v>
      </c>
      <c r="AT171" s="72" t="s">
        <v>3317</v>
      </c>
      <c r="AU171" s="72" t="s">
        <v>3317</v>
      </c>
      <c r="AV171" s="72" t="s">
        <v>3317</v>
      </c>
      <c r="AW171" s="72" t="s">
        <v>3317</v>
      </c>
      <c r="AX171" s="72" t="s">
        <v>3317</v>
      </c>
      <c r="AY171" s="72" t="s">
        <v>3317</v>
      </c>
      <c r="AZ171" s="72" t="s">
        <v>3317</v>
      </c>
      <c r="BA171" s="72" t="s">
        <v>3317</v>
      </c>
      <c r="BB171" s="72" t="s">
        <v>3317</v>
      </c>
      <c r="BC171" s="72" t="s">
        <v>3317</v>
      </c>
      <c r="BD171" s="72" t="s">
        <v>3317</v>
      </c>
      <c r="BE171" s="72" t="s">
        <v>3317</v>
      </c>
      <c r="BF171" s="72" t="s">
        <v>3317</v>
      </c>
      <c r="BG171" s="72" t="s">
        <v>3317</v>
      </c>
      <c r="BH171" s="72" t="s">
        <v>3317</v>
      </c>
      <c r="BI171" s="72" t="s">
        <v>3317</v>
      </c>
      <c r="BJ171" s="72" t="s">
        <v>3317</v>
      </c>
      <c r="BK171" s="72" t="s">
        <v>3317</v>
      </c>
      <c r="BL171" s="72" t="s">
        <v>3317</v>
      </c>
      <c r="BM171" s="72" t="s">
        <v>3317</v>
      </c>
      <c r="BN171" s="72" t="s">
        <v>3317</v>
      </c>
      <c r="BO171" s="72" t="s">
        <v>3317</v>
      </c>
      <c r="BP171" s="72" t="s">
        <v>3317</v>
      </c>
      <c r="BQ171" s="72" t="s">
        <v>3659</v>
      </c>
      <c r="BR171" s="72" t="s">
        <v>3317</v>
      </c>
    </row>
    <row r="172" spans="1:70">
      <c r="A172" s="72" t="s">
        <v>2016</v>
      </c>
      <c r="B172" s="72" t="s">
        <v>3018</v>
      </c>
      <c r="C172" s="72" t="s">
        <v>2884</v>
      </c>
      <c r="D172" s="72" t="s">
        <v>3317</v>
      </c>
      <c r="E172" s="72" t="s">
        <v>3317</v>
      </c>
      <c r="F172" s="72" t="s">
        <v>3317</v>
      </c>
      <c r="G172" s="72" t="s">
        <v>3318</v>
      </c>
      <c r="H172" s="72" t="s">
        <v>3317</v>
      </c>
      <c r="I172" s="72" t="s">
        <v>108</v>
      </c>
      <c r="J172" s="72" t="s">
        <v>3660</v>
      </c>
      <c r="K172" s="72" t="s">
        <v>3324</v>
      </c>
      <c r="L172" s="72" t="s">
        <v>2563</v>
      </c>
      <c r="M172" s="72" t="s">
        <v>3660</v>
      </c>
      <c r="N172" s="72" t="s">
        <v>3324</v>
      </c>
      <c r="O172" s="72" t="s">
        <v>3317</v>
      </c>
      <c r="P172" s="72" t="s">
        <v>3317</v>
      </c>
      <c r="Q172" s="72" t="s">
        <v>3317</v>
      </c>
      <c r="R172" s="72" t="s">
        <v>3317</v>
      </c>
      <c r="S172" s="72" t="s">
        <v>3317</v>
      </c>
      <c r="T172" s="72" t="s">
        <v>3317</v>
      </c>
      <c r="U172" s="72" t="s">
        <v>3317</v>
      </c>
      <c r="V172" s="72" t="s">
        <v>3317</v>
      </c>
      <c r="W172" s="72" t="s">
        <v>3317</v>
      </c>
      <c r="X172" s="72" t="s">
        <v>3317</v>
      </c>
      <c r="Y172" s="72" t="s">
        <v>3317</v>
      </c>
      <c r="Z172" s="72" t="s">
        <v>3317</v>
      </c>
      <c r="AA172" s="72" t="s">
        <v>3317</v>
      </c>
      <c r="AB172" s="72" t="s">
        <v>3317</v>
      </c>
      <c r="AC172" s="72" t="s">
        <v>3317</v>
      </c>
      <c r="AD172" s="72" t="s">
        <v>3317</v>
      </c>
      <c r="AE172" s="72" t="s">
        <v>3317</v>
      </c>
      <c r="AF172" s="72" t="s">
        <v>3317</v>
      </c>
      <c r="AG172" s="72" t="s">
        <v>3317</v>
      </c>
      <c r="AH172" s="72" t="s">
        <v>3317</v>
      </c>
      <c r="AI172" s="72" t="s">
        <v>3317</v>
      </c>
      <c r="AJ172" s="72" t="s">
        <v>3317</v>
      </c>
      <c r="AK172" s="72" t="s">
        <v>3317</v>
      </c>
      <c r="AL172" s="72" t="s">
        <v>3317</v>
      </c>
      <c r="AM172" s="72" t="s">
        <v>3317</v>
      </c>
      <c r="AN172" s="72" t="s">
        <v>3317</v>
      </c>
      <c r="AO172" s="72" t="s">
        <v>3317</v>
      </c>
      <c r="AP172" s="72" t="s">
        <v>3317</v>
      </c>
      <c r="AQ172" s="72" t="s">
        <v>3317</v>
      </c>
      <c r="AR172" s="72" t="s">
        <v>3317</v>
      </c>
      <c r="AS172" s="72" t="s">
        <v>3317</v>
      </c>
      <c r="AT172" s="72" t="s">
        <v>3317</v>
      </c>
      <c r="AU172" s="72" t="s">
        <v>3317</v>
      </c>
      <c r="AV172" s="72" t="s">
        <v>3317</v>
      </c>
      <c r="AW172" s="72" t="s">
        <v>3317</v>
      </c>
      <c r="AX172" s="72" t="s">
        <v>3317</v>
      </c>
      <c r="AY172" s="72" t="s">
        <v>3317</v>
      </c>
      <c r="AZ172" s="72" t="s">
        <v>3317</v>
      </c>
      <c r="BA172" s="72" t="s">
        <v>3317</v>
      </c>
      <c r="BB172" s="72" t="s">
        <v>3317</v>
      </c>
      <c r="BC172" s="72" t="s">
        <v>3317</v>
      </c>
      <c r="BD172" s="72" t="s">
        <v>3317</v>
      </c>
      <c r="BE172" s="72" t="s">
        <v>3317</v>
      </c>
      <c r="BF172" s="72" t="s">
        <v>3317</v>
      </c>
      <c r="BG172" s="72" t="s">
        <v>3317</v>
      </c>
      <c r="BH172" s="72" t="s">
        <v>3317</v>
      </c>
      <c r="BI172" s="72" t="s">
        <v>3317</v>
      </c>
      <c r="BJ172" s="72" t="s">
        <v>3317</v>
      </c>
      <c r="BK172" s="72" t="s">
        <v>3317</v>
      </c>
      <c r="BL172" s="72" t="s">
        <v>3317</v>
      </c>
      <c r="BM172" s="72" t="s">
        <v>3317</v>
      </c>
      <c r="BN172" s="72" t="s">
        <v>3317</v>
      </c>
      <c r="BO172" s="72" t="s">
        <v>3317</v>
      </c>
      <c r="BP172" s="72" t="s">
        <v>3317</v>
      </c>
      <c r="BQ172" s="72" t="s">
        <v>3661</v>
      </c>
      <c r="BR172" s="72" t="s">
        <v>3326</v>
      </c>
    </row>
    <row r="173" spans="1:70">
      <c r="A173" s="72" t="s">
        <v>2016</v>
      </c>
      <c r="B173" s="72" t="s">
        <v>3159</v>
      </c>
      <c r="C173" s="72" t="s">
        <v>2869</v>
      </c>
      <c r="D173" s="72" t="s">
        <v>3317</v>
      </c>
      <c r="E173" s="72" t="s">
        <v>3317</v>
      </c>
      <c r="F173" s="72" t="s">
        <v>3317</v>
      </c>
      <c r="G173" s="72" t="s">
        <v>3318</v>
      </c>
      <c r="H173" s="72" t="s">
        <v>3317</v>
      </c>
      <c r="I173" s="72" t="s">
        <v>551</v>
      </c>
      <c r="J173" s="72" t="s">
        <v>3160</v>
      </c>
      <c r="K173" s="72" t="s">
        <v>3318</v>
      </c>
      <c r="L173" s="72" t="s">
        <v>3317</v>
      </c>
      <c r="M173" s="72" t="s">
        <v>3317</v>
      </c>
      <c r="N173" s="72" t="s">
        <v>3317</v>
      </c>
      <c r="O173" s="72" t="s">
        <v>3317</v>
      </c>
      <c r="P173" s="72" t="s">
        <v>3317</v>
      </c>
      <c r="Q173" s="72" t="s">
        <v>3317</v>
      </c>
      <c r="R173" s="72" t="s">
        <v>3317</v>
      </c>
      <c r="S173" s="72" t="s">
        <v>3317</v>
      </c>
      <c r="T173" s="72" t="s">
        <v>3317</v>
      </c>
      <c r="U173" s="72" t="s">
        <v>3317</v>
      </c>
      <c r="V173" s="72" t="s">
        <v>3317</v>
      </c>
      <c r="W173" s="72" t="s">
        <v>3317</v>
      </c>
      <c r="X173" s="72" t="s">
        <v>3317</v>
      </c>
      <c r="Y173" s="72" t="s">
        <v>3317</v>
      </c>
      <c r="Z173" s="72" t="s">
        <v>3317</v>
      </c>
      <c r="AA173" s="72" t="s">
        <v>3317</v>
      </c>
      <c r="AB173" s="72" t="s">
        <v>3317</v>
      </c>
      <c r="AC173" s="72" t="s">
        <v>3317</v>
      </c>
      <c r="AD173" s="72" t="s">
        <v>3317</v>
      </c>
      <c r="AE173" s="72" t="s">
        <v>3317</v>
      </c>
      <c r="AF173" s="72" t="s">
        <v>3317</v>
      </c>
      <c r="AG173" s="72" t="s">
        <v>3317</v>
      </c>
      <c r="AH173" s="72" t="s">
        <v>3317</v>
      </c>
      <c r="AI173" s="72" t="s">
        <v>3317</v>
      </c>
      <c r="AJ173" s="72" t="s">
        <v>3317</v>
      </c>
      <c r="AK173" s="72" t="s">
        <v>3317</v>
      </c>
      <c r="AL173" s="72" t="s">
        <v>3317</v>
      </c>
      <c r="AM173" s="72" t="s">
        <v>3317</v>
      </c>
      <c r="AN173" s="72" t="s">
        <v>3317</v>
      </c>
      <c r="AO173" s="72" t="s">
        <v>3317</v>
      </c>
      <c r="AP173" s="72" t="s">
        <v>3317</v>
      </c>
      <c r="AQ173" s="72" t="s">
        <v>3317</v>
      </c>
      <c r="AR173" s="72" t="s">
        <v>3317</v>
      </c>
      <c r="AS173" s="72" t="s">
        <v>3317</v>
      </c>
      <c r="AT173" s="72" t="s">
        <v>3317</v>
      </c>
      <c r="AU173" s="72" t="s">
        <v>3317</v>
      </c>
      <c r="AV173" s="72" t="s">
        <v>3317</v>
      </c>
      <c r="AW173" s="72" t="s">
        <v>3317</v>
      </c>
      <c r="AX173" s="72" t="s">
        <v>3317</v>
      </c>
      <c r="AY173" s="72" t="s">
        <v>3317</v>
      </c>
      <c r="AZ173" s="72" t="s">
        <v>3317</v>
      </c>
      <c r="BA173" s="72" t="s">
        <v>3317</v>
      </c>
      <c r="BB173" s="72" t="s">
        <v>3317</v>
      </c>
      <c r="BC173" s="72" t="s">
        <v>3317</v>
      </c>
      <c r="BD173" s="72" t="s">
        <v>3317</v>
      </c>
      <c r="BE173" s="72" t="s">
        <v>3317</v>
      </c>
      <c r="BF173" s="72" t="s">
        <v>3317</v>
      </c>
      <c r="BG173" s="72" t="s">
        <v>3317</v>
      </c>
      <c r="BH173" s="72" t="s">
        <v>3317</v>
      </c>
      <c r="BI173" s="72" t="s">
        <v>3317</v>
      </c>
      <c r="BJ173" s="72" t="s">
        <v>3317</v>
      </c>
      <c r="BK173" s="72" t="s">
        <v>3317</v>
      </c>
      <c r="BL173" s="72" t="s">
        <v>3317</v>
      </c>
      <c r="BM173" s="72" t="s">
        <v>3317</v>
      </c>
      <c r="BN173" s="72" t="s">
        <v>3317</v>
      </c>
      <c r="BO173" s="72" t="s">
        <v>3317</v>
      </c>
      <c r="BP173" s="72" t="s">
        <v>3317</v>
      </c>
      <c r="BQ173" s="72" t="s">
        <v>3662</v>
      </c>
      <c r="BR173" s="72" t="s">
        <v>3317</v>
      </c>
    </row>
    <row r="174" spans="1:70">
      <c r="A174" s="72" t="s">
        <v>2016</v>
      </c>
      <c r="B174" s="72" t="s">
        <v>3020</v>
      </c>
      <c r="C174" s="72" t="s">
        <v>2446</v>
      </c>
      <c r="D174" s="72" t="s">
        <v>3317</v>
      </c>
      <c r="E174" s="72" t="s">
        <v>3317</v>
      </c>
      <c r="F174" s="72" t="s">
        <v>3317</v>
      </c>
      <c r="G174" s="72" t="s">
        <v>3318</v>
      </c>
      <c r="H174" s="72" t="s">
        <v>3317</v>
      </c>
      <c r="I174" s="72" t="s">
        <v>2459</v>
      </c>
      <c r="J174" s="72" t="s">
        <v>3021</v>
      </c>
      <c r="K174" s="72" t="s">
        <v>3318</v>
      </c>
      <c r="L174" s="72" t="s">
        <v>3317</v>
      </c>
      <c r="M174" s="72" t="s">
        <v>3317</v>
      </c>
      <c r="N174" s="72" t="s">
        <v>3317</v>
      </c>
      <c r="O174" s="72" t="s">
        <v>3317</v>
      </c>
      <c r="P174" s="72" t="s">
        <v>3317</v>
      </c>
      <c r="Q174" s="72" t="s">
        <v>3317</v>
      </c>
      <c r="R174" s="72" t="s">
        <v>3317</v>
      </c>
      <c r="S174" s="72" t="s">
        <v>3317</v>
      </c>
      <c r="T174" s="72" t="s">
        <v>3317</v>
      </c>
      <c r="U174" s="72" t="s">
        <v>3317</v>
      </c>
      <c r="V174" s="72" t="s">
        <v>3317</v>
      </c>
      <c r="W174" s="72" t="s">
        <v>3317</v>
      </c>
      <c r="X174" s="72" t="s">
        <v>3317</v>
      </c>
      <c r="Y174" s="72" t="s">
        <v>3317</v>
      </c>
      <c r="Z174" s="72" t="s">
        <v>3317</v>
      </c>
      <c r="AA174" s="72" t="s">
        <v>3317</v>
      </c>
      <c r="AB174" s="72" t="s">
        <v>3317</v>
      </c>
      <c r="AC174" s="72" t="s">
        <v>3317</v>
      </c>
      <c r="AD174" s="72" t="s">
        <v>3317</v>
      </c>
      <c r="AE174" s="72" t="s">
        <v>3317</v>
      </c>
      <c r="AF174" s="72" t="s">
        <v>3317</v>
      </c>
      <c r="AG174" s="72" t="s">
        <v>3317</v>
      </c>
      <c r="AH174" s="72" t="s">
        <v>3317</v>
      </c>
      <c r="AI174" s="72" t="s">
        <v>3317</v>
      </c>
      <c r="AJ174" s="72" t="s">
        <v>3317</v>
      </c>
      <c r="AK174" s="72" t="s">
        <v>3317</v>
      </c>
      <c r="AL174" s="72" t="s">
        <v>3317</v>
      </c>
      <c r="AM174" s="72" t="s">
        <v>3317</v>
      </c>
      <c r="AN174" s="72" t="s">
        <v>3317</v>
      </c>
      <c r="AO174" s="72" t="s">
        <v>3317</v>
      </c>
      <c r="AP174" s="72" t="s">
        <v>3317</v>
      </c>
      <c r="AQ174" s="72" t="s">
        <v>3317</v>
      </c>
      <c r="AR174" s="72" t="s">
        <v>3317</v>
      </c>
      <c r="AS174" s="72" t="s">
        <v>3317</v>
      </c>
      <c r="AT174" s="72" t="s">
        <v>3317</v>
      </c>
      <c r="AU174" s="72" t="s">
        <v>3317</v>
      </c>
      <c r="AV174" s="72" t="s">
        <v>3317</v>
      </c>
      <c r="AW174" s="72" t="s">
        <v>3317</v>
      </c>
      <c r="AX174" s="72" t="s">
        <v>3317</v>
      </c>
      <c r="AY174" s="72" t="s">
        <v>3317</v>
      </c>
      <c r="AZ174" s="72" t="s">
        <v>3317</v>
      </c>
      <c r="BA174" s="72" t="s">
        <v>3317</v>
      </c>
      <c r="BB174" s="72" t="s">
        <v>3317</v>
      </c>
      <c r="BC174" s="72" t="s">
        <v>3317</v>
      </c>
      <c r="BD174" s="72" t="s">
        <v>3317</v>
      </c>
      <c r="BE174" s="72" t="s">
        <v>3317</v>
      </c>
      <c r="BF174" s="72" t="s">
        <v>3317</v>
      </c>
      <c r="BG174" s="72" t="s">
        <v>3317</v>
      </c>
      <c r="BH174" s="72" t="s">
        <v>3317</v>
      </c>
      <c r="BI174" s="72" t="s">
        <v>3317</v>
      </c>
      <c r="BJ174" s="72" t="s">
        <v>3317</v>
      </c>
      <c r="BK174" s="72" t="s">
        <v>3317</v>
      </c>
      <c r="BL174" s="72" t="s">
        <v>3317</v>
      </c>
      <c r="BM174" s="72" t="s">
        <v>3317</v>
      </c>
      <c r="BN174" s="72" t="s">
        <v>3317</v>
      </c>
      <c r="BO174" s="72" t="s">
        <v>3317</v>
      </c>
      <c r="BP174" s="72" t="s">
        <v>3317</v>
      </c>
      <c r="BQ174" s="72" t="s">
        <v>3663</v>
      </c>
      <c r="BR174" s="72" t="s">
        <v>3317</v>
      </c>
    </row>
    <row r="175" spans="1:70">
      <c r="A175" s="72" t="s">
        <v>2016</v>
      </c>
      <c r="B175" s="72" t="s">
        <v>3161</v>
      </c>
      <c r="C175" s="72" t="s">
        <v>2919</v>
      </c>
      <c r="D175" s="72" t="s">
        <v>3317</v>
      </c>
      <c r="E175" s="72" t="s">
        <v>3317</v>
      </c>
      <c r="F175" s="72" t="s">
        <v>3317</v>
      </c>
      <c r="G175" s="72" t="s">
        <v>3318</v>
      </c>
      <c r="H175" s="72" t="s">
        <v>3317</v>
      </c>
      <c r="I175" s="72" t="s">
        <v>3322</v>
      </c>
      <c r="J175" s="72" t="s">
        <v>3664</v>
      </c>
      <c r="K175" s="72" t="s">
        <v>3318</v>
      </c>
      <c r="L175" s="72" t="s">
        <v>551</v>
      </c>
      <c r="M175" s="72" t="s">
        <v>3664</v>
      </c>
      <c r="N175" s="72" t="s">
        <v>3318</v>
      </c>
      <c r="O175" s="72" t="s">
        <v>3317</v>
      </c>
      <c r="P175" s="72" t="s">
        <v>3317</v>
      </c>
      <c r="Q175" s="72" t="s">
        <v>3317</v>
      </c>
      <c r="R175" s="72" t="s">
        <v>3317</v>
      </c>
      <c r="S175" s="72" t="s">
        <v>3317</v>
      </c>
      <c r="T175" s="72" t="s">
        <v>3317</v>
      </c>
      <c r="U175" s="72" t="s">
        <v>3317</v>
      </c>
      <c r="V175" s="72" t="s">
        <v>3317</v>
      </c>
      <c r="W175" s="72" t="s">
        <v>3317</v>
      </c>
      <c r="X175" s="72" t="s">
        <v>3317</v>
      </c>
      <c r="Y175" s="72" t="s">
        <v>3317</v>
      </c>
      <c r="Z175" s="72" t="s">
        <v>3317</v>
      </c>
      <c r="AA175" s="72" t="s">
        <v>3317</v>
      </c>
      <c r="AB175" s="72" t="s">
        <v>3317</v>
      </c>
      <c r="AC175" s="72" t="s">
        <v>3317</v>
      </c>
      <c r="AD175" s="72" t="s">
        <v>3317</v>
      </c>
      <c r="AE175" s="72" t="s">
        <v>3317</v>
      </c>
      <c r="AF175" s="72" t="s">
        <v>3317</v>
      </c>
      <c r="AG175" s="72" t="s">
        <v>3317</v>
      </c>
      <c r="AH175" s="72" t="s">
        <v>3317</v>
      </c>
      <c r="AI175" s="72" t="s">
        <v>3317</v>
      </c>
      <c r="AJ175" s="72" t="s">
        <v>3317</v>
      </c>
      <c r="AK175" s="72" t="s">
        <v>3317</v>
      </c>
      <c r="AL175" s="72" t="s">
        <v>3317</v>
      </c>
      <c r="AM175" s="72" t="s">
        <v>3317</v>
      </c>
      <c r="AN175" s="72" t="s">
        <v>3317</v>
      </c>
      <c r="AO175" s="72" t="s">
        <v>3317</v>
      </c>
      <c r="AP175" s="72" t="s">
        <v>3317</v>
      </c>
      <c r="AQ175" s="72" t="s">
        <v>3317</v>
      </c>
      <c r="AR175" s="72" t="s">
        <v>3317</v>
      </c>
      <c r="AS175" s="72" t="s">
        <v>3317</v>
      </c>
      <c r="AT175" s="72" t="s">
        <v>3317</v>
      </c>
      <c r="AU175" s="72" t="s">
        <v>3317</v>
      </c>
      <c r="AV175" s="72" t="s">
        <v>3317</v>
      </c>
      <c r="AW175" s="72" t="s">
        <v>3317</v>
      </c>
      <c r="AX175" s="72" t="s">
        <v>3317</v>
      </c>
      <c r="AY175" s="72" t="s">
        <v>3317</v>
      </c>
      <c r="AZ175" s="72" t="s">
        <v>3317</v>
      </c>
      <c r="BA175" s="72" t="s">
        <v>3317</v>
      </c>
      <c r="BB175" s="72" t="s">
        <v>3317</v>
      </c>
      <c r="BC175" s="72" t="s">
        <v>3317</v>
      </c>
      <c r="BD175" s="72" t="s">
        <v>3317</v>
      </c>
      <c r="BE175" s="72" t="s">
        <v>3317</v>
      </c>
      <c r="BF175" s="72" t="s">
        <v>3317</v>
      </c>
      <c r="BG175" s="72" t="s">
        <v>3317</v>
      </c>
      <c r="BH175" s="72" t="s">
        <v>3317</v>
      </c>
      <c r="BI175" s="72" t="s">
        <v>3317</v>
      </c>
      <c r="BJ175" s="72" t="s">
        <v>3317</v>
      </c>
      <c r="BK175" s="72" t="s">
        <v>3317</v>
      </c>
      <c r="BL175" s="72" t="s">
        <v>3317</v>
      </c>
      <c r="BM175" s="72" t="s">
        <v>3317</v>
      </c>
      <c r="BN175" s="72" t="s">
        <v>3317</v>
      </c>
      <c r="BO175" s="72" t="s">
        <v>3317</v>
      </c>
      <c r="BP175" s="72" t="s">
        <v>3317</v>
      </c>
      <c r="BQ175" s="72" t="s">
        <v>3665</v>
      </c>
      <c r="BR175" s="72" t="s">
        <v>3317</v>
      </c>
    </row>
    <row r="176" spans="1:70">
      <c r="A176" s="72" t="s">
        <v>2016</v>
      </c>
      <c r="B176" s="72" t="s">
        <v>3666</v>
      </c>
      <c r="C176" s="72" t="s">
        <v>2415</v>
      </c>
      <c r="D176" s="72" t="s">
        <v>3317</v>
      </c>
      <c r="E176" s="72" t="s">
        <v>3317</v>
      </c>
      <c r="F176" s="72" t="s">
        <v>3317</v>
      </c>
      <c r="G176" s="72" t="s">
        <v>3318</v>
      </c>
      <c r="H176" s="72" t="s">
        <v>3317</v>
      </c>
      <c r="I176" s="72" t="s">
        <v>3350</v>
      </c>
      <c r="J176" s="72" t="s">
        <v>3317</v>
      </c>
      <c r="K176" s="72" t="s">
        <v>3317</v>
      </c>
      <c r="L176" s="72" t="s">
        <v>3317</v>
      </c>
      <c r="M176" s="72" t="s">
        <v>3317</v>
      </c>
      <c r="N176" s="72" t="s">
        <v>3317</v>
      </c>
      <c r="O176" s="72" t="s">
        <v>3317</v>
      </c>
      <c r="P176" s="72" t="s">
        <v>3317</v>
      </c>
      <c r="Q176" s="72" t="s">
        <v>3317</v>
      </c>
      <c r="R176" s="72" t="s">
        <v>3317</v>
      </c>
      <c r="S176" s="72" t="s">
        <v>3317</v>
      </c>
      <c r="T176" s="72" t="s">
        <v>3317</v>
      </c>
      <c r="U176" s="72" t="s">
        <v>3317</v>
      </c>
      <c r="V176" s="72" t="s">
        <v>3317</v>
      </c>
      <c r="W176" s="72" t="s">
        <v>3317</v>
      </c>
      <c r="X176" s="72" t="s">
        <v>3317</v>
      </c>
      <c r="Y176" s="72" t="s">
        <v>3317</v>
      </c>
      <c r="Z176" s="72" t="s">
        <v>3317</v>
      </c>
      <c r="AA176" s="72" t="s">
        <v>3317</v>
      </c>
      <c r="AB176" s="72" t="s">
        <v>3317</v>
      </c>
      <c r="AC176" s="72" t="s">
        <v>3317</v>
      </c>
      <c r="AD176" s="72" t="s">
        <v>3317</v>
      </c>
      <c r="AE176" s="72" t="s">
        <v>3317</v>
      </c>
      <c r="AF176" s="72" t="s">
        <v>3317</v>
      </c>
      <c r="AG176" s="72" t="s">
        <v>3317</v>
      </c>
      <c r="AH176" s="72" t="s">
        <v>3317</v>
      </c>
      <c r="AI176" s="72" t="s">
        <v>3317</v>
      </c>
      <c r="AJ176" s="72" t="s">
        <v>3317</v>
      </c>
      <c r="AK176" s="72" t="s">
        <v>3317</v>
      </c>
      <c r="AL176" s="72" t="s">
        <v>3317</v>
      </c>
      <c r="AM176" s="72" t="s">
        <v>3317</v>
      </c>
      <c r="AN176" s="72" t="s">
        <v>3317</v>
      </c>
      <c r="AO176" s="72" t="s">
        <v>3317</v>
      </c>
      <c r="AP176" s="72" t="s">
        <v>3317</v>
      </c>
      <c r="AQ176" s="72" t="s">
        <v>3317</v>
      </c>
      <c r="AR176" s="72" t="s">
        <v>3317</v>
      </c>
      <c r="AS176" s="72" t="s">
        <v>3317</v>
      </c>
      <c r="AT176" s="72" t="s">
        <v>3317</v>
      </c>
      <c r="AU176" s="72" t="s">
        <v>3317</v>
      </c>
      <c r="AV176" s="72" t="s">
        <v>3317</v>
      </c>
      <c r="AW176" s="72" t="s">
        <v>3317</v>
      </c>
      <c r="AX176" s="72" t="s">
        <v>3317</v>
      </c>
      <c r="AY176" s="72" t="s">
        <v>3317</v>
      </c>
      <c r="AZ176" s="72" t="s">
        <v>3317</v>
      </c>
      <c r="BA176" s="72" t="s">
        <v>3317</v>
      </c>
      <c r="BB176" s="72" t="s">
        <v>3317</v>
      </c>
      <c r="BC176" s="72" t="s">
        <v>3317</v>
      </c>
      <c r="BD176" s="72" t="s">
        <v>3317</v>
      </c>
      <c r="BE176" s="72" t="s">
        <v>3317</v>
      </c>
      <c r="BF176" s="72" t="s">
        <v>3317</v>
      </c>
      <c r="BG176" s="72" t="s">
        <v>3317</v>
      </c>
      <c r="BH176" s="72" t="s">
        <v>3317</v>
      </c>
      <c r="BI176" s="72" t="s">
        <v>3317</v>
      </c>
      <c r="BJ176" s="72" t="s">
        <v>3317</v>
      </c>
      <c r="BK176" s="72" t="s">
        <v>3317</v>
      </c>
      <c r="BL176" s="72" t="s">
        <v>3317</v>
      </c>
      <c r="BM176" s="72" t="s">
        <v>3317</v>
      </c>
      <c r="BN176" s="72" t="s">
        <v>3317</v>
      </c>
      <c r="BO176" s="72" t="s">
        <v>3317</v>
      </c>
      <c r="BP176" s="72" t="s">
        <v>3317</v>
      </c>
      <c r="BQ176" s="72" t="s">
        <v>3667</v>
      </c>
      <c r="BR176" s="72" t="s">
        <v>3317</v>
      </c>
    </row>
    <row r="177" spans="1:70">
      <c r="A177" s="72" t="s">
        <v>2016</v>
      </c>
      <c r="B177" s="72" t="s">
        <v>3022</v>
      </c>
      <c r="C177" s="72" t="s">
        <v>2446</v>
      </c>
      <c r="D177" s="72" t="s">
        <v>3317</v>
      </c>
      <c r="E177" s="72" t="s">
        <v>3317</v>
      </c>
      <c r="F177" s="72" t="s">
        <v>3317</v>
      </c>
      <c r="G177" s="72" t="s">
        <v>3318</v>
      </c>
      <c r="H177" s="72" t="s">
        <v>3317</v>
      </c>
      <c r="I177" s="72" t="s">
        <v>108</v>
      </c>
      <c r="J177" s="72" t="s">
        <v>3668</v>
      </c>
      <c r="K177" s="72" t="s">
        <v>3324</v>
      </c>
      <c r="L177" s="72" t="s">
        <v>2563</v>
      </c>
      <c r="M177" s="72" t="s">
        <v>3668</v>
      </c>
      <c r="N177" s="72" t="s">
        <v>3324</v>
      </c>
      <c r="O177" s="72" t="s">
        <v>3317</v>
      </c>
      <c r="P177" s="72" t="s">
        <v>3317</v>
      </c>
      <c r="Q177" s="72" t="s">
        <v>3317</v>
      </c>
      <c r="R177" s="72" t="s">
        <v>3317</v>
      </c>
      <c r="S177" s="72" t="s">
        <v>3317</v>
      </c>
      <c r="T177" s="72" t="s">
        <v>3317</v>
      </c>
      <c r="U177" s="72" t="s">
        <v>3317</v>
      </c>
      <c r="V177" s="72" t="s">
        <v>3317</v>
      </c>
      <c r="W177" s="72" t="s">
        <v>3317</v>
      </c>
      <c r="X177" s="72" t="s">
        <v>3317</v>
      </c>
      <c r="Y177" s="72" t="s">
        <v>3317</v>
      </c>
      <c r="Z177" s="72" t="s">
        <v>3317</v>
      </c>
      <c r="AA177" s="72" t="s">
        <v>3317</v>
      </c>
      <c r="AB177" s="72" t="s">
        <v>3317</v>
      </c>
      <c r="AC177" s="72" t="s">
        <v>3317</v>
      </c>
      <c r="AD177" s="72" t="s">
        <v>3317</v>
      </c>
      <c r="AE177" s="72" t="s">
        <v>3317</v>
      </c>
      <c r="AF177" s="72" t="s">
        <v>3317</v>
      </c>
      <c r="AG177" s="72" t="s">
        <v>3317</v>
      </c>
      <c r="AH177" s="72" t="s">
        <v>3317</v>
      </c>
      <c r="AI177" s="72" t="s">
        <v>3317</v>
      </c>
      <c r="AJ177" s="72" t="s">
        <v>3317</v>
      </c>
      <c r="AK177" s="72" t="s">
        <v>3317</v>
      </c>
      <c r="AL177" s="72" t="s">
        <v>3317</v>
      </c>
      <c r="AM177" s="72" t="s">
        <v>3317</v>
      </c>
      <c r="AN177" s="72" t="s">
        <v>3317</v>
      </c>
      <c r="AO177" s="72" t="s">
        <v>3317</v>
      </c>
      <c r="AP177" s="72" t="s">
        <v>3317</v>
      </c>
      <c r="AQ177" s="72" t="s">
        <v>3317</v>
      </c>
      <c r="AR177" s="72" t="s">
        <v>3317</v>
      </c>
      <c r="AS177" s="72" t="s">
        <v>3317</v>
      </c>
      <c r="AT177" s="72" t="s">
        <v>3317</v>
      </c>
      <c r="AU177" s="72" t="s">
        <v>3317</v>
      </c>
      <c r="AV177" s="72" t="s">
        <v>3317</v>
      </c>
      <c r="AW177" s="72" t="s">
        <v>3317</v>
      </c>
      <c r="AX177" s="72" t="s">
        <v>3317</v>
      </c>
      <c r="AY177" s="72" t="s">
        <v>3317</v>
      </c>
      <c r="AZ177" s="72" t="s">
        <v>3317</v>
      </c>
      <c r="BA177" s="72" t="s">
        <v>3317</v>
      </c>
      <c r="BB177" s="72" t="s">
        <v>3317</v>
      </c>
      <c r="BC177" s="72" t="s">
        <v>3317</v>
      </c>
      <c r="BD177" s="72" t="s">
        <v>3317</v>
      </c>
      <c r="BE177" s="72" t="s">
        <v>3317</v>
      </c>
      <c r="BF177" s="72" t="s">
        <v>3317</v>
      </c>
      <c r="BG177" s="72" t="s">
        <v>3317</v>
      </c>
      <c r="BH177" s="72" t="s">
        <v>3317</v>
      </c>
      <c r="BI177" s="72" t="s">
        <v>3317</v>
      </c>
      <c r="BJ177" s="72" t="s">
        <v>3317</v>
      </c>
      <c r="BK177" s="72" t="s">
        <v>3317</v>
      </c>
      <c r="BL177" s="72" t="s">
        <v>3317</v>
      </c>
      <c r="BM177" s="72" t="s">
        <v>3317</v>
      </c>
      <c r="BN177" s="72" t="s">
        <v>3317</v>
      </c>
      <c r="BO177" s="72" t="s">
        <v>3317</v>
      </c>
      <c r="BP177" s="72" t="s">
        <v>3317</v>
      </c>
      <c r="BQ177" s="72" t="s">
        <v>3669</v>
      </c>
      <c r="BR177" s="72" t="s">
        <v>3326</v>
      </c>
    </row>
    <row r="178" spans="1:70">
      <c r="A178" s="72" t="s">
        <v>2016</v>
      </c>
      <c r="B178" s="72" t="s">
        <v>3670</v>
      </c>
      <c r="C178" s="72" t="s">
        <v>2446</v>
      </c>
      <c r="D178" s="72" t="s">
        <v>3317</v>
      </c>
      <c r="E178" s="72" t="s">
        <v>3317</v>
      </c>
      <c r="F178" s="72" t="s">
        <v>3317</v>
      </c>
      <c r="G178" s="72" t="s">
        <v>3318</v>
      </c>
      <c r="H178" s="72" t="s">
        <v>3317</v>
      </c>
      <c r="I178" s="72" t="s">
        <v>3399</v>
      </c>
      <c r="J178" s="72" t="s">
        <v>3671</v>
      </c>
      <c r="K178" s="72" t="s">
        <v>3318</v>
      </c>
      <c r="L178" s="72" t="s">
        <v>3341</v>
      </c>
      <c r="M178" s="72" t="s">
        <v>3672</v>
      </c>
      <c r="N178" s="72" t="s">
        <v>3318</v>
      </c>
      <c r="O178" s="72" t="s">
        <v>3317</v>
      </c>
      <c r="P178" s="72" t="s">
        <v>3317</v>
      </c>
      <c r="Q178" s="72" t="s">
        <v>3317</v>
      </c>
      <c r="R178" s="72" t="s">
        <v>3317</v>
      </c>
      <c r="S178" s="72" t="s">
        <v>3317</v>
      </c>
      <c r="T178" s="72" t="s">
        <v>3317</v>
      </c>
      <c r="U178" s="72" t="s">
        <v>3317</v>
      </c>
      <c r="V178" s="72" t="s">
        <v>3317</v>
      </c>
      <c r="W178" s="72" t="s">
        <v>3317</v>
      </c>
      <c r="X178" s="72" t="s">
        <v>3317</v>
      </c>
      <c r="Y178" s="72" t="s">
        <v>3317</v>
      </c>
      <c r="Z178" s="72" t="s">
        <v>3317</v>
      </c>
      <c r="AA178" s="72" t="s">
        <v>3317</v>
      </c>
      <c r="AB178" s="72" t="s">
        <v>3317</v>
      </c>
      <c r="AC178" s="72" t="s">
        <v>3317</v>
      </c>
      <c r="AD178" s="72" t="s">
        <v>3317</v>
      </c>
      <c r="AE178" s="72" t="s">
        <v>3317</v>
      </c>
      <c r="AF178" s="72" t="s">
        <v>3317</v>
      </c>
      <c r="AG178" s="72" t="s">
        <v>3317</v>
      </c>
      <c r="AH178" s="72" t="s">
        <v>3317</v>
      </c>
      <c r="AI178" s="72" t="s">
        <v>3317</v>
      </c>
      <c r="AJ178" s="72" t="s">
        <v>3317</v>
      </c>
      <c r="AK178" s="72" t="s">
        <v>3317</v>
      </c>
      <c r="AL178" s="72" t="s">
        <v>3317</v>
      </c>
      <c r="AM178" s="72" t="s">
        <v>3317</v>
      </c>
      <c r="AN178" s="72" t="s">
        <v>3317</v>
      </c>
      <c r="AO178" s="72" t="s">
        <v>3317</v>
      </c>
      <c r="AP178" s="72" t="s">
        <v>3317</v>
      </c>
      <c r="AQ178" s="72" t="s">
        <v>3317</v>
      </c>
      <c r="AR178" s="72" t="s">
        <v>3317</v>
      </c>
      <c r="AS178" s="72" t="s">
        <v>3317</v>
      </c>
      <c r="AT178" s="72" t="s">
        <v>3317</v>
      </c>
      <c r="AU178" s="72" t="s">
        <v>3317</v>
      </c>
      <c r="AV178" s="72" t="s">
        <v>3317</v>
      </c>
      <c r="AW178" s="72" t="s">
        <v>3317</v>
      </c>
      <c r="AX178" s="72" t="s">
        <v>3317</v>
      </c>
      <c r="AY178" s="72" t="s">
        <v>3317</v>
      </c>
      <c r="AZ178" s="72" t="s">
        <v>3317</v>
      </c>
      <c r="BA178" s="72" t="s">
        <v>3317</v>
      </c>
      <c r="BB178" s="72" t="s">
        <v>3317</v>
      </c>
      <c r="BC178" s="72" t="s">
        <v>3317</v>
      </c>
      <c r="BD178" s="72" t="s">
        <v>3317</v>
      </c>
      <c r="BE178" s="72" t="s">
        <v>3317</v>
      </c>
      <c r="BF178" s="72" t="s">
        <v>3317</v>
      </c>
      <c r="BG178" s="72" t="s">
        <v>3317</v>
      </c>
      <c r="BH178" s="72" t="s">
        <v>3317</v>
      </c>
      <c r="BI178" s="72" t="s">
        <v>3317</v>
      </c>
      <c r="BJ178" s="72" t="s">
        <v>3317</v>
      </c>
      <c r="BK178" s="72" t="s">
        <v>3317</v>
      </c>
      <c r="BL178" s="72" t="s">
        <v>3317</v>
      </c>
      <c r="BM178" s="72" t="s">
        <v>3317</v>
      </c>
      <c r="BN178" s="72" t="s">
        <v>3317</v>
      </c>
      <c r="BO178" s="72" t="s">
        <v>3317</v>
      </c>
      <c r="BP178" s="72" t="s">
        <v>3317</v>
      </c>
      <c r="BQ178" s="72" t="s">
        <v>3673</v>
      </c>
      <c r="BR178" s="72" t="s">
        <v>3317</v>
      </c>
    </row>
    <row r="179" spans="1:70">
      <c r="A179" s="72" t="s">
        <v>2016</v>
      </c>
      <c r="B179" s="72" t="s">
        <v>3024</v>
      </c>
      <c r="C179" s="72" t="s">
        <v>2919</v>
      </c>
      <c r="D179" s="72" t="s">
        <v>3317</v>
      </c>
      <c r="E179" s="72" t="s">
        <v>3317</v>
      </c>
      <c r="F179" s="72" t="s">
        <v>3317</v>
      </c>
      <c r="G179" s="72" t="s">
        <v>3318</v>
      </c>
      <c r="H179" s="72" t="s">
        <v>3317</v>
      </c>
      <c r="I179" s="72" t="s">
        <v>108</v>
      </c>
      <c r="J179" s="72" t="s">
        <v>3674</v>
      </c>
      <c r="K179" s="72" t="s">
        <v>3324</v>
      </c>
      <c r="L179" s="72" t="s">
        <v>2563</v>
      </c>
      <c r="M179" s="72" t="s">
        <v>3674</v>
      </c>
      <c r="N179" s="72" t="s">
        <v>3324</v>
      </c>
      <c r="O179" s="72" t="s">
        <v>3317</v>
      </c>
      <c r="P179" s="72" t="s">
        <v>3317</v>
      </c>
      <c r="Q179" s="72" t="s">
        <v>3317</v>
      </c>
      <c r="R179" s="72" t="s">
        <v>3317</v>
      </c>
      <c r="S179" s="72" t="s">
        <v>3317</v>
      </c>
      <c r="T179" s="72" t="s">
        <v>3317</v>
      </c>
      <c r="U179" s="72" t="s">
        <v>3317</v>
      </c>
      <c r="V179" s="72" t="s">
        <v>3317</v>
      </c>
      <c r="W179" s="72" t="s">
        <v>3317</v>
      </c>
      <c r="X179" s="72" t="s">
        <v>3317</v>
      </c>
      <c r="Y179" s="72" t="s">
        <v>3317</v>
      </c>
      <c r="Z179" s="72" t="s">
        <v>3317</v>
      </c>
      <c r="AA179" s="72" t="s">
        <v>3317</v>
      </c>
      <c r="AB179" s="72" t="s">
        <v>3317</v>
      </c>
      <c r="AC179" s="72" t="s">
        <v>3317</v>
      </c>
      <c r="AD179" s="72" t="s">
        <v>3317</v>
      </c>
      <c r="AE179" s="72" t="s">
        <v>3317</v>
      </c>
      <c r="AF179" s="72" t="s">
        <v>3317</v>
      </c>
      <c r="AG179" s="72" t="s">
        <v>3317</v>
      </c>
      <c r="AH179" s="72" t="s">
        <v>3317</v>
      </c>
      <c r="AI179" s="72" t="s">
        <v>3317</v>
      </c>
      <c r="AJ179" s="72" t="s">
        <v>3317</v>
      </c>
      <c r="AK179" s="72" t="s">
        <v>3317</v>
      </c>
      <c r="AL179" s="72" t="s">
        <v>3317</v>
      </c>
      <c r="AM179" s="72" t="s">
        <v>3317</v>
      </c>
      <c r="AN179" s="72" t="s">
        <v>3317</v>
      </c>
      <c r="AO179" s="72" t="s">
        <v>3317</v>
      </c>
      <c r="AP179" s="72" t="s">
        <v>3317</v>
      </c>
      <c r="AQ179" s="72" t="s">
        <v>3317</v>
      </c>
      <c r="AR179" s="72" t="s">
        <v>3317</v>
      </c>
      <c r="AS179" s="72" t="s">
        <v>3317</v>
      </c>
      <c r="AT179" s="72" t="s">
        <v>3317</v>
      </c>
      <c r="AU179" s="72" t="s">
        <v>3317</v>
      </c>
      <c r="AV179" s="72" t="s">
        <v>3317</v>
      </c>
      <c r="AW179" s="72" t="s">
        <v>3317</v>
      </c>
      <c r="AX179" s="72" t="s">
        <v>3317</v>
      </c>
      <c r="AY179" s="72" t="s">
        <v>3317</v>
      </c>
      <c r="AZ179" s="72" t="s">
        <v>3317</v>
      </c>
      <c r="BA179" s="72" t="s">
        <v>3317</v>
      </c>
      <c r="BB179" s="72" t="s">
        <v>3317</v>
      </c>
      <c r="BC179" s="72" t="s">
        <v>3317</v>
      </c>
      <c r="BD179" s="72" t="s">
        <v>3317</v>
      </c>
      <c r="BE179" s="72" t="s">
        <v>3317</v>
      </c>
      <c r="BF179" s="72" t="s">
        <v>3317</v>
      </c>
      <c r="BG179" s="72" t="s">
        <v>3317</v>
      </c>
      <c r="BH179" s="72" t="s">
        <v>3317</v>
      </c>
      <c r="BI179" s="72" t="s">
        <v>3317</v>
      </c>
      <c r="BJ179" s="72" t="s">
        <v>3317</v>
      </c>
      <c r="BK179" s="72" t="s">
        <v>3317</v>
      </c>
      <c r="BL179" s="72" t="s">
        <v>3317</v>
      </c>
      <c r="BM179" s="72" t="s">
        <v>3317</v>
      </c>
      <c r="BN179" s="72" t="s">
        <v>3317</v>
      </c>
      <c r="BO179" s="72" t="s">
        <v>3317</v>
      </c>
      <c r="BP179" s="72" t="s">
        <v>3317</v>
      </c>
      <c r="BQ179" s="72" t="s">
        <v>3675</v>
      </c>
      <c r="BR179" s="72" t="s">
        <v>3326</v>
      </c>
    </row>
    <row r="180" spans="1:70">
      <c r="A180" s="72" t="s">
        <v>2016</v>
      </c>
      <c r="B180" s="72" t="s">
        <v>3026</v>
      </c>
      <c r="C180" s="72" t="s">
        <v>2415</v>
      </c>
      <c r="D180" s="72" t="s">
        <v>3317</v>
      </c>
      <c r="E180" s="72" t="s">
        <v>3317</v>
      </c>
      <c r="F180" s="72" t="s">
        <v>3317</v>
      </c>
      <c r="G180" s="72" t="s">
        <v>3318</v>
      </c>
      <c r="H180" s="72" t="s">
        <v>3317</v>
      </c>
      <c r="I180" s="72" t="s">
        <v>551</v>
      </c>
      <c r="J180" s="72" t="s">
        <v>3676</v>
      </c>
      <c r="K180" s="72" t="s">
        <v>3318</v>
      </c>
      <c r="L180" s="72" t="s">
        <v>2563</v>
      </c>
      <c r="M180" s="72" t="s">
        <v>3676</v>
      </c>
      <c r="N180" s="72" t="s">
        <v>3318</v>
      </c>
      <c r="O180" s="72" t="s">
        <v>3317</v>
      </c>
      <c r="P180" s="72" t="s">
        <v>3317</v>
      </c>
      <c r="Q180" s="72" t="s">
        <v>3317</v>
      </c>
      <c r="R180" s="72" t="s">
        <v>3317</v>
      </c>
      <c r="S180" s="72" t="s">
        <v>3317</v>
      </c>
      <c r="T180" s="72" t="s">
        <v>3317</v>
      </c>
      <c r="U180" s="72" t="s">
        <v>3317</v>
      </c>
      <c r="V180" s="72" t="s">
        <v>3317</v>
      </c>
      <c r="W180" s="72" t="s">
        <v>3317</v>
      </c>
      <c r="X180" s="72" t="s">
        <v>3317</v>
      </c>
      <c r="Y180" s="72" t="s">
        <v>3317</v>
      </c>
      <c r="Z180" s="72" t="s">
        <v>3317</v>
      </c>
      <c r="AA180" s="72" t="s">
        <v>3317</v>
      </c>
      <c r="AB180" s="72" t="s">
        <v>3317</v>
      </c>
      <c r="AC180" s="72" t="s">
        <v>3317</v>
      </c>
      <c r="AD180" s="72" t="s">
        <v>3317</v>
      </c>
      <c r="AE180" s="72" t="s">
        <v>3317</v>
      </c>
      <c r="AF180" s="72" t="s">
        <v>3317</v>
      </c>
      <c r="AG180" s="72" t="s">
        <v>3317</v>
      </c>
      <c r="AH180" s="72" t="s">
        <v>3317</v>
      </c>
      <c r="AI180" s="72" t="s">
        <v>3317</v>
      </c>
      <c r="AJ180" s="72" t="s">
        <v>3317</v>
      </c>
      <c r="AK180" s="72" t="s">
        <v>3317</v>
      </c>
      <c r="AL180" s="72" t="s">
        <v>3317</v>
      </c>
      <c r="AM180" s="72" t="s">
        <v>3317</v>
      </c>
      <c r="AN180" s="72" t="s">
        <v>3317</v>
      </c>
      <c r="AO180" s="72" t="s">
        <v>3317</v>
      </c>
      <c r="AP180" s="72" t="s">
        <v>3317</v>
      </c>
      <c r="AQ180" s="72" t="s">
        <v>3317</v>
      </c>
      <c r="AR180" s="72" t="s">
        <v>3317</v>
      </c>
      <c r="AS180" s="72" t="s">
        <v>3317</v>
      </c>
      <c r="AT180" s="72" t="s">
        <v>3317</v>
      </c>
      <c r="AU180" s="72" t="s">
        <v>3317</v>
      </c>
      <c r="AV180" s="72" t="s">
        <v>3317</v>
      </c>
      <c r="AW180" s="72" t="s">
        <v>3317</v>
      </c>
      <c r="AX180" s="72" t="s">
        <v>3317</v>
      </c>
      <c r="AY180" s="72" t="s">
        <v>3317</v>
      </c>
      <c r="AZ180" s="72" t="s">
        <v>3317</v>
      </c>
      <c r="BA180" s="72" t="s">
        <v>3317</v>
      </c>
      <c r="BB180" s="72" t="s">
        <v>3317</v>
      </c>
      <c r="BC180" s="72" t="s">
        <v>3317</v>
      </c>
      <c r="BD180" s="72" t="s">
        <v>3317</v>
      </c>
      <c r="BE180" s="72" t="s">
        <v>3317</v>
      </c>
      <c r="BF180" s="72" t="s">
        <v>3317</v>
      </c>
      <c r="BG180" s="72" t="s">
        <v>3317</v>
      </c>
      <c r="BH180" s="72" t="s">
        <v>3317</v>
      </c>
      <c r="BI180" s="72" t="s">
        <v>3317</v>
      </c>
      <c r="BJ180" s="72" t="s">
        <v>3317</v>
      </c>
      <c r="BK180" s="72" t="s">
        <v>3317</v>
      </c>
      <c r="BL180" s="72" t="s">
        <v>3317</v>
      </c>
      <c r="BM180" s="72" t="s">
        <v>3317</v>
      </c>
      <c r="BN180" s="72" t="s">
        <v>3317</v>
      </c>
      <c r="BO180" s="72" t="s">
        <v>3317</v>
      </c>
      <c r="BP180" s="72" t="s">
        <v>3317</v>
      </c>
      <c r="BQ180" s="72" t="s">
        <v>3677</v>
      </c>
      <c r="BR180" s="72" t="s">
        <v>3317</v>
      </c>
    </row>
    <row r="181" spans="1:70">
      <c r="A181" s="72" t="s">
        <v>2016</v>
      </c>
      <c r="B181" s="72" t="s">
        <v>3678</v>
      </c>
      <c r="C181" s="72" t="s">
        <v>2946</v>
      </c>
      <c r="D181" s="72" t="s">
        <v>3317</v>
      </c>
      <c r="E181" s="72" t="s">
        <v>3317</v>
      </c>
      <c r="F181" s="72" t="s">
        <v>3317</v>
      </c>
      <c r="G181" s="72" t="s">
        <v>3318</v>
      </c>
      <c r="H181" s="72" t="s">
        <v>3317</v>
      </c>
      <c r="I181" s="72" t="s">
        <v>3350</v>
      </c>
      <c r="J181" s="72" t="s">
        <v>3679</v>
      </c>
      <c r="K181" s="72" t="s">
        <v>3318</v>
      </c>
      <c r="L181" s="72" t="s">
        <v>3341</v>
      </c>
      <c r="M181" s="72" t="s">
        <v>3679</v>
      </c>
      <c r="N181" s="72" t="s">
        <v>3318</v>
      </c>
      <c r="O181" s="72" t="s">
        <v>3317</v>
      </c>
      <c r="P181" s="72" t="s">
        <v>3317</v>
      </c>
      <c r="Q181" s="72" t="s">
        <v>3317</v>
      </c>
      <c r="R181" s="72" t="s">
        <v>3317</v>
      </c>
      <c r="S181" s="72" t="s">
        <v>3317</v>
      </c>
      <c r="T181" s="72" t="s">
        <v>3317</v>
      </c>
      <c r="U181" s="72" t="s">
        <v>3317</v>
      </c>
      <c r="V181" s="72" t="s">
        <v>3317</v>
      </c>
      <c r="W181" s="72" t="s">
        <v>3317</v>
      </c>
      <c r="X181" s="72" t="s">
        <v>3317</v>
      </c>
      <c r="Y181" s="72" t="s">
        <v>3317</v>
      </c>
      <c r="Z181" s="72" t="s">
        <v>3317</v>
      </c>
      <c r="AA181" s="72" t="s">
        <v>3317</v>
      </c>
      <c r="AB181" s="72" t="s">
        <v>3317</v>
      </c>
      <c r="AC181" s="72" t="s">
        <v>3317</v>
      </c>
      <c r="AD181" s="72" t="s">
        <v>3317</v>
      </c>
      <c r="AE181" s="72" t="s">
        <v>3317</v>
      </c>
      <c r="AF181" s="72" t="s">
        <v>3317</v>
      </c>
      <c r="AG181" s="72" t="s">
        <v>3317</v>
      </c>
      <c r="AH181" s="72" t="s">
        <v>3317</v>
      </c>
      <c r="AI181" s="72" t="s">
        <v>3317</v>
      </c>
      <c r="AJ181" s="72" t="s">
        <v>3317</v>
      </c>
      <c r="AK181" s="72" t="s">
        <v>3317</v>
      </c>
      <c r="AL181" s="72" t="s">
        <v>3317</v>
      </c>
      <c r="AM181" s="72" t="s">
        <v>3317</v>
      </c>
      <c r="AN181" s="72" t="s">
        <v>3317</v>
      </c>
      <c r="AO181" s="72" t="s">
        <v>3317</v>
      </c>
      <c r="AP181" s="72" t="s">
        <v>3317</v>
      </c>
      <c r="AQ181" s="72" t="s">
        <v>3317</v>
      </c>
      <c r="AR181" s="72" t="s">
        <v>3317</v>
      </c>
      <c r="AS181" s="72" t="s">
        <v>3317</v>
      </c>
      <c r="AT181" s="72" t="s">
        <v>3317</v>
      </c>
      <c r="AU181" s="72" t="s">
        <v>3317</v>
      </c>
      <c r="AV181" s="72" t="s">
        <v>3317</v>
      </c>
      <c r="AW181" s="72" t="s">
        <v>3317</v>
      </c>
      <c r="AX181" s="72" t="s">
        <v>3317</v>
      </c>
      <c r="AY181" s="72" t="s">
        <v>3317</v>
      </c>
      <c r="AZ181" s="72" t="s">
        <v>3317</v>
      </c>
      <c r="BA181" s="72" t="s">
        <v>3317</v>
      </c>
      <c r="BB181" s="72" t="s">
        <v>3317</v>
      </c>
      <c r="BC181" s="72" t="s">
        <v>3317</v>
      </c>
      <c r="BD181" s="72" t="s">
        <v>3317</v>
      </c>
      <c r="BE181" s="72" t="s">
        <v>3317</v>
      </c>
      <c r="BF181" s="72" t="s">
        <v>3317</v>
      </c>
      <c r="BG181" s="72" t="s">
        <v>3317</v>
      </c>
      <c r="BH181" s="72" t="s">
        <v>3317</v>
      </c>
      <c r="BI181" s="72" t="s">
        <v>3317</v>
      </c>
      <c r="BJ181" s="72" t="s">
        <v>3317</v>
      </c>
      <c r="BK181" s="72" t="s">
        <v>3317</v>
      </c>
      <c r="BL181" s="72" t="s">
        <v>3317</v>
      </c>
      <c r="BM181" s="72" t="s">
        <v>3317</v>
      </c>
      <c r="BN181" s="72" t="s">
        <v>3317</v>
      </c>
      <c r="BO181" s="72" t="s">
        <v>3317</v>
      </c>
      <c r="BP181" s="72" t="s">
        <v>3317</v>
      </c>
      <c r="BQ181" s="72" t="s">
        <v>3680</v>
      </c>
      <c r="BR181" s="72" t="s">
        <v>3317</v>
      </c>
    </row>
    <row r="182" spans="1:70">
      <c r="A182" s="72" t="s">
        <v>2016</v>
      </c>
      <c r="B182" s="72" t="s">
        <v>3028</v>
      </c>
      <c r="C182" s="72" t="s">
        <v>2901</v>
      </c>
      <c r="D182" s="72" t="s">
        <v>3317</v>
      </c>
      <c r="E182" s="72" t="s">
        <v>3317</v>
      </c>
      <c r="F182" s="72" t="s">
        <v>3317</v>
      </c>
      <c r="G182" s="72" t="s">
        <v>3318</v>
      </c>
      <c r="H182" s="72" t="s">
        <v>3317</v>
      </c>
      <c r="I182" s="72" t="s">
        <v>108</v>
      </c>
      <c r="J182" s="72" t="s">
        <v>3681</v>
      </c>
      <c r="K182" s="72" t="s">
        <v>3318</v>
      </c>
      <c r="L182" s="72" t="s">
        <v>2563</v>
      </c>
      <c r="M182" s="72" t="s">
        <v>3681</v>
      </c>
      <c r="N182" s="72" t="s">
        <v>3318</v>
      </c>
      <c r="O182" s="72" t="s">
        <v>3317</v>
      </c>
      <c r="P182" s="72" t="s">
        <v>3317</v>
      </c>
      <c r="Q182" s="72" t="s">
        <v>3317</v>
      </c>
      <c r="R182" s="72" t="s">
        <v>3317</v>
      </c>
      <c r="S182" s="72" t="s">
        <v>3317</v>
      </c>
      <c r="T182" s="72" t="s">
        <v>3317</v>
      </c>
      <c r="U182" s="72" t="s">
        <v>3317</v>
      </c>
      <c r="V182" s="72" t="s">
        <v>3317</v>
      </c>
      <c r="W182" s="72" t="s">
        <v>3317</v>
      </c>
      <c r="X182" s="72" t="s">
        <v>3317</v>
      </c>
      <c r="Y182" s="72" t="s">
        <v>3317</v>
      </c>
      <c r="Z182" s="72" t="s">
        <v>3317</v>
      </c>
      <c r="AA182" s="72" t="s">
        <v>3317</v>
      </c>
      <c r="AB182" s="72" t="s">
        <v>3317</v>
      </c>
      <c r="AC182" s="72" t="s">
        <v>3317</v>
      </c>
      <c r="AD182" s="72" t="s">
        <v>3317</v>
      </c>
      <c r="AE182" s="72" t="s">
        <v>3317</v>
      </c>
      <c r="AF182" s="72" t="s">
        <v>3317</v>
      </c>
      <c r="AG182" s="72" t="s">
        <v>3317</v>
      </c>
      <c r="AH182" s="72" t="s">
        <v>3317</v>
      </c>
      <c r="AI182" s="72" t="s">
        <v>3317</v>
      </c>
      <c r="AJ182" s="72" t="s">
        <v>3317</v>
      </c>
      <c r="AK182" s="72" t="s">
        <v>3317</v>
      </c>
      <c r="AL182" s="72" t="s">
        <v>3317</v>
      </c>
      <c r="AM182" s="72" t="s">
        <v>3317</v>
      </c>
      <c r="AN182" s="72" t="s">
        <v>3317</v>
      </c>
      <c r="AO182" s="72" t="s">
        <v>3317</v>
      </c>
      <c r="AP182" s="72" t="s">
        <v>3317</v>
      </c>
      <c r="AQ182" s="72" t="s">
        <v>3317</v>
      </c>
      <c r="AR182" s="72" t="s">
        <v>3317</v>
      </c>
      <c r="AS182" s="72" t="s">
        <v>3317</v>
      </c>
      <c r="AT182" s="72" t="s">
        <v>3317</v>
      </c>
      <c r="AU182" s="72" t="s">
        <v>3317</v>
      </c>
      <c r="AV182" s="72" t="s">
        <v>3317</v>
      </c>
      <c r="AW182" s="72" t="s">
        <v>3317</v>
      </c>
      <c r="AX182" s="72" t="s">
        <v>3317</v>
      </c>
      <c r="AY182" s="72" t="s">
        <v>3317</v>
      </c>
      <c r="AZ182" s="72" t="s">
        <v>3317</v>
      </c>
      <c r="BA182" s="72" t="s">
        <v>3317</v>
      </c>
      <c r="BB182" s="72" t="s">
        <v>3317</v>
      </c>
      <c r="BC182" s="72" t="s">
        <v>3317</v>
      </c>
      <c r="BD182" s="72" t="s">
        <v>3317</v>
      </c>
      <c r="BE182" s="72" t="s">
        <v>3317</v>
      </c>
      <c r="BF182" s="72" t="s">
        <v>3317</v>
      </c>
      <c r="BG182" s="72" t="s">
        <v>3317</v>
      </c>
      <c r="BH182" s="72" t="s">
        <v>3317</v>
      </c>
      <c r="BI182" s="72" t="s">
        <v>3317</v>
      </c>
      <c r="BJ182" s="72" t="s">
        <v>3317</v>
      </c>
      <c r="BK182" s="72" t="s">
        <v>3317</v>
      </c>
      <c r="BL182" s="72" t="s">
        <v>3317</v>
      </c>
      <c r="BM182" s="72" t="s">
        <v>3317</v>
      </c>
      <c r="BN182" s="72" t="s">
        <v>3317</v>
      </c>
      <c r="BO182" s="72" t="s">
        <v>3317</v>
      </c>
      <c r="BP182" s="72" t="s">
        <v>3317</v>
      </c>
      <c r="BQ182" s="72" t="s">
        <v>3682</v>
      </c>
      <c r="BR182" s="72" t="s">
        <v>3317</v>
      </c>
    </row>
    <row r="183" spans="1:70">
      <c r="A183" s="72" t="s">
        <v>2016</v>
      </c>
      <c r="B183" s="72" t="s">
        <v>3683</v>
      </c>
      <c r="C183" s="72" t="s">
        <v>2919</v>
      </c>
      <c r="D183" s="72" t="s">
        <v>3317</v>
      </c>
      <c r="E183" s="72" t="s">
        <v>3317</v>
      </c>
      <c r="F183" s="72" t="s">
        <v>3317</v>
      </c>
      <c r="G183" s="72" t="s">
        <v>3318</v>
      </c>
      <c r="H183" s="72" t="s">
        <v>3317</v>
      </c>
      <c r="I183" s="72" t="s">
        <v>3322</v>
      </c>
      <c r="J183" s="72" t="s">
        <v>3317</v>
      </c>
      <c r="K183" s="72" t="s">
        <v>3317</v>
      </c>
      <c r="L183" s="72" t="s">
        <v>3317</v>
      </c>
      <c r="M183" s="72" t="s">
        <v>3317</v>
      </c>
      <c r="N183" s="72" t="s">
        <v>3317</v>
      </c>
      <c r="O183" s="72" t="s">
        <v>3317</v>
      </c>
      <c r="P183" s="72" t="s">
        <v>3317</v>
      </c>
      <c r="Q183" s="72" t="s">
        <v>3317</v>
      </c>
      <c r="R183" s="72" t="s">
        <v>3317</v>
      </c>
      <c r="S183" s="72" t="s">
        <v>3317</v>
      </c>
      <c r="T183" s="72" t="s">
        <v>3317</v>
      </c>
      <c r="U183" s="72" t="s">
        <v>3317</v>
      </c>
      <c r="V183" s="72" t="s">
        <v>3317</v>
      </c>
      <c r="W183" s="72" t="s">
        <v>3317</v>
      </c>
      <c r="X183" s="72" t="s">
        <v>3317</v>
      </c>
      <c r="Y183" s="72" t="s">
        <v>3317</v>
      </c>
      <c r="Z183" s="72" t="s">
        <v>3317</v>
      </c>
      <c r="AA183" s="72" t="s">
        <v>3317</v>
      </c>
      <c r="AB183" s="72" t="s">
        <v>3317</v>
      </c>
      <c r="AC183" s="72" t="s">
        <v>3317</v>
      </c>
      <c r="AD183" s="72" t="s">
        <v>3317</v>
      </c>
      <c r="AE183" s="72" t="s">
        <v>3317</v>
      </c>
      <c r="AF183" s="72" t="s">
        <v>3317</v>
      </c>
      <c r="AG183" s="72" t="s">
        <v>3317</v>
      </c>
      <c r="AH183" s="72" t="s">
        <v>3317</v>
      </c>
      <c r="AI183" s="72" t="s">
        <v>3317</v>
      </c>
      <c r="AJ183" s="72" t="s">
        <v>3317</v>
      </c>
      <c r="AK183" s="72" t="s">
        <v>3317</v>
      </c>
      <c r="AL183" s="72" t="s">
        <v>3317</v>
      </c>
      <c r="AM183" s="72" t="s">
        <v>3317</v>
      </c>
      <c r="AN183" s="72" t="s">
        <v>3317</v>
      </c>
      <c r="AO183" s="72" t="s">
        <v>3317</v>
      </c>
      <c r="AP183" s="72" t="s">
        <v>3317</v>
      </c>
      <c r="AQ183" s="72" t="s">
        <v>3317</v>
      </c>
      <c r="AR183" s="72" t="s">
        <v>3317</v>
      </c>
      <c r="AS183" s="72" t="s">
        <v>3317</v>
      </c>
      <c r="AT183" s="72" t="s">
        <v>3317</v>
      </c>
      <c r="AU183" s="72" t="s">
        <v>3317</v>
      </c>
      <c r="AV183" s="72" t="s">
        <v>3317</v>
      </c>
      <c r="AW183" s="72" t="s">
        <v>3317</v>
      </c>
      <c r="AX183" s="72" t="s">
        <v>3317</v>
      </c>
      <c r="AY183" s="72" t="s">
        <v>3317</v>
      </c>
      <c r="AZ183" s="72" t="s">
        <v>3317</v>
      </c>
      <c r="BA183" s="72" t="s">
        <v>3317</v>
      </c>
      <c r="BB183" s="72" t="s">
        <v>3317</v>
      </c>
      <c r="BC183" s="72" t="s">
        <v>3317</v>
      </c>
      <c r="BD183" s="72" t="s">
        <v>3317</v>
      </c>
      <c r="BE183" s="72" t="s">
        <v>3317</v>
      </c>
      <c r="BF183" s="72" t="s">
        <v>3317</v>
      </c>
      <c r="BG183" s="72" t="s">
        <v>3317</v>
      </c>
      <c r="BH183" s="72" t="s">
        <v>3317</v>
      </c>
      <c r="BI183" s="72" t="s">
        <v>3317</v>
      </c>
      <c r="BJ183" s="72" t="s">
        <v>3317</v>
      </c>
      <c r="BK183" s="72" t="s">
        <v>3317</v>
      </c>
      <c r="BL183" s="72" t="s">
        <v>3317</v>
      </c>
      <c r="BM183" s="72" t="s">
        <v>3317</v>
      </c>
      <c r="BN183" s="72" t="s">
        <v>3317</v>
      </c>
      <c r="BO183" s="72" t="s">
        <v>3317</v>
      </c>
      <c r="BP183" s="72" t="s">
        <v>3317</v>
      </c>
      <c r="BQ183" s="72" t="s">
        <v>3684</v>
      </c>
      <c r="BR183" s="72" t="s">
        <v>3317</v>
      </c>
    </row>
    <row r="184" spans="1:70">
      <c r="A184" s="72" t="s">
        <v>2016</v>
      </c>
      <c r="B184" s="72" t="s">
        <v>3685</v>
      </c>
      <c r="C184" s="72" t="s">
        <v>2889</v>
      </c>
      <c r="D184" s="72" t="s">
        <v>3317</v>
      </c>
      <c r="E184" s="72" t="s">
        <v>3317</v>
      </c>
      <c r="F184" s="72" t="s">
        <v>3317</v>
      </c>
      <c r="G184" s="72" t="s">
        <v>3318</v>
      </c>
      <c r="H184" s="72" t="s">
        <v>3317</v>
      </c>
      <c r="I184" s="72" t="s">
        <v>3322</v>
      </c>
      <c r="J184" s="72" t="s">
        <v>3317</v>
      </c>
      <c r="K184" s="72" t="s">
        <v>3317</v>
      </c>
      <c r="L184" s="72" t="s">
        <v>3317</v>
      </c>
      <c r="M184" s="72" t="s">
        <v>3317</v>
      </c>
      <c r="N184" s="72" t="s">
        <v>3317</v>
      </c>
      <c r="O184" s="72" t="s">
        <v>3317</v>
      </c>
      <c r="P184" s="72" t="s">
        <v>3317</v>
      </c>
      <c r="Q184" s="72" t="s">
        <v>3317</v>
      </c>
      <c r="R184" s="72" t="s">
        <v>3317</v>
      </c>
      <c r="S184" s="72" t="s">
        <v>3317</v>
      </c>
      <c r="T184" s="72" t="s">
        <v>3317</v>
      </c>
      <c r="U184" s="72" t="s">
        <v>3317</v>
      </c>
      <c r="V184" s="72" t="s">
        <v>3317</v>
      </c>
      <c r="W184" s="72" t="s">
        <v>3317</v>
      </c>
      <c r="X184" s="72" t="s">
        <v>3317</v>
      </c>
      <c r="Y184" s="72" t="s">
        <v>3317</v>
      </c>
      <c r="Z184" s="72" t="s">
        <v>3317</v>
      </c>
      <c r="AA184" s="72" t="s">
        <v>3317</v>
      </c>
      <c r="AB184" s="72" t="s">
        <v>3317</v>
      </c>
      <c r="AC184" s="72" t="s">
        <v>3317</v>
      </c>
      <c r="AD184" s="72" t="s">
        <v>3317</v>
      </c>
      <c r="AE184" s="72" t="s">
        <v>3317</v>
      </c>
      <c r="AF184" s="72" t="s">
        <v>3317</v>
      </c>
      <c r="AG184" s="72" t="s">
        <v>3317</v>
      </c>
      <c r="AH184" s="72" t="s">
        <v>3317</v>
      </c>
      <c r="AI184" s="72" t="s">
        <v>3317</v>
      </c>
      <c r="AJ184" s="72" t="s">
        <v>3317</v>
      </c>
      <c r="AK184" s="72" t="s">
        <v>3317</v>
      </c>
      <c r="AL184" s="72" t="s">
        <v>3317</v>
      </c>
      <c r="AM184" s="72" t="s">
        <v>3317</v>
      </c>
      <c r="AN184" s="72" t="s">
        <v>3317</v>
      </c>
      <c r="AO184" s="72" t="s">
        <v>3317</v>
      </c>
      <c r="AP184" s="72" t="s">
        <v>3317</v>
      </c>
      <c r="AQ184" s="72" t="s">
        <v>3317</v>
      </c>
      <c r="AR184" s="72" t="s">
        <v>3317</v>
      </c>
      <c r="AS184" s="72" t="s">
        <v>3317</v>
      </c>
      <c r="AT184" s="72" t="s">
        <v>3317</v>
      </c>
      <c r="AU184" s="72" t="s">
        <v>3317</v>
      </c>
      <c r="AV184" s="72" t="s">
        <v>3317</v>
      </c>
      <c r="AW184" s="72" t="s">
        <v>3317</v>
      </c>
      <c r="AX184" s="72" t="s">
        <v>3317</v>
      </c>
      <c r="AY184" s="72" t="s">
        <v>3317</v>
      </c>
      <c r="AZ184" s="72" t="s">
        <v>3317</v>
      </c>
      <c r="BA184" s="72" t="s">
        <v>3317</v>
      </c>
      <c r="BB184" s="72" t="s">
        <v>3317</v>
      </c>
      <c r="BC184" s="72" t="s">
        <v>3317</v>
      </c>
      <c r="BD184" s="72" t="s">
        <v>3317</v>
      </c>
      <c r="BE184" s="72" t="s">
        <v>3317</v>
      </c>
      <c r="BF184" s="72" t="s">
        <v>3317</v>
      </c>
      <c r="BG184" s="72" t="s">
        <v>3317</v>
      </c>
      <c r="BH184" s="72" t="s">
        <v>3317</v>
      </c>
      <c r="BI184" s="72" t="s">
        <v>3317</v>
      </c>
      <c r="BJ184" s="72" t="s">
        <v>3317</v>
      </c>
      <c r="BK184" s="72" t="s">
        <v>3317</v>
      </c>
      <c r="BL184" s="72" t="s">
        <v>3317</v>
      </c>
      <c r="BM184" s="72" t="s">
        <v>3317</v>
      </c>
      <c r="BN184" s="72" t="s">
        <v>3317</v>
      </c>
      <c r="BO184" s="72" t="s">
        <v>3317</v>
      </c>
      <c r="BP184" s="72" t="s">
        <v>3317</v>
      </c>
      <c r="BQ184" s="72" t="s">
        <v>3686</v>
      </c>
      <c r="BR184" s="72" t="s">
        <v>3317</v>
      </c>
    </row>
    <row r="185" spans="1:70">
      <c r="A185" s="72" t="s">
        <v>2016</v>
      </c>
      <c r="B185" s="72" t="s">
        <v>3687</v>
      </c>
      <c r="C185" s="72" t="s">
        <v>2901</v>
      </c>
      <c r="D185" s="72" t="s">
        <v>3317</v>
      </c>
      <c r="E185" s="72" t="s">
        <v>3317</v>
      </c>
      <c r="F185" s="72" t="s">
        <v>3317</v>
      </c>
      <c r="G185" s="72" t="s">
        <v>3318</v>
      </c>
      <c r="H185" s="72" t="s">
        <v>3317</v>
      </c>
      <c r="I185" s="72" t="s">
        <v>3322</v>
      </c>
      <c r="J185" s="72" t="s">
        <v>3317</v>
      </c>
      <c r="K185" s="72" t="s">
        <v>3317</v>
      </c>
      <c r="L185" s="72" t="s">
        <v>3317</v>
      </c>
      <c r="M185" s="72" t="s">
        <v>3317</v>
      </c>
      <c r="N185" s="72" t="s">
        <v>3317</v>
      </c>
      <c r="O185" s="72" t="s">
        <v>3317</v>
      </c>
      <c r="P185" s="72" t="s">
        <v>3317</v>
      </c>
      <c r="Q185" s="72" t="s">
        <v>3317</v>
      </c>
      <c r="R185" s="72" t="s">
        <v>3317</v>
      </c>
      <c r="S185" s="72" t="s">
        <v>3317</v>
      </c>
      <c r="T185" s="72" t="s">
        <v>3317</v>
      </c>
      <c r="U185" s="72" t="s">
        <v>3317</v>
      </c>
      <c r="V185" s="72" t="s">
        <v>3317</v>
      </c>
      <c r="W185" s="72" t="s">
        <v>3317</v>
      </c>
      <c r="X185" s="72" t="s">
        <v>3317</v>
      </c>
      <c r="Y185" s="72" t="s">
        <v>3317</v>
      </c>
      <c r="Z185" s="72" t="s">
        <v>3317</v>
      </c>
      <c r="AA185" s="72" t="s">
        <v>3317</v>
      </c>
      <c r="AB185" s="72" t="s">
        <v>3317</v>
      </c>
      <c r="AC185" s="72" t="s">
        <v>3317</v>
      </c>
      <c r="AD185" s="72" t="s">
        <v>3317</v>
      </c>
      <c r="AE185" s="72" t="s">
        <v>3317</v>
      </c>
      <c r="AF185" s="72" t="s">
        <v>3317</v>
      </c>
      <c r="AG185" s="72" t="s">
        <v>3317</v>
      </c>
      <c r="AH185" s="72" t="s">
        <v>3317</v>
      </c>
      <c r="AI185" s="72" t="s">
        <v>3317</v>
      </c>
      <c r="AJ185" s="72" t="s">
        <v>3317</v>
      </c>
      <c r="AK185" s="72" t="s">
        <v>3317</v>
      </c>
      <c r="AL185" s="72" t="s">
        <v>3317</v>
      </c>
      <c r="AM185" s="72" t="s">
        <v>3317</v>
      </c>
      <c r="AN185" s="72" t="s">
        <v>3317</v>
      </c>
      <c r="AO185" s="72" t="s">
        <v>3317</v>
      </c>
      <c r="AP185" s="72" t="s">
        <v>3317</v>
      </c>
      <c r="AQ185" s="72" t="s">
        <v>3317</v>
      </c>
      <c r="AR185" s="72" t="s">
        <v>3317</v>
      </c>
      <c r="AS185" s="72" t="s">
        <v>3317</v>
      </c>
      <c r="AT185" s="72" t="s">
        <v>3317</v>
      </c>
      <c r="AU185" s="72" t="s">
        <v>3317</v>
      </c>
      <c r="AV185" s="72" t="s">
        <v>3317</v>
      </c>
      <c r="AW185" s="72" t="s">
        <v>3317</v>
      </c>
      <c r="AX185" s="72" t="s">
        <v>3317</v>
      </c>
      <c r="AY185" s="72" t="s">
        <v>3317</v>
      </c>
      <c r="AZ185" s="72" t="s">
        <v>3317</v>
      </c>
      <c r="BA185" s="72" t="s">
        <v>3317</v>
      </c>
      <c r="BB185" s="72" t="s">
        <v>3317</v>
      </c>
      <c r="BC185" s="72" t="s">
        <v>3317</v>
      </c>
      <c r="BD185" s="72" t="s">
        <v>3317</v>
      </c>
      <c r="BE185" s="72" t="s">
        <v>3317</v>
      </c>
      <c r="BF185" s="72" t="s">
        <v>3317</v>
      </c>
      <c r="BG185" s="72" t="s">
        <v>3317</v>
      </c>
      <c r="BH185" s="72" t="s">
        <v>3317</v>
      </c>
      <c r="BI185" s="72" t="s">
        <v>3317</v>
      </c>
      <c r="BJ185" s="72" t="s">
        <v>3317</v>
      </c>
      <c r="BK185" s="72" t="s">
        <v>3317</v>
      </c>
      <c r="BL185" s="72" t="s">
        <v>3317</v>
      </c>
      <c r="BM185" s="72" t="s">
        <v>3317</v>
      </c>
      <c r="BN185" s="72" t="s">
        <v>3317</v>
      </c>
      <c r="BO185" s="72" t="s">
        <v>3317</v>
      </c>
      <c r="BP185" s="72" t="s">
        <v>3317</v>
      </c>
      <c r="BQ185" s="72" t="s">
        <v>3688</v>
      </c>
      <c r="BR185" s="72" t="s">
        <v>3317</v>
      </c>
    </row>
    <row r="186" spans="1:70">
      <c r="A186" s="72" t="s">
        <v>2016</v>
      </c>
      <c r="B186" s="72" t="s">
        <v>3689</v>
      </c>
      <c r="C186" s="72" t="s">
        <v>2893</v>
      </c>
      <c r="D186" s="72" t="s">
        <v>3317</v>
      </c>
      <c r="E186" s="72" t="s">
        <v>3317</v>
      </c>
      <c r="F186" s="72" t="s">
        <v>3317</v>
      </c>
      <c r="G186" s="72" t="s">
        <v>3318</v>
      </c>
      <c r="H186" s="72" t="s">
        <v>3317</v>
      </c>
      <c r="I186" s="72" t="s">
        <v>3322</v>
      </c>
      <c r="J186" s="72" t="s">
        <v>3317</v>
      </c>
      <c r="K186" s="72" t="s">
        <v>3317</v>
      </c>
      <c r="L186" s="72" t="s">
        <v>3317</v>
      </c>
      <c r="M186" s="72" t="s">
        <v>3317</v>
      </c>
      <c r="N186" s="72" t="s">
        <v>3317</v>
      </c>
      <c r="O186" s="72" t="s">
        <v>3317</v>
      </c>
      <c r="P186" s="72" t="s">
        <v>3317</v>
      </c>
      <c r="Q186" s="72" t="s">
        <v>3317</v>
      </c>
      <c r="R186" s="72" t="s">
        <v>3317</v>
      </c>
      <c r="S186" s="72" t="s">
        <v>3317</v>
      </c>
      <c r="T186" s="72" t="s">
        <v>3317</v>
      </c>
      <c r="U186" s="72" t="s">
        <v>3317</v>
      </c>
      <c r="V186" s="72" t="s">
        <v>3317</v>
      </c>
      <c r="W186" s="72" t="s">
        <v>3317</v>
      </c>
      <c r="X186" s="72" t="s">
        <v>3317</v>
      </c>
      <c r="Y186" s="72" t="s">
        <v>3317</v>
      </c>
      <c r="Z186" s="72" t="s">
        <v>3317</v>
      </c>
      <c r="AA186" s="72" t="s">
        <v>3317</v>
      </c>
      <c r="AB186" s="72" t="s">
        <v>3317</v>
      </c>
      <c r="AC186" s="72" t="s">
        <v>3317</v>
      </c>
      <c r="AD186" s="72" t="s">
        <v>3317</v>
      </c>
      <c r="AE186" s="72" t="s">
        <v>3317</v>
      </c>
      <c r="AF186" s="72" t="s">
        <v>3317</v>
      </c>
      <c r="AG186" s="72" t="s">
        <v>3317</v>
      </c>
      <c r="AH186" s="72" t="s">
        <v>3317</v>
      </c>
      <c r="AI186" s="72" t="s">
        <v>3317</v>
      </c>
      <c r="AJ186" s="72" t="s">
        <v>3317</v>
      </c>
      <c r="AK186" s="72" t="s">
        <v>3317</v>
      </c>
      <c r="AL186" s="72" t="s">
        <v>3317</v>
      </c>
      <c r="AM186" s="72" t="s">
        <v>3317</v>
      </c>
      <c r="AN186" s="72" t="s">
        <v>3317</v>
      </c>
      <c r="AO186" s="72" t="s">
        <v>3317</v>
      </c>
      <c r="AP186" s="72" t="s">
        <v>3317</v>
      </c>
      <c r="AQ186" s="72" t="s">
        <v>3317</v>
      </c>
      <c r="AR186" s="72" t="s">
        <v>3317</v>
      </c>
      <c r="AS186" s="72" t="s">
        <v>3317</v>
      </c>
      <c r="AT186" s="72" t="s">
        <v>3317</v>
      </c>
      <c r="AU186" s="72" t="s">
        <v>3317</v>
      </c>
      <c r="AV186" s="72" t="s">
        <v>3317</v>
      </c>
      <c r="AW186" s="72" t="s">
        <v>3317</v>
      </c>
      <c r="AX186" s="72" t="s">
        <v>3317</v>
      </c>
      <c r="AY186" s="72" t="s">
        <v>3317</v>
      </c>
      <c r="AZ186" s="72" t="s">
        <v>3317</v>
      </c>
      <c r="BA186" s="72" t="s">
        <v>3317</v>
      </c>
      <c r="BB186" s="72" t="s">
        <v>3317</v>
      </c>
      <c r="BC186" s="72" t="s">
        <v>3317</v>
      </c>
      <c r="BD186" s="72" t="s">
        <v>3317</v>
      </c>
      <c r="BE186" s="72" t="s">
        <v>3317</v>
      </c>
      <c r="BF186" s="72" t="s">
        <v>3317</v>
      </c>
      <c r="BG186" s="72" t="s">
        <v>3317</v>
      </c>
      <c r="BH186" s="72" t="s">
        <v>3317</v>
      </c>
      <c r="BI186" s="72" t="s">
        <v>3317</v>
      </c>
      <c r="BJ186" s="72" t="s">
        <v>3317</v>
      </c>
      <c r="BK186" s="72" t="s">
        <v>3317</v>
      </c>
      <c r="BL186" s="72" t="s">
        <v>3317</v>
      </c>
      <c r="BM186" s="72" t="s">
        <v>3317</v>
      </c>
      <c r="BN186" s="72" t="s">
        <v>3317</v>
      </c>
      <c r="BO186" s="72" t="s">
        <v>3317</v>
      </c>
      <c r="BP186" s="72" t="s">
        <v>3317</v>
      </c>
      <c r="BQ186" s="72" t="s">
        <v>3690</v>
      </c>
      <c r="BR186" s="72" t="s">
        <v>3317</v>
      </c>
    </row>
    <row r="187" spans="1:70">
      <c r="A187" s="72" t="s">
        <v>2016</v>
      </c>
      <c r="B187" s="72" t="s">
        <v>3691</v>
      </c>
      <c r="C187" s="72" t="s">
        <v>2946</v>
      </c>
      <c r="D187" s="72" t="s">
        <v>3317</v>
      </c>
      <c r="E187" s="72" t="s">
        <v>3317</v>
      </c>
      <c r="F187" s="72" t="s">
        <v>3317</v>
      </c>
      <c r="G187" s="72" t="s">
        <v>3318</v>
      </c>
      <c r="H187" s="72" t="s">
        <v>3317</v>
      </c>
      <c r="I187" s="72" t="s">
        <v>3322</v>
      </c>
      <c r="J187" s="72" t="s">
        <v>3317</v>
      </c>
      <c r="K187" s="72" t="s">
        <v>3317</v>
      </c>
      <c r="L187" s="72" t="s">
        <v>3317</v>
      </c>
      <c r="M187" s="72" t="s">
        <v>3317</v>
      </c>
      <c r="N187" s="72" t="s">
        <v>3317</v>
      </c>
      <c r="O187" s="72" t="s">
        <v>3317</v>
      </c>
      <c r="P187" s="72" t="s">
        <v>3317</v>
      </c>
      <c r="Q187" s="72" t="s">
        <v>3317</v>
      </c>
      <c r="R187" s="72" t="s">
        <v>3317</v>
      </c>
      <c r="S187" s="72" t="s">
        <v>3317</v>
      </c>
      <c r="T187" s="72" t="s">
        <v>3317</v>
      </c>
      <c r="U187" s="72" t="s">
        <v>3317</v>
      </c>
      <c r="V187" s="72" t="s">
        <v>3317</v>
      </c>
      <c r="W187" s="72" t="s">
        <v>3317</v>
      </c>
      <c r="X187" s="72" t="s">
        <v>3317</v>
      </c>
      <c r="Y187" s="72" t="s">
        <v>3317</v>
      </c>
      <c r="Z187" s="72" t="s">
        <v>3317</v>
      </c>
      <c r="AA187" s="72" t="s">
        <v>3317</v>
      </c>
      <c r="AB187" s="72" t="s">
        <v>3317</v>
      </c>
      <c r="AC187" s="72" t="s">
        <v>3317</v>
      </c>
      <c r="AD187" s="72" t="s">
        <v>3317</v>
      </c>
      <c r="AE187" s="72" t="s">
        <v>3317</v>
      </c>
      <c r="AF187" s="72" t="s">
        <v>3317</v>
      </c>
      <c r="AG187" s="72" t="s">
        <v>3317</v>
      </c>
      <c r="AH187" s="72" t="s">
        <v>3317</v>
      </c>
      <c r="AI187" s="72" t="s">
        <v>3317</v>
      </c>
      <c r="AJ187" s="72" t="s">
        <v>3317</v>
      </c>
      <c r="AK187" s="72" t="s">
        <v>3317</v>
      </c>
      <c r="AL187" s="72" t="s">
        <v>3317</v>
      </c>
      <c r="AM187" s="72" t="s">
        <v>3317</v>
      </c>
      <c r="AN187" s="72" t="s">
        <v>3317</v>
      </c>
      <c r="AO187" s="72" t="s">
        <v>3317</v>
      </c>
      <c r="AP187" s="72" t="s">
        <v>3317</v>
      </c>
      <c r="AQ187" s="72" t="s">
        <v>3317</v>
      </c>
      <c r="AR187" s="72" t="s">
        <v>3317</v>
      </c>
      <c r="AS187" s="72" t="s">
        <v>3317</v>
      </c>
      <c r="AT187" s="72" t="s">
        <v>3317</v>
      </c>
      <c r="AU187" s="72" t="s">
        <v>3317</v>
      </c>
      <c r="AV187" s="72" t="s">
        <v>3317</v>
      </c>
      <c r="AW187" s="72" t="s">
        <v>3317</v>
      </c>
      <c r="AX187" s="72" t="s">
        <v>3317</v>
      </c>
      <c r="AY187" s="72" t="s">
        <v>3317</v>
      </c>
      <c r="AZ187" s="72" t="s">
        <v>3317</v>
      </c>
      <c r="BA187" s="72" t="s">
        <v>3317</v>
      </c>
      <c r="BB187" s="72" t="s">
        <v>3317</v>
      </c>
      <c r="BC187" s="72" t="s">
        <v>3317</v>
      </c>
      <c r="BD187" s="72" t="s">
        <v>3317</v>
      </c>
      <c r="BE187" s="72" t="s">
        <v>3317</v>
      </c>
      <c r="BF187" s="72" t="s">
        <v>3317</v>
      </c>
      <c r="BG187" s="72" t="s">
        <v>3317</v>
      </c>
      <c r="BH187" s="72" t="s">
        <v>3317</v>
      </c>
      <c r="BI187" s="72" t="s">
        <v>3317</v>
      </c>
      <c r="BJ187" s="72" t="s">
        <v>3317</v>
      </c>
      <c r="BK187" s="72" t="s">
        <v>3317</v>
      </c>
      <c r="BL187" s="72" t="s">
        <v>3317</v>
      </c>
      <c r="BM187" s="72" t="s">
        <v>3317</v>
      </c>
      <c r="BN187" s="72" t="s">
        <v>3317</v>
      </c>
      <c r="BO187" s="72" t="s">
        <v>3317</v>
      </c>
      <c r="BP187" s="72" t="s">
        <v>3317</v>
      </c>
      <c r="BQ187" s="72" t="s">
        <v>3692</v>
      </c>
      <c r="BR187" s="72" t="s">
        <v>3317</v>
      </c>
    </row>
    <row r="188" spans="1:70">
      <c r="A188" s="72" t="s">
        <v>2016</v>
      </c>
      <c r="B188" s="72" t="s">
        <v>3693</v>
      </c>
      <c r="C188" s="72" t="s">
        <v>2869</v>
      </c>
      <c r="D188" s="72" t="s">
        <v>3317</v>
      </c>
      <c r="E188" s="72" t="s">
        <v>3317</v>
      </c>
      <c r="F188" s="72" t="s">
        <v>3317</v>
      </c>
      <c r="G188" s="72" t="s">
        <v>3318</v>
      </c>
      <c r="H188" s="72" t="s">
        <v>3317</v>
      </c>
      <c r="I188" s="72" t="s">
        <v>3322</v>
      </c>
      <c r="J188" s="72" t="s">
        <v>3317</v>
      </c>
      <c r="K188" s="72" t="s">
        <v>3317</v>
      </c>
      <c r="L188" s="72" t="s">
        <v>3317</v>
      </c>
      <c r="M188" s="72" t="s">
        <v>3317</v>
      </c>
      <c r="N188" s="72" t="s">
        <v>3317</v>
      </c>
      <c r="O188" s="72" t="s">
        <v>3317</v>
      </c>
      <c r="P188" s="72" t="s">
        <v>3317</v>
      </c>
      <c r="Q188" s="72" t="s">
        <v>3317</v>
      </c>
      <c r="R188" s="72" t="s">
        <v>3317</v>
      </c>
      <c r="S188" s="72" t="s">
        <v>3317</v>
      </c>
      <c r="T188" s="72" t="s">
        <v>3317</v>
      </c>
      <c r="U188" s="72" t="s">
        <v>3317</v>
      </c>
      <c r="V188" s="72" t="s">
        <v>3317</v>
      </c>
      <c r="W188" s="72" t="s">
        <v>3317</v>
      </c>
      <c r="X188" s="72" t="s">
        <v>3317</v>
      </c>
      <c r="Y188" s="72" t="s">
        <v>3317</v>
      </c>
      <c r="Z188" s="72" t="s">
        <v>3317</v>
      </c>
      <c r="AA188" s="72" t="s">
        <v>3317</v>
      </c>
      <c r="AB188" s="72" t="s">
        <v>3317</v>
      </c>
      <c r="AC188" s="72" t="s">
        <v>3317</v>
      </c>
      <c r="AD188" s="72" t="s">
        <v>3317</v>
      </c>
      <c r="AE188" s="72" t="s">
        <v>3317</v>
      </c>
      <c r="AF188" s="72" t="s">
        <v>3317</v>
      </c>
      <c r="AG188" s="72" t="s">
        <v>3317</v>
      </c>
      <c r="AH188" s="72" t="s">
        <v>3317</v>
      </c>
      <c r="AI188" s="72" t="s">
        <v>3317</v>
      </c>
      <c r="AJ188" s="72" t="s">
        <v>3317</v>
      </c>
      <c r="AK188" s="72" t="s">
        <v>3317</v>
      </c>
      <c r="AL188" s="72" t="s">
        <v>3317</v>
      </c>
      <c r="AM188" s="72" t="s">
        <v>3317</v>
      </c>
      <c r="AN188" s="72" t="s">
        <v>3317</v>
      </c>
      <c r="AO188" s="72" t="s">
        <v>3317</v>
      </c>
      <c r="AP188" s="72" t="s">
        <v>3317</v>
      </c>
      <c r="AQ188" s="72" t="s">
        <v>3317</v>
      </c>
      <c r="AR188" s="72" t="s">
        <v>3317</v>
      </c>
      <c r="AS188" s="72" t="s">
        <v>3317</v>
      </c>
      <c r="AT188" s="72" t="s">
        <v>3317</v>
      </c>
      <c r="AU188" s="72" t="s">
        <v>3317</v>
      </c>
      <c r="AV188" s="72" t="s">
        <v>3317</v>
      </c>
      <c r="AW188" s="72" t="s">
        <v>3317</v>
      </c>
      <c r="AX188" s="72" t="s">
        <v>3317</v>
      </c>
      <c r="AY188" s="72" t="s">
        <v>3317</v>
      </c>
      <c r="AZ188" s="72" t="s">
        <v>3317</v>
      </c>
      <c r="BA188" s="72" t="s">
        <v>3317</v>
      </c>
      <c r="BB188" s="72" t="s">
        <v>3317</v>
      </c>
      <c r="BC188" s="72" t="s">
        <v>3317</v>
      </c>
      <c r="BD188" s="72" t="s">
        <v>3317</v>
      </c>
      <c r="BE188" s="72" t="s">
        <v>3317</v>
      </c>
      <c r="BF188" s="72" t="s">
        <v>3317</v>
      </c>
      <c r="BG188" s="72" t="s">
        <v>3317</v>
      </c>
      <c r="BH188" s="72" t="s">
        <v>3317</v>
      </c>
      <c r="BI188" s="72" t="s">
        <v>3317</v>
      </c>
      <c r="BJ188" s="72" t="s">
        <v>3317</v>
      </c>
      <c r="BK188" s="72" t="s">
        <v>3317</v>
      </c>
      <c r="BL188" s="72" t="s">
        <v>3317</v>
      </c>
      <c r="BM188" s="72" t="s">
        <v>3317</v>
      </c>
      <c r="BN188" s="72" t="s">
        <v>3317</v>
      </c>
      <c r="BO188" s="72" t="s">
        <v>3317</v>
      </c>
      <c r="BP188" s="72" t="s">
        <v>3317</v>
      </c>
      <c r="BQ188" s="72" t="s">
        <v>3694</v>
      </c>
      <c r="BR188" s="72" t="s">
        <v>3317</v>
      </c>
    </row>
    <row r="189" spans="1:70">
      <c r="A189" s="72" t="s">
        <v>2016</v>
      </c>
      <c r="B189" s="72" t="s">
        <v>2436</v>
      </c>
      <c r="C189" s="72" t="s">
        <v>2415</v>
      </c>
      <c r="D189" s="72" t="s">
        <v>3317</v>
      </c>
      <c r="E189" s="72" t="s">
        <v>3317</v>
      </c>
      <c r="F189" s="72" t="s">
        <v>3317</v>
      </c>
      <c r="G189" s="72" t="s">
        <v>3318</v>
      </c>
      <c r="H189" s="72" t="s">
        <v>2417</v>
      </c>
      <c r="I189" s="72" t="s">
        <v>3317</v>
      </c>
      <c r="J189" s="72" t="s">
        <v>3317</v>
      </c>
      <c r="K189" s="72" t="s">
        <v>3317</v>
      </c>
      <c r="L189" s="72" t="s">
        <v>3317</v>
      </c>
      <c r="M189" s="72" t="s">
        <v>3317</v>
      </c>
      <c r="N189" s="72" t="s">
        <v>3317</v>
      </c>
      <c r="O189" s="72" t="s">
        <v>3317</v>
      </c>
      <c r="P189" s="72" t="s">
        <v>3317</v>
      </c>
      <c r="Q189" s="72" t="s">
        <v>3317</v>
      </c>
      <c r="R189" s="72" t="s">
        <v>3317</v>
      </c>
      <c r="S189" s="72" t="s">
        <v>3317</v>
      </c>
      <c r="T189" s="72" t="s">
        <v>3317</v>
      </c>
      <c r="U189" s="72" t="s">
        <v>3317</v>
      </c>
      <c r="V189" s="72" t="s">
        <v>3317</v>
      </c>
      <c r="W189" s="72" t="s">
        <v>3317</v>
      </c>
      <c r="X189" s="72" t="s">
        <v>3317</v>
      </c>
      <c r="Y189" s="72" t="s">
        <v>3317</v>
      </c>
      <c r="Z189" s="72" t="s">
        <v>3317</v>
      </c>
      <c r="AA189" s="72" t="s">
        <v>3317</v>
      </c>
      <c r="AB189" s="72" t="s">
        <v>3317</v>
      </c>
      <c r="AC189" s="72" t="s">
        <v>3317</v>
      </c>
      <c r="AD189" s="72" t="s">
        <v>3317</v>
      </c>
      <c r="AE189" s="72" t="s">
        <v>3317</v>
      </c>
      <c r="AF189" s="72" t="s">
        <v>3317</v>
      </c>
      <c r="AG189" s="72" t="s">
        <v>3317</v>
      </c>
      <c r="AH189" s="72" t="s">
        <v>3317</v>
      </c>
      <c r="AI189" s="72" t="s">
        <v>3317</v>
      </c>
      <c r="AJ189" s="72" t="s">
        <v>3317</v>
      </c>
      <c r="AK189" s="72" t="s">
        <v>3317</v>
      </c>
      <c r="AL189" s="72" t="s">
        <v>3317</v>
      </c>
      <c r="AM189" s="72" t="s">
        <v>3317</v>
      </c>
      <c r="AN189" s="72" t="s">
        <v>3317</v>
      </c>
      <c r="AO189" s="72" t="s">
        <v>3317</v>
      </c>
      <c r="AP189" s="72" t="s">
        <v>3317</v>
      </c>
      <c r="AQ189" s="72" t="s">
        <v>3317</v>
      </c>
      <c r="AR189" s="72" t="s">
        <v>3317</v>
      </c>
      <c r="AS189" s="72" t="s">
        <v>3317</v>
      </c>
      <c r="AT189" s="72" t="s">
        <v>3317</v>
      </c>
      <c r="AU189" s="72" t="s">
        <v>3317</v>
      </c>
      <c r="AV189" s="72" t="s">
        <v>3317</v>
      </c>
      <c r="AW189" s="72" t="s">
        <v>3317</v>
      </c>
      <c r="AX189" s="72" t="s">
        <v>3317</v>
      </c>
      <c r="AY189" s="72" t="s">
        <v>3317</v>
      </c>
      <c r="AZ189" s="72" t="s">
        <v>3317</v>
      </c>
      <c r="BA189" s="72" t="s">
        <v>3317</v>
      </c>
      <c r="BB189" s="72" t="s">
        <v>3317</v>
      </c>
      <c r="BC189" s="72" t="s">
        <v>3317</v>
      </c>
      <c r="BD189" s="72" t="s">
        <v>3317</v>
      </c>
      <c r="BE189" s="72" t="s">
        <v>3317</v>
      </c>
      <c r="BF189" s="72" t="s">
        <v>3317</v>
      </c>
      <c r="BG189" s="72" t="s">
        <v>3317</v>
      </c>
      <c r="BH189" s="72" t="s">
        <v>3317</v>
      </c>
      <c r="BI189" s="72" t="s">
        <v>3317</v>
      </c>
      <c r="BJ189" s="72" t="s">
        <v>3317</v>
      </c>
      <c r="BK189" s="72" t="s">
        <v>3317</v>
      </c>
      <c r="BL189" s="72" t="s">
        <v>3317</v>
      </c>
      <c r="BM189" s="72" t="s">
        <v>3317</v>
      </c>
      <c r="BN189" s="72" t="s">
        <v>3317</v>
      </c>
      <c r="BO189" s="72" t="s">
        <v>3317</v>
      </c>
      <c r="BP189" s="72" t="s">
        <v>3317</v>
      </c>
      <c r="BQ189" s="72" t="s">
        <v>3695</v>
      </c>
      <c r="BR189" s="72" t="s">
        <v>3326</v>
      </c>
    </row>
    <row r="190" spans="1:70">
      <c r="A190" s="72" t="s">
        <v>2016</v>
      </c>
      <c r="B190" s="72" t="s">
        <v>2437</v>
      </c>
      <c r="C190" s="72" t="s">
        <v>2415</v>
      </c>
      <c r="D190" s="72" t="s">
        <v>3317</v>
      </c>
      <c r="E190" s="72" t="s">
        <v>3317</v>
      </c>
      <c r="F190" s="72" t="s">
        <v>3317</v>
      </c>
      <c r="G190" s="72" t="s">
        <v>3318</v>
      </c>
      <c r="H190" s="72" t="s">
        <v>2417</v>
      </c>
      <c r="I190" s="72" t="s">
        <v>3317</v>
      </c>
      <c r="J190" s="72" t="s">
        <v>3317</v>
      </c>
      <c r="K190" s="72" t="s">
        <v>3317</v>
      </c>
      <c r="L190" s="72" t="s">
        <v>3317</v>
      </c>
      <c r="M190" s="72" t="s">
        <v>3317</v>
      </c>
      <c r="N190" s="72" t="s">
        <v>3317</v>
      </c>
      <c r="O190" s="72" t="s">
        <v>3317</v>
      </c>
      <c r="P190" s="72" t="s">
        <v>3317</v>
      </c>
      <c r="Q190" s="72" t="s">
        <v>3317</v>
      </c>
      <c r="R190" s="72" t="s">
        <v>3317</v>
      </c>
      <c r="S190" s="72" t="s">
        <v>3317</v>
      </c>
      <c r="T190" s="72" t="s">
        <v>3317</v>
      </c>
      <c r="U190" s="72" t="s">
        <v>3317</v>
      </c>
      <c r="V190" s="72" t="s">
        <v>3317</v>
      </c>
      <c r="W190" s="72" t="s">
        <v>3317</v>
      </c>
      <c r="X190" s="72" t="s">
        <v>3317</v>
      </c>
      <c r="Y190" s="72" t="s">
        <v>3317</v>
      </c>
      <c r="Z190" s="72" t="s">
        <v>3317</v>
      </c>
      <c r="AA190" s="72" t="s">
        <v>3317</v>
      </c>
      <c r="AB190" s="72" t="s">
        <v>3317</v>
      </c>
      <c r="AC190" s="72" t="s">
        <v>3317</v>
      </c>
      <c r="AD190" s="72" t="s">
        <v>3317</v>
      </c>
      <c r="AE190" s="72" t="s">
        <v>3317</v>
      </c>
      <c r="AF190" s="72" t="s">
        <v>3317</v>
      </c>
      <c r="AG190" s="72" t="s">
        <v>3317</v>
      </c>
      <c r="AH190" s="72" t="s">
        <v>3317</v>
      </c>
      <c r="AI190" s="72" t="s">
        <v>3317</v>
      </c>
      <c r="AJ190" s="72" t="s">
        <v>3317</v>
      </c>
      <c r="AK190" s="72" t="s">
        <v>3317</v>
      </c>
      <c r="AL190" s="72" t="s">
        <v>3317</v>
      </c>
      <c r="AM190" s="72" t="s">
        <v>3317</v>
      </c>
      <c r="AN190" s="72" t="s">
        <v>3317</v>
      </c>
      <c r="AO190" s="72" t="s">
        <v>3317</v>
      </c>
      <c r="AP190" s="72" t="s">
        <v>3317</v>
      </c>
      <c r="AQ190" s="72" t="s">
        <v>3317</v>
      </c>
      <c r="AR190" s="72" t="s">
        <v>3317</v>
      </c>
      <c r="AS190" s="72" t="s">
        <v>3317</v>
      </c>
      <c r="AT190" s="72" t="s">
        <v>3317</v>
      </c>
      <c r="AU190" s="72" t="s">
        <v>3317</v>
      </c>
      <c r="AV190" s="72" t="s">
        <v>3317</v>
      </c>
      <c r="AW190" s="72" t="s">
        <v>3317</v>
      </c>
      <c r="AX190" s="72" t="s">
        <v>3317</v>
      </c>
      <c r="AY190" s="72" t="s">
        <v>3317</v>
      </c>
      <c r="AZ190" s="72" t="s">
        <v>3317</v>
      </c>
      <c r="BA190" s="72" t="s">
        <v>3317</v>
      </c>
      <c r="BB190" s="72" t="s">
        <v>3317</v>
      </c>
      <c r="BC190" s="72" t="s">
        <v>3317</v>
      </c>
      <c r="BD190" s="72" t="s">
        <v>3317</v>
      </c>
      <c r="BE190" s="72" t="s">
        <v>3317</v>
      </c>
      <c r="BF190" s="72" t="s">
        <v>3317</v>
      </c>
      <c r="BG190" s="72" t="s">
        <v>3317</v>
      </c>
      <c r="BH190" s="72" t="s">
        <v>3317</v>
      </c>
      <c r="BI190" s="72" t="s">
        <v>3317</v>
      </c>
      <c r="BJ190" s="72" t="s">
        <v>3317</v>
      </c>
      <c r="BK190" s="72" t="s">
        <v>3317</v>
      </c>
      <c r="BL190" s="72" t="s">
        <v>3317</v>
      </c>
      <c r="BM190" s="72" t="s">
        <v>3317</v>
      </c>
      <c r="BN190" s="72" t="s">
        <v>3317</v>
      </c>
      <c r="BO190" s="72" t="s">
        <v>3317</v>
      </c>
      <c r="BP190" s="72" t="s">
        <v>3317</v>
      </c>
      <c r="BQ190" s="72" t="s">
        <v>3696</v>
      </c>
      <c r="BR190" s="72" t="s">
        <v>3326</v>
      </c>
    </row>
    <row r="191" spans="1:70">
      <c r="A191" s="72" t="s">
        <v>2016</v>
      </c>
      <c r="B191" s="72" t="s">
        <v>2438</v>
      </c>
      <c r="C191" s="72" t="s">
        <v>2415</v>
      </c>
      <c r="D191" s="72" t="s">
        <v>3317</v>
      </c>
      <c r="E191" s="72" t="s">
        <v>3317</v>
      </c>
      <c r="F191" s="72" t="s">
        <v>3317</v>
      </c>
      <c r="G191" s="72" t="s">
        <v>3318</v>
      </c>
      <c r="H191" s="72" t="s">
        <v>2417</v>
      </c>
      <c r="I191" s="72" t="s">
        <v>3317</v>
      </c>
      <c r="J191" s="72" t="s">
        <v>3317</v>
      </c>
      <c r="K191" s="72" t="s">
        <v>3317</v>
      </c>
      <c r="L191" s="72" t="s">
        <v>3317</v>
      </c>
      <c r="M191" s="72" t="s">
        <v>3317</v>
      </c>
      <c r="N191" s="72" t="s">
        <v>3317</v>
      </c>
      <c r="O191" s="72" t="s">
        <v>3317</v>
      </c>
      <c r="P191" s="72" t="s">
        <v>3317</v>
      </c>
      <c r="Q191" s="72" t="s">
        <v>3317</v>
      </c>
      <c r="R191" s="72" t="s">
        <v>3317</v>
      </c>
      <c r="S191" s="72" t="s">
        <v>3317</v>
      </c>
      <c r="T191" s="72" t="s">
        <v>3317</v>
      </c>
      <c r="U191" s="72" t="s">
        <v>3317</v>
      </c>
      <c r="V191" s="72" t="s">
        <v>3317</v>
      </c>
      <c r="W191" s="72" t="s">
        <v>3317</v>
      </c>
      <c r="X191" s="72" t="s">
        <v>3317</v>
      </c>
      <c r="Y191" s="72" t="s">
        <v>3317</v>
      </c>
      <c r="Z191" s="72" t="s">
        <v>3317</v>
      </c>
      <c r="AA191" s="72" t="s">
        <v>3317</v>
      </c>
      <c r="AB191" s="72" t="s">
        <v>3317</v>
      </c>
      <c r="AC191" s="72" t="s">
        <v>3317</v>
      </c>
      <c r="AD191" s="72" t="s">
        <v>3317</v>
      </c>
      <c r="AE191" s="72" t="s">
        <v>3317</v>
      </c>
      <c r="AF191" s="72" t="s">
        <v>3317</v>
      </c>
      <c r="AG191" s="72" t="s">
        <v>3317</v>
      </c>
      <c r="AH191" s="72" t="s">
        <v>3317</v>
      </c>
      <c r="AI191" s="72" t="s">
        <v>3317</v>
      </c>
      <c r="AJ191" s="72" t="s">
        <v>3317</v>
      </c>
      <c r="AK191" s="72" t="s">
        <v>3317</v>
      </c>
      <c r="AL191" s="72" t="s">
        <v>3317</v>
      </c>
      <c r="AM191" s="72" t="s">
        <v>3317</v>
      </c>
      <c r="AN191" s="72" t="s">
        <v>3317</v>
      </c>
      <c r="AO191" s="72" t="s">
        <v>3317</v>
      </c>
      <c r="AP191" s="72" t="s">
        <v>3317</v>
      </c>
      <c r="AQ191" s="72" t="s">
        <v>3317</v>
      </c>
      <c r="AR191" s="72" t="s">
        <v>3317</v>
      </c>
      <c r="AS191" s="72" t="s">
        <v>3317</v>
      </c>
      <c r="AT191" s="72" t="s">
        <v>3317</v>
      </c>
      <c r="AU191" s="72" t="s">
        <v>3317</v>
      </c>
      <c r="AV191" s="72" t="s">
        <v>3317</v>
      </c>
      <c r="AW191" s="72" t="s">
        <v>3317</v>
      </c>
      <c r="AX191" s="72" t="s">
        <v>3317</v>
      </c>
      <c r="AY191" s="72" t="s">
        <v>3317</v>
      </c>
      <c r="AZ191" s="72" t="s">
        <v>3317</v>
      </c>
      <c r="BA191" s="72" t="s">
        <v>3317</v>
      </c>
      <c r="BB191" s="72" t="s">
        <v>3317</v>
      </c>
      <c r="BC191" s="72" t="s">
        <v>3317</v>
      </c>
      <c r="BD191" s="72" t="s">
        <v>3317</v>
      </c>
      <c r="BE191" s="72" t="s">
        <v>3317</v>
      </c>
      <c r="BF191" s="72" t="s">
        <v>3317</v>
      </c>
      <c r="BG191" s="72" t="s">
        <v>3317</v>
      </c>
      <c r="BH191" s="72" t="s">
        <v>3317</v>
      </c>
      <c r="BI191" s="72" t="s">
        <v>3317</v>
      </c>
      <c r="BJ191" s="72" t="s">
        <v>3317</v>
      </c>
      <c r="BK191" s="72" t="s">
        <v>3317</v>
      </c>
      <c r="BL191" s="72" t="s">
        <v>3317</v>
      </c>
      <c r="BM191" s="72" t="s">
        <v>3317</v>
      </c>
      <c r="BN191" s="72" t="s">
        <v>3317</v>
      </c>
      <c r="BO191" s="72" t="s">
        <v>3317</v>
      </c>
      <c r="BP191" s="72" t="s">
        <v>3317</v>
      </c>
      <c r="BQ191" s="72" t="s">
        <v>3697</v>
      </c>
      <c r="BR191" s="72" t="s">
        <v>3326</v>
      </c>
    </row>
    <row r="192" spans="1:70">
      <c r="A192" s="72" t="s">
        <v>2016</v>
      </c>
      <c r="B192" s="72" t="s">
        <v>2439</v>
      </c>
      <c r="C192" s="72" t="s">
        <v>2415</v>
      </c>
      <c r="D192" s="72" t="s">
        <v>3317</v>
      </c>
      <c r="E192" s="72" t="s">
        <v>3317</v>
      </c>
      <c r="F192" s="72" t="s">
        <v>3317</v>
      </c>
      <c r="G192" s="72" t="s">
        <v>3318</v>
      </c>
      <c r="H192" s="72" t="s">
        <v>2417</v>
      </c>
      <c r="I192" s="72" t="s">
        <v>3317</v>
      </c>
      <c r="J192" s="72" t="s">
        <v>3317</v>
      </c>
      <c r="K192" s="72" t="s">
        <v>3317</v>
      </c>
      <c r="L192" s="72" t="s">
        <v>3317</v>
      </c>
      <c r="M192" s="72" t="s">
        <v>3317</v>
      </c>
      <c r="N192" s="72" t="s">
        <v>3317</v>
      </c>
      <c r="O192" s="72" t="s">
        <v>3317</v>
      </c>
      <c r="P192" s="72" t="s">
        <v>3317</v>
      </c>
      <c r="Q192" s="72" t="s">
        <v>3317</v>
      </c>
      <c r="R192" s="72" t="s">
        <v>3317</v>
      </c>
      <c r="S192" s="72" t="s">
        <v>3317</v>
      </c>
      <c r="T192" s="72" t="s">
        <v>3317</v>
      </c>
      <c r="U192" s="72" t="s">
        <v>3317</v>
      </c>
      <c r="V192" s="72" t="s">
        <v>3317</v>
      </c>
      <c r="W192" s="72" t="s">
        <v>3317</v>
      </c>
      <c r="X192" s="72" t="s">
        <v>3317</v>
      </c>
      <c r="Y192" s="72" t="s">
        <v>3317</v>
      </c>
      <c r="Z192" s="72" t="s">
        <v>3317</v>
      </c>
      <c r="AA192" s="72" t="s">
        <v>3317</v>
      </c>
      <c r="AB192" s="72" t="s">
        <v>3317</v>
      </c>
      <c r="AC192" s="72" t="s">
        <v>3317</v>
      </c>
      <c r="AD192" s="72" t="s">
        <v>3317</v>
      </c>
      <c r="AE192" s="72" t="s">
        <v>3317</v>
      </c>
      <c r="AF192" s="72" t="s">
        <v>3317</v>
      </c>
      <c r="AG192" s="72" t="s">
        <v>3317</v>
      </c>
      <c r="AH192" s="72" t="s">
        <v>3317</v>
      </c>
      <c r="AI192" s="72" t="s">
        <v>3317</v>
      </c>
      <c r="AJ192" s="72" t="s">
        <v>3317</v>
      </c>
      <c r="AK192" s="72" t="s">
        <v>3317</v>
      </c>
      <c r="AL192" s="72" t="s">
        <v>3317</v>
      </c>
      <c r="AM192" s="72" t="s">
        <v>3317</v>
      </c>
      <c r="AN192" s="72" t="s">
        <v>3317</v>
      </c>
      <c r="AO192" s="72" t="s">
        <v>3317</v>
      </c>
      <c r="AP192" s="72" t="s">
        <v>3317</v>
      </c>
      <c r="AQ192" s="72" t="s">
        <v>3317</v>
      </c>
      <c r="AR192" s="72" t="s">
        <v>3317</v>
      </c>
      <c r="AS192" s="72" t="s">
        <v>3317</v>
      </c>
      <c r="AT192" s="72" t="s">
        <v>3317</v>
      </c>
      <c r="AU192" s="72" t="s">
        <v>3317</v>
      </c>
      <c r="AV192" s="72" t="s">
        <v>3317</v>
      </c>
      <c r="AW192" s="72" t="s">
        <v>3317</v>
      </c>
      <c r="AX192" s="72" t="s">
        <v>3317</v>
      </c>
      <c r="AY192" s="72" t="s">
        <v>3317</v>
      </c>
      <c r="AZ192" s="72" t="s">
        <v>3317</v>
      </c>
      <c r="BA192" s="72" t="s">
        <v>3317</v>
      </c>
      <c r="BB192" s="72" t="s">
        <v>3317</v>
      </c>
      <c r="BC192" s="72" t="s">
        <v>3317</v>
      </c>
      <c r="BD192" s="72" t="s">
        <v>3317</v>
      </c>
      <c r="BE192" s="72" t="s">
        <v>3317</v>
      </c>
      <c r="BF192" s="72" t="s">
        <v>3317</v>
      </c>
      <c r="BG192" s="72" t="s">
        <v>3317</v>
      </c>
      <c r="BH192" s="72" t="s">
        <v>3317</v>
      </c>
      <c r="BI192" s="72" t="s">
        <v>3317</v>
      </c>
      <c r="BJ192" s="72" t="s">
        <v>3317</v>
      </c>
      <c r="BK192" s="72" t="s">
        <v>3317</v>
      </c>
      <c r="BL192" s="72" t="s">
        <v>3317</v>
      </c>
      <c r="BM192" s="72" t="s">
        <v>3317</v>
      </c>
      <c r="BN192" s="72" t="s">
        <v>3317</v>
      </c>
      <c r="BO192" s="72" t="s">
        <v>3317</v>
      </c>
      <c r="BP192" s="72" t="s">
        <v>3317</v>
      </c>
      <c r="BQ192" s="72" t="s">
        <v>3698</v>
      </c>
      <c r="BR192" s="72" t="s">
        <v>3326</v>
      </c>
    </row>
    <row r="193" spans="1:70">
      <c r="A193" s="72" t="s">
        <v>2016</v>
      </c>
      <c r="B193" s="72" t="s">
        <v>2440</v>
      </c>
      <c r="C193" s="72" t="s">
        <v>2415</v>
      </c>
      <c r="D193" s="72" t="s">
        <v>3317</v>
      </c>
      <c r="E193" s="72" t="s">
        <v>3317</v>
      </c>
      <c r="F193" s="72" t="s">
        <v>3317</v>
      </c>
      <c r="G193" s="72" t="s">
        <v>3318</v>
      </c>
      <c r="H193" s="72" t="s">
        <v>2417</v>
      </c>
      <c r="I193" s="72" t="s">
        <v>3317</v>
      </c>
      <c r="J193" s="72" t="s">
        <v>3317</v>
      </c>
      <c r="K193" s="72" t="s">
        <v>3317</v>
      </c>
      <c r="L193" s="72" t="s">
        <v>3317</v>
      </c>
      <c r="M193" s="72" t="s">
        <v>3317</v>
      </c>
      <c r="N193" s="72" t="s">
        <v>3317</v>
      </c>
      <c r="O193" s="72" t="s">
        <v>3317</v>
      </c>
      <c r="P193" s="72" t="s">
        <v>3317</v>
      </c>
      <c r="Q193" s="72" t="s">
        <v>3317</v>
      </c>
      <c r="R193" s="72" t="s">
        <v>3317</v>
      </c>
      <c r="S193" s="72" t="s">
        <v>3317</v>
      </c>
      <c r="T193" s="72" t="s">
        <v>3317</v>
      </c>
      <c r="U193" s="72" t="s">
        <v>3317</v>
      </c>
      <c r="V193" s="72" t="s">
        <v>3317</v>
      </c>
      <c r="W193" s="72" t="s">
        <v>3317</v>
      </c>
      <c r="X193" s="72" t="s">
        <v>3317</v>
      </c>
      <c r="Y193" s="72" t="s">
        <v>3317</v>
      </c>
      <c r="Z193" s="72" t="s">
        <v>3317</v>
      </c>
      <c r="AA193" s="72" t="s">
        <v>3317</v>
      </c>
      <c r="AB193" s="72" t="s">
        <v>3317</v>
      </c>
      <c r="AC193" s="72" t="s">
        <v>3317</v>
      </c>
      <c r="AD193" s="72" t="s">
        <v>3317</v>
      </c>
      <c r="AE193" s="72" t="s">
        <v>3317</v>
      </c>
      <c r="AF193" s="72" t="s">
        <v>3317</v>
      </c>
      <c r="AG193" s="72" t="s">
        <v>3317</v>
      </c>
      <c r="AH193" s="72" t="s">
        <v>3317</v>
      </c>
      <c r="AI193" s="72" t="s">
        <v>3317</v>
      </c>
      <c r="AJ193" s="72" t="s">
        <v>3317</v>
      </c>
      <c r="AK193" s="72" t="s">
        <v>3317</v>
      </c>
      <c r="AL193" s="72" t="s">
        <v>3317</v>
      </c>
      <c r="AM193" s="72" t="s">
        <v>3317</v>
      </c>
      <c r="AN193" s="72" t="s">
        <v>3317</v>
      </c>
      <c r="AO193" s="72" t="s">
        <v>3317</v>
      </c>
      <c r="AP193" s="72" t="s">
        <v>3317</v>
      </c>
      <c r="AQ193" s="72" t="s">
        <v>3317</v>
      </c>
      <c r="AR193" s="72" t="s">
        <v>3317</v>
      </c>
      <c r="AS193" s="72" t="s">
        <v>3317</v>
      </c>
      <c r="AT193" s="72" t="s">
        <v>3317</v>
      </c>
      <c r="AU193" s="72" t="s">
        <v>3317</v>
      </c>
      <c r="AV193" s="72" t="s">
        <v>3317</v>
      </c>
      <c r="AW193" s="72" t="s">
        <v>3317</v>
      </c>
      <c r="AX193" s="72" t="s">
        <v>3317</v>
      </c>
      <c r="AY193" s="72" t="s">
        <v>3317</v>
      </c>
      <c r="AZ193" s="72" t="s">
        <v>3317</v>
      </c>
      <c r="BA193" s="72" t="s">
        <v>3317</v>
      </c>
      <c r="BB193" s="72" t="s">
        <v>3317</v>
      </c>
      <c r="BC193" s="72" t="s">
        <v>3317</v>
      </c>
      <c r="BD193" s="72" t="s">
        <v>3317</v>
      </c>
      <c r="BE193" s="72" t="s">
        <v>3317</v>
      </c>
      <c r="BF193" s="72" t="s">
        <v>3317</v>
      </c>
      <c r="BG193" s="72" t="s">
        <v>3317</v>
      </c>
      <c r="BH193" s="72" t="s">
        <v>3317</v>
      </c>
      <c r="BI193" s="72" t="s">
        <v>3317</v>
      </c>
      <c r="BJ193" s="72" t="s">
        <v>3317</v>
      </c>
      <c r="BK193" s="72" t="s">
        <v>3317</v>
      </c>
      <c r="BL193" s="72" t="s">
        <v>3317</v>
      </c>
      <c r="BM193" s="72" t="s">
        <v>3317</v>
      </c>
      <c r="BN193" s="72" t="s">
        <v>3317</v>
      </c>
      <c r="BO193" s="72" t="s">
        <v>3317</v>
      </c>
      <c r="BP193" s="72" t="s">
        <v>3317</v>
      </c>
      <c r="BQ193" s="72" t="s">
        <v>3699</v>
      </c>
      <c r="BR193" s="72" t="s">
        <v>3326</v>
      </c>
    </row>
    <row r="194" spans="1:70">
      <c r="A194" s="72" t="s">
        <v>2016</v>
      </c>
      <c r="B194" s="72" t="s">
        <v>2441</v>
      </c>
      <c r="C194" s="72" t="s">
        <v>2415</v>
      </c>
      <c r="D194" s="72" t="s">
        <v>3317</v>
      </c>
      <c r="E194" s="72" t="s">
        <v>3317</v>
      </c>
      <c r="F194" s="72" t="s">
        <v>3317</v>
      </c>
      <c r="G194" s="72" t="s">
        <v>3318</v>
      </c>
      <c r="H194" s="72" t="s">
        <v>2417</v>
      </c>
      <c r="I194" s="72" t="s">
        <v>3317</v>
      </c>
      <c r="J194" s="72" t="s">
        <v>3317</v>
      </c>
      <c r="K194" s="72" t="s">
        <v>3317</v>
      </c>
      <c r="L194" s="72" t="s">
        <v>3317</v>
      </c>
      <c r="M194" s="72" t="s">
        <v>3317</v>
      </c>
      <c r="N194" s="72" t="s">
        <v>3317</v>
      </c>
      <c r="O194" s="72" t="s">
        <v>3317</v>
      </c>
      <c r="P194" s="72" t="s">
        <v>3317</v>
      </c>
      <c r="Q194" s="72" t="s">
        <v>3317</v>
      </c>
      <c r="R194" s="72" t="s">
        <v>3317</v>
      </c>
      <c r="S194" s="72" t="s">
        <v>3317</v>
      </c>
      <c r="T194" s="72" t="s">
        <v>3317</v>
      </c>
      <c r="U194" s="72" t="s">
        <v>3317</v>
      </c>
      <c r="V194" s="72" t="s">
        <v>3317</v>
      </c>
      <c r="W194" s="72" t="s">
        <v>3317</v>
      </c>
      <c r="X194" s="72" t="s">
        <v>3317</v>
      </c>
      <c r="Y194" s="72" t="s">
        <v>3317</v>
      </c>
      <c r="Z194" s="72" t="s">
        <v>3317</v>
      </c>
      <c r="AA194" s="72" t="s">
        <v>3317</v>
      </c>
      <c r="AB194" s="72" t="s">
        <v>3317</v>
      </c>
      <c r="AC194" s="72" t="s">
        <v>3317</v>
      </c>
      <c r="AD194" s="72" t="s">
        <v>3317</v>
      </c>
      <c r="AE194" s="72" t="s">
        <v>3317</v>
      </c>
      <c r="AF194" s="72" t="s">
        <v>3317</v>
      </c>
      <c r="AG194" s="72" t="s">
        <v>3317</v>
      </c>
      <c r="AH194" s="72" t="s">
        <v>3317</v>
      </c>
      <c r="AI194" s="72" t="s">
        <v>3317</v>
      </c>
      <c r="AJ194" s="72" t="s">
        <v>3317</v>
      </c>
      <c r="AK194" s="72" t="s">
        <v>3317</v>
      </c>
      <c r="AL194" s="72" t="s">
        <v>3317</v>
      </c>
      <c r="AM194" s="72" t="s">
        <v>3317</v>
      </c>
      <c r="AN194" s="72" t="s">
        <v>3317</v>
      </c>
      <c r="AO194" s="72" t="s">
        <v>3317</v>
      </c>
      <c r="AP194" s="72" t="s">
        <v>3317</v>
      </c>
      <c r="AQ194" s="72" t="s">
        <v>3317</v>
      </c>
      <c r="AR194" s="72" t="s">
        <v>3317</v>
      </c>
      <c r="AS194" s="72" t="s">
        <v>3317</v>
      </c>
      <c r="AT194" s="72" t="s">
        <v>3317</v>
      </c>
      <c r="AU194" s="72" t="s">
        <v>3317</v>
      </c>
      <c r="AV194" s="72" t="s">
        <v>3317</v>
      </c>
      <c r="AW194" s="72" t="s">
        <v>3317</v>
      </c>
      <c r="AX194" s="72" t="s">
        <v>3317</v>
      </c>
      <c r="AY194" s="72" t="s">
        <v>3317</v>
      </c>
      <c r="AZ194" s="72" t="s">
        <v>3317</v>
      </c>
      <c r="BA194" s="72" t="s">
        <v>3317</v>
      </c>
      <c r="BB194" s="72" t="s">
        <v>3317</v>
      </c>
      <c r="BC194" s="72" t="s">
        <v>3317</v>
      </c>
      <c r="BD194" s="72" t="s">
        <v>3317</v>
      </c>
      <c r="BE194" s="72" t="s">
        <v>3317</v>
      </c>
      <c r="BF194" s="72" t="s">
        <v>3317</v>
      </c>
      <c r="BG194" s="72" t="s">
        <v>3317</v>
      </c>
      <c r="BH194" s="72" t="s">
        <v>3317</v>
      </c>
      <c r="BI194" s="72" t="s">
        <v>3317</v>
      </c>
      <c r="BJ194" s="72" t="s">
        <v>3317</v>
      </c>
      <c r="BK194" s="72" t="s">
        <v>3317</v>
      </c>
      <c r="BL194" s="72" t="s">
        <v>3317</v>
      </c>
      <c r="BM194" s="72" t="s">
        <v>3317</v>
      </c>
      <c r="BN194" s="72" t="s">
        <v>3317</v>
      </c>
      <c r="BO194" s="72" t="s">
        <v>3317</v>
      </c>
      <c r="BP194" s="72" t="s">
        <v>3317</v>
      </c>
      <c r="BQ194" s="72" t="s">
        <v>3700</v>
      </c>
      <c r="BR194" s="72" t="s">
        <v>3326</v>
      </c>
    </row>
    <row r="195" spans="1:70">
      <c r="A195" s="72" t="s">
        <v>2016</v>
      </c>
      <c r="B195" s="72" t="s">
        <v>2442</v>
      </c>
      <c r="C195" s="72" t="s">
        <v>2415</v>
      </c>
      <c r="D195" s="72" t="s">
        <v>3317</v>
      </c>
      <c r="E195" s="72" t="s">
        <v>3317</v>
      </c>
      <c r="F195" s="72" t="s">
        <v>3317</v>
      </c>
      <c r="G195" s="72" t="s">
        <v>3318</v>
      </c>
      <c r="H195" s="72" t="s">
        <v>2417</v>
      </c>
      <c r="I195" s="72" t="s">
        <v>3317</v>
      </c>
      <c r="J195" s="72" t="s">
        <v>3317</v>
      </c>
      <c r="K195" s="72" t="s">
        <v>3317</v>
      </c>
      <c r="L195" s="72" t="s">
        <v>3317</v>
      </c>
      <c r="M195" s="72" t="s">
        <v>3317</v>
      </c>
      <c r="N195" s="72" t="s">
        <v>3317</v>
      </c>
      <c r="O195" s="72" t="s">
        <v>3317</v>
      </c>
      <c r="P195" s="72" t="s">
        <v>3317</v>
      </c>
      <c r="Q195" s="72" t="s">
        <v>3317</v>
      </c>
      <c r="R195" s="72" t="s">
        <v>3317</v>
      </c>
      <c r="S195" s="72" t="s">
        <v>3317</v>
      </c>
      <c r="T195" s="72" t="s">
        <v>3317</v>
      </c>
      <c r="U195" s="72" t="s">
        <v>3317</v>
      </c>
      <c r="V195" s="72" t="s">
        <v>3317</v>
      </c>
      <c r="W195" s="72" t="s">
        <v>3317</v>
      </c>
      <c r="X195" s="72" t="s">
        <v>3317</v>
      </c>
      <c r="Y195" s="72" t="s">
        <v>3317</v>
      </c>
      <c r="Z195" s="72" t="s">
        <v>3317</v>
      </c>
      <c r="AA195" s="72" t="s">
        <v>3317</v>
      </c>
      <c r="AB195" s="72" t="s">
        <v>3317</v>
      </c>
      <c r="AC195" s="72" t="s">
        <v>3317</v>
      </c>
      <c r="AD195" s="72" t="s">
        <v>3317</v>
      </c>
      <c r="AE195" s="72" t="s">
        <v>3317</v>
      </c>
      <c r="AF195" s="72" t="s">
        <v>3317</v>
      </c>
      <c r="AG195" s="72" t="s">
        <v>3317</v>
      </c>
      <c r="AH195" s="72" t="s">
        <v>3317</v>
      </c>
      <c r="AI195" s="72" t="s">
        <v>3317</v>
      </c>
      <c r="AJ195" s="72" t="s">
        <v>3317</v>
      </c>
      <c r="AK195" s="72" t="s">
        <v>3317</v>
      </c>
      <c r="AL195" s="72" t="s">
        <v>3317</v>
      </c>
      <c r="AM195" s="72" t="s">
        <v>3317</v>
      </c>
      <c r="AN195" s="72" t="s">
        <v>3317</v>
      </c>
      <c r="AO195" s="72" t="s">
        <v>3317</v>
      </c>
      <c r="AP195" s="72" t="s">
        <v>3317</v>
      </c>
      <c r="AQ195" s="72" t="s">
        <v>3317</v>
      </c>
      <c r="AR195" s="72" t="s">
        <v>3317</v>
      </c>
      <c r="AS195" s="72" t="s">
        <v>3317</v>
      </c>
      <c r="AT195" s="72" t="s">
        <v>3317</v>
      </c>
      <c r="AU195" s="72" t="s">
        <v>3317</v>
      </c>
      <c r="AV195" s="72" t="s">
        <v>3317</v>
      </c>
      <c r="AW195" s="72" t="s">
        <v>3317</v>
      </c>
      <c r="AX195" s="72" t="s">
        <v>3317</v>
      </c>
      <c r="AY195" s="72" t="s">
        <v>3317</v>
      </c>
      <c r="AZ195" s="72" t="s">
        <v>3317</v>
      </c>
      <c r="BA195" s="72" t="s">
        <v>3317</v>
      </c>
      <c r="BB195" s="72" t="s">
        <v>3317</v>
      </c>
      <c r="BC195" s="72" t="s">
        <v>3317</v>
      </c>
      <c r="BD195" s="72" t="s">
        <v>3317</v>
      </c>
      <c r="BE195" s="72" t="s">
        <v>3317</v>
      </c>
      <c r="BF195" s="72" t="s">
        <v>3317</v>
      </c>
      <c r="BG195" s="72" t="s">
        <v>3317</v>
      </c>
      <c r="BH195" s="72" t="s">
        <v>3317</v>
      </c>
      <c r="BI195" s="72" t="s">
        <v>3317</v>
      </c>
      <c r="BJ195" s="72" t="s">
        <v>3317</v>
      </c>
      <c r="BK195" s="72" t="s">
        <v>3317</v>
      </c>
      <c r="BL195" s="72" t="s">
        <v>3317</v>
      </c>
      <c r="BM195" s="72" t="s">
        <v>3317</v>
      </c>
      <c r="BN195" s="72" t="s">
        <v>3317</v>
      </c>
      <c r="BO195" s="72" t="s">
        <v>3317</v>
      </c>
      <c r="BP195" s="72" t="s">
        <v>3317</v>
      </c>
      <c r="BQ195" s="72" t="s">
        <v>3701</v>
      </c>
      <c r="BR195" s="72" t="s">
        <v>3326</v>
      </c>
    </row>
    <row r="196" spans="1:70">
      <c r="A196" s="72" t="s">
        <v>2016</v>
      </c>
      <c r="B196" s="72" t="s">
        <v>2443</v>
      </c>
      <c r="C196" s="72" t="s">
        <v>2415</v>
      </c>
      <c r="D196" s="72" t="s">
        <v>3317</v>
      </c>
      <c r="E196" s="72" t="s">
        <v>3317</v>
      </c>
      <c r="F196" s="72" t="s">
        <v>3317</v>
      </c>
      <c r="G196" s="72" t="s">
        <v>3318</v>
      </c>
      <c r="H196" s="72" t="s">
        <v>2417</v>
      </c>
      <c r="I196" s="72" t="s">
        <v>3317</v>
      </c>
      <c r="J196" s="72" t="s">
        <v>3317</v>
      </c>
      <c r="K196" s="72" t="s">
        <v>3317</v>
      </c>
      <c r="L196" s="72" t="s">
        <v>3317</v>
      </c>
      <c r="M196" s="72" t="s">
        <v>3317</v>
      </c>
      <c r="N196" s="72" t="s">
        <v>3317</v>
      </c>
      <c r="O196" s="72" t="s">
        <v>3317</v>
      </c>
      <c r="P196" s="72" t="s">
        <v>3317</v>
      </c>
      <c r="Q196" s="72" t="s">
        <v>3317</v>
      </c>
      <c r="R196" s="72" t="s">
        <v>3317</v>
      </c>
      <c r="S196" s="72" t="s">
        <v>3317</v>
      </c>
      <c r="T196" s="72" t="s">
        <v>3317</v>
      </c>
      <c r="U196" s="72" t="s">
        <v>3317</v>
      </c>
      <c r="V196" s="72" t="s">
        <v>3317</v>
      </c>
      <c r="W196" s="72" t="s">
        <v>3317</v>
      </c>
      <c r="X196" s="72" t="s">
        <v>3317</v>
      </c>
      <c r="Y196" s="72" t="s">
        <v>3317</v>
      </c>
      <c r="Z196" s="72" t="s">
        <v>3317</v>
      </c>
      <c r="AA196" s="72" t="s">
        <v>3317</v>
      </c>
      <c r="AB196" s="72" t="s">
        <v>3317</v>
      </c>
      <c r="AC196" s="72" t="s">
        <v>3317</v>
      </c>
      <c r="AD196" s="72" t="s">
        <v>3317</v>
      </c>
      <c r="AE196" s="72" t="s">
        <v>3317</v>
      </c>
      <c r="AF196" s="72" t="s">
        <v>3317</v>
      </c>
      <c r="AG196" s="72" t="s">
        <v>3317</v>
      </c>
      <c r="AH196" s="72" t="s">
        <v>3317</v>
      </c>
      <c r="AI196" s="72" t="s">
        <v>3317</v>
      </c>
      <c r="AJ196" s="72" t="s">
        <v>3317</v>
      </c>
      <c r="AK196" s="72" t="s">
        <v>3317</v>
      </c>
      <c r="AL196" s="72" t="s">
        <v>3317</v>
      </c>
      <c r="AM196" s="72" t="s">
        <v>3317</v>
      </c>
      <c r="AN196" s="72" t="s">
        <v>3317</v>
      </c>
      <c r="AO196" s="72" t="s">
        <v>3317</v>
      </c>
      <c r="AP196" s="72" t="s">
        <v>3317</v>
      </c>
      <c r="AQ196" s="72" t="s">
        <v>3317</v>
      </c>
      <c r="AR196" s="72" t="s">
        <v>3317</v>
      </c>
      <c r="AS196" s="72" t="s">
        <v>3317</v>
      </c>
      <c r="AT196" s="72" t="s">
        <v>3317</v>
      </c>
      <c r="AU196" s="72" t="s">
        <v>3317</v>
      </c>
      <c r="AV196" s="72" t="s">
        <v>3317</v>
      </c>
      <c r="AW196" s="72" t="s">
        <v>3317</v>
      </c>
      <c r="AX196" s="72" t="s">
        <v>3317</v>
      </c>
      <c r="AY196" s="72" t="s">
        <v>3317</v>
      </c>
      <c r="AZ196" s="72" t="s">
        <v>3317</v>
      </c>
      <c r="BA196" s="72" t="s">
        <v>3317</v>
      </c>
      <c r="BB196" s="72" t="s">
        <v>3317</v>
      </c>
      <c r="BC196" s="72" t="s">
        <v>3317</v>
      </c>
      <c r="BD196" s="72" t="s">
        <v>3317</v>
      </c>
      <c r="BE196" s="72" t="s">
        <v>3317</v>
      </c>
      <c r="BF196" s="72" t="s">
        <v>3317</v>
      </c>
      <c r="BG196" s="72" t="s">
        <v>3317</v>
      </c>
      <c r="BH196" s="72" t="s">
        <v>3317</v>
      </c>
      <c r="BI196" s="72" t="s">
        <v>3317</v>
      </c>
      <c r="BJ196" s="72" t="s">
        <v>3317</v>
      </c>
      <c r="BK196" s="72" t="s">
        <v>3317</v>
      </c>
      <c r="BL196" s="72" t="s">
        <v>3317</v>
      </c>
      <c r="BM196" s="72" t="s">
        <v>3317</v>
      </c>
      <c r="BN196" s="72" t="s">
        <v>3317</v>
      </c>
      <c r="BO196" s="72" t="s">
        <v>3317</v>
      </c>
      <c r="BP196" s="72" t="s">
        <v>3317</v>
      </c>
      <c r="BQ196" s="72" t="s">
        <v>3702</v>
      </c>
      <c r="BR196" s="72" t="s">
        <v>3326</v>
      </c>
    </row>
    <row r="197" spans="1:70">
      <c r="A197" s="72" t="s">
        <v>2016</v>
      </c>
      <c r="B197" s="72" t="s">
        <v>3030</v>
      </c>
      <c r="C197" s="72" t="s">
        <v>2889</v>
      </c>
      <c r="D197" s="72" t="s">
        <v>3317</v>
      </c>
      <c r="E197" s="72" t="s">
        <v>3317</v>
      </c>
      <c r="F197" s="72" t="s">
        <v>3317</v>
      </c>
      <c r="G197" s="72" t="s">
        <v>3318</v>
      </c>
      <c r="H197" s="72" t="s">
        <v>3317</v>
      </c>
      <c r="I197" s="72" t="s">
        <v>2563</v>
      </c>
      <c r="J197" s="72" t="s">
        <v>3031</v>
      </c>
      <c r="K197" s="72" t="s">
        <v>3324</v>
      </c>
      <c r="L197" s="72" t="s">
        <v>3317</v>
      </c>
      <c r="M197" s="72" t="s">
        <v>3317</v>
      </c>
      <c r="N197" s="72" t="s">
        <v>3317</v>
      </c>
      <c r="O197" s="72" t="s">
        <v>3317</v>
      </c>
      <c r="P197" s="72" t="s">
        <v>3317</v>
      </c>
      <c r="Q197" s="72" t="s">
        <v>3317</v>
      </c>
      <c r="R197" s="72" t="s">
        <v>3317</v>
      </c>
      <c r="S197" s="72" t="s">
        <v>3317</v>
      </c>
      <c r="T197" s="72" t="s">
        <v>3317</v>
      </c>
      <c r="U197" s="72" t="s">
        <v>3317</v>
      </c>
      <c r="V197" s="72" t="s">
        <v>3317</v>
      </c>
      <c r="W197" s="72" t="s">
        <v>3317</v>
      </c>
      <c r="X197" s="72" t="s">
        <v>3317</v>
      </c>
      <c r="Y197" s="72" t="s">
        <v>3317</v>
      </c>
      <c r="Z197" s="72" t="s">
        <v>3317</v>
      </c>
      <c r="AA197" s="72" t="s">
        <v>3317</v>
      </c>
      <c r="AB197" s="72" t="s">
        <v>3317</v>
      </c>
      <c r="AC197" s="72" t="s">
        <v>3317</v>
      </c>
      <c r="AD197" s="72" t="s">
        <v>3317</v>
      </c>
      <c r="AE197" s="72" t="s">
        <v>3317</v>
      </c>
      <c r="AF197" s="72" t="s">
        <v>3317</v>
      </c>
      <c r="AG197" s="72" t="s">
        <v>3317</v>
      </c>
      <c r="AH197" s="72" t="s">
        <v>3317</v>
      </c>
      <c r="AI197" s="72" t="s">
        <v>3317</v>
      </c>
      <c r="AJ197" s="72" t="s">
        <v>3317</v>
      </c>
      <c r="AK197" s="72" t="s">
        <v>3317</v>
      </c>
      <c r="AL197" s="72" t="s">
        <v>3317</v>
      </c>
      <c r="AM197" s="72" t="s">
        <v>3317</v>
      </c>
      <c r="AN197" s="72" t="s">
        <v>3317</v>
      </c>
      <c r="AO197" s="72" t="s">
        <v>3317</v>
      </c>
      <c r="AP197" s="72" t="s">
        <v>3317</v>
      </c>
      <c r="AQ197" s="72" t="s">
        <v>3317</v>
      </c>
      <c r="AR197" s="72" t="s">
        <v>3317</v>
      </c>
      <c r="AS197" s="72" t="s">
        <v>3317</v>
      </c>
      <c r="AT197" s="72" t="s">
        <v>3317</v>
      </c>
      <c r="AU197" s="72" t="s">
        <v>3317</v>
      </c>
      <c r="AV197" s="72" t="s">
        <v>3317</v>
      </c>
      <c r="AW197" s="72" t="s">
        <v>3317</v>
      </c>
      <c r="AX197" s="72" t="s">
        <v>3317</v>
      </c>
      <c r="AY197" s="72" t="s">
        <v>3317</v>
      </c>
      <c r="AZ197" s="72" t="s">
        <v>3317</v>
      </c>
      <c r="BA197" s="72" t="s">
        <v>3317</v>
      </c>
      <c r="BB197" s="72" t="s">
        <v>3317</v>
      </c>
      <c r="BC197" s="72" t="s">
        <v>3317</v>
      </c>
      <c r="BD197" s="72" t="s">
        <v>3317</v>
      </c>
      <c r="BE197" s="72" t="s">
        <v>3317</v>
      </c>
      <c r="BF197" s="72" t="s">
        <v>3317</v>
      </c>
      <c r="BG197" s="72" t="s">
        <v>3317</v>
      </c>
      <c r="BH197" s="72" t="s">
        <v>3317</v>
      </c>
      <c r="BI197" s="72" t="s">
        <v>3317</v>
      </c>
      <c r="BJ197" s="72" t="s">
        <v>3317</v>
      </c>
      <c r="BK197" s="72" t="s">
        <v>3317</v>
      </c>
      <c r="BL197" s="72" t="s">
        <v>3317</v>
      </c>
      <c r="BM197" s="72" t="s">
        <v>3317</v>
      </c>
      <c r="BN197" s="72" t="s">
        <v>3317</v>
      </c>
      <c r="BO197" s="72" t="s">
        <v>3317</v>
      </c>
      <c r="BP197" s="72" t="s">
        <v>3317</v>
      </c>
      <c r="BQ197" s="72" t="s">
        <v>3703</v>
      </c>
      <c r="BR197" s="72" t="s">
        <v>3326</v>
      </c>
    </row>
    <row r="198" spans="1:70">
      <c r="A198" s="72" t="s">
        <v>2016</v>
      </c>
      <c r="B198" s="72" t="s">
        <v>3032</v>
      </c>
      <c r="C198" s="72" t="s">
        <v>2884</v>
      </c>
      <c r="D198" s="72" t="s">
        <v>3317</v>
      </c>
      <c r="E198" s="72" t="s">
        <v>3317</v>
      </c>
      <c r="F198" s="72" t="s">
        <v>3317</v>
      </c>
      <c r="G198" s="72" t="s">
        <v>3318</v>
      </c>
      <c r="H198" s="72" t="s">
        <v>3317</v>
      </c>
      <c r="I198" s="72" t="s">
        <v>2563</v>
      </c>
      <c r="J198" s="72" t="s">
        <v>3033</v>
      </c>
      <c r="K198" s="72" t="s">
        <v>3318</v>
      </c>
      <c r="L198" s="72" t="s">
        <v>3317</v>
      </c>
      <c r="M198" s="72" t="s">
        <v>3317</v>
      </c>
      <c r="N198" s="72" t="s">
        <v>3317</v>
      </c>
      <c r="O198" s="72" t="s">
        <v>3317</v>
      </c>
      <c r="P198" s="72" t="s">
        <v>3317</v>
      </c>
      <c r="Q198" s="72" t="s">
        <v>3317</v>
      </c>
      <c r="R198" s="72" t="s">
        <v>3317</v>
      </c>
      <c r="S198" s="72" t="s">
        <v>3317</v>
      </c>
      <c r="T198" s="72" t="s">
        <v>3317</v>
      </c>
      <c r="U198" s="72" t="s">
        <v>3317</v>
      </c>
      <c r="V198" s="72" t="s">
        <v>3317</v>
      </c>
      <c r="W198" s="72" t="s">
        <v>3317</v>
      </c>
      <c r="X198" s="72" t="s">
        <v>3317</v>
      </c>
      <c r="Y198" s="72" t="s">
        <v>3317</v>
      </c>
      <c r="Z198" s="72" t="s">
        <v>3317</v>
      </c>
      <c r="AA198" s="72" t="s">
        <v>3317</v>
      </c>
      <c r="AB198" s="72" t="s">
        <v>3317</v>
      </c>
      <c r="AC198" s="72" t="s">
        <v>3317</v>
      </c>
      <c r="AD198" s="72" t="s">
        <v>3317</v>
      </c>
      <c r="AE198" s="72" t="s">
        <v>3317</v>
      </c>
      <c r="AF198" s="72" t="s">
        <v>3317</v>
      </c>
      <c r="AG198" s="72" t="s">
        <v>3317</v>
      </c>
      <c r="AH198" s="72" t="s">
        <v>3317</v>
      </c>
      <c r="AI198" s="72" t="s">
        <v>3317</v>
      </c>
      <c r="AJ198" s="72" t="s">
        <v>3317</v>
      </c>
      <c r="AK198" s="72" t="s">
        <v>3317</v>
      </c>
      <c r="AL198" s="72" t="s">
        <v>3317</v>
      </c>
      <c r="AM198" s="72" t="s">
        <v>3317</v>
      </c>
      <c r="AN198" s="72" t="s">
        <v>3317</v>
      </c>
      <c r="AO198" s="72" t="s">
        <v>3317</v>
      </c>
      <c r="AP198" s="72" t="s">
        <v>3317</v>
      </c>
      <c r="AQ198" s="72" t="s">
        <v>3317</v>
      </c>
      <c r="AR198" s="72" t="s">
        <v>3317</v>
      </c>
      <c r="AS198" s="72" t="s">
        <v>3317</v>
      </c>
      <c r="AT198" s="72" t="s">
        <v>3317</v>
      </c>
      <c r="AU198" s="72" t="s">
        <v>3317</v>
      </c>
      <c r="AV198" s="72" t="s">
        <v>3317</v>
      </c>
      <c r="AW198" s="72" t="s">
        <v>3317</v>
      </c>
      <c r="AX198" s="72" t="s">
        <v>3317</v>
      </c>
      <c r="AY198" s="72" t="s">
        <v>3317</v>
      </c>
      <c r="AZ198" s="72" t="s">
        <v>3317</v>
      </c>
      <c r="BA198" s="72" t="s">
        <v>3317</v>
      </c>
      <c r="BB198" s="72" t="s">
        <v>3317</v>
      </c>
      <c r="BC198" s="72" t="s">
        <v>3317</v>
      </c>
      <c r="BD198" s="72" t="s">
        <v>3317</v>
      </c>
      <c r="BE198" s="72" t="s">
        <v>3317</v>
      </c>
      <c r="BF198" s="72" t="s">
        <v>3317</v>
      </c>
      <c r="BG198" s="72" t="s">
        <v>3317</v>
      </c>
      <c r="BH198" s="72" t="s">
        <v>3317</v>
      </c>
      <c r="BI198" s="72" t="s">
        <v>3317</v>
      </c>
      <c r="BJ198" s="72" t="s">
        <v>3317</v>
      </c>
      <c r="BK198" s="72" t="s">
        <v>3317</v>
      </c>
      <c r="BL198" s="72" t="s">
        <v>3317</v>
      </c>
      <c r="BM198" s="72" t="s">
        <v>3317</v>
      </c>
      <c r="BN198" s="72" t="s">
        <v>3317</v>
      </c>
      <c r="BO198" s="72" t="s">
        <v>3317</v>
      </c>
      <c r="BP198" s="72" t="s">
        <v>3317</v>
      </c>
      <c r="BQ198" s="72" t="s">
        <v>3704</v>
      </c>
      <c r="BR198" s="72" t="s">
        <v>3317</v>
      </c>
    </row>
    <row r="199" spans="1:70">
      <c r="A199" s="72" t="s">
        <v>2016</v>
      </c>
      <c r="B199" s="72" t="s">
        <v>3164</v>
      </c>
      <c r="C199" s="72" t="s">
        <v>2919</v>
      </c>
      <c r="D199" s="72" t="s">
        <v>3317</v>
      </c>
      <c r="E199" s="72" t="s">
        <v>3317</v>
      </c>
      <c r="F199" s="72" t="s">
        <v>3317</v>
      </c>
      <c r="G199" s="72" t="s">
        <v>3318</v>
      </c>
      <c r="H199" s="72" t="s">
        <v>3317</v>
      </c>
      <c r="I199" s="72" t="s">
        <v>551</v>
      </c>
      <c r="J199" s="72" t="s">
        <v>3165</v>
      </c>
      <c r="K199" s="72" t="s">
        <v>3318</v>
      </c>
      <c r="L199" s="72" t="s">
        <v>3317</v>
      </c>
      <c r="M199" s="72" t="s">
        <v>3317</v>
      </c>
      <c r="N199" s="72" t="s">
        <v>3317</v>
      </c>
      <c r="O199" s="72" t="s">
        <v>3317</v>
      </c>
      <c r="P199" s="72" t="s">
        <v>3317</v>
      </c>
      <c r="Q199" s="72" t="s">
        <v>3317</v>
      </c>
      <c r="R199" s="72" t="s">
        <v>3317</v>
      </c>
      <c r="S199" s="72" t="s">
        <v>3317</v>
      </c>
      <c r="T199" s="72" t="s">
        <v>3317</v>
      </c>
      <c r="U199" s="72" t="s">
        <v>3317</v>
      </c>
      <c r="V199" s="72" t="s">
        <v>3317</v>
      </c>
      <c r="W199" s="72" t="s">
        <v>3317</v>
      </c>
      <c r="X199" s="72" t="s">
        <v>3317</v>
      </c>
      <c r="Y199" s="72" t="s">
        <v>3317</v>
      </c>
      <c r="Z199" s="72" t="s">
        <v>3317</v>
      </c>
      <c r="AA199" s="72" t="s">
        <v>3317</v>
      </c>
      <c r="AB199" s="72" t="s">
        <v>3317</v>
      </c>
      <c r="AC199" s="72" t="s">
        <v>3317</v>
      </c>
      <c r="AD199" s="72" t="s">
        <v>3317</v>
      </c>
      <c r="AE199" s="72" t="s">
        <v>3317</v>
      </c>
      <c r="AF199" s="72" t="s">
        <v>3317</v>
      </c>
      <c r="AG199" s="72" t="s">
        <v>3317</v>
      </c>
      <c r="AH199" s="72" t="s">
        <v>3317</v>
      </c>
      <c r="AI199" s="72" t="s">
        <v>3317</v>
      </c>
      <c r="AJ199" s="72" t="s">
        <v>3317</v>
      </c>
      <c r="AK199" s="72" t="s">
        <v>3317</v>
      </c>
      <c r="AL199" s="72" t="s">
        <v>3317</v>
      </c>
      <c r="AM199" s="72" t="s">
        <v>3317</v>
      </c>
      <c r="AN199" s="72" t="s">
        <v>3317</v>
      </c>
      <c r="AO199" s="72" t="s">
        <v>3317</v>
      </c>
      <c r="AP199" s="72" t="s">
        <v>3317</v>
      </c>
      <c r="AQ199" s="72" t="s">
        <v>3317</v>
      </c>
      <c r="AR199" s="72" t="s">
        <v>3317</v>
      </c>
      <c r="AS199" s="72" t="s">
        <v>3317</v>
      </c>
      <c r="AT199" s="72" t="s">
        <v>3317</v>
      </c>
      <c r="AU199" s="72" t="s">
        <v>3317</v>
      </c>
      <c r="AV199" s="72" t="s">
        <v>3317</v>
      </c>
      <c r="AW199" s="72" t="s">
        <v>3317</v>
      </c>
      <c r="AX199" s="72" t="s">
        <v>3317</v>
      </c>
      <c r="AY199" s="72" t="s">
        <v>3317</v>
      </c>
      <c r="AZ199" s="72" t="s">
        <v>3317</v>
      </c>
      <c r="BA199" s="72" t="s">
        <v>3317</v>
      </c>
      <c r="BB199" s="72" t="s">
        <v>3317</v>
      </c>
      <c r="BC199" s="72" t="s">
        <v>3317</v>
      </c>
      <c r="BD199" s="72" t="s">
        <v>3317</v>
      </c>
      <c r="BE199" s="72" t="s">
        <v>3317</v>
      </c>
      <c r="BF199" s="72" t="s">
        <v>3317</v>
      </c>
      <c r="BG199" s="72" t="s">
        <v>3317</v>
      </c>
      <c r="BH199" s="72" t="s">
        <v>3317</v>
      </c>
      <c r="BI199" s="72" t="s">
        <v>3317</v>
      </c>
      <c r="BJ199" s="72" t="s">
        <v>3317</v>
      </c>
      <c r="BK199" s="72" t="s">
        <v>3317</v>
      </c>
      <c r="BL199" s="72" t="s">
        <v>3317</v>
      </c>
      <c r="BM199" s="72" t="s">
        <v>3317</v>
      </c>
      <c r="BN199" s="72" t="s">
        <v>3317</v>
      </c>
      <c r="BO199" s="72" t="s">
        <v>3317</v>
      </c>
      <c r="BP199" s="72" t="s">
        <v>3317</v>
      </c>
      <c r="BQ199" s="72" t="s">
        <v>3705</v>
      </c>
      <c r="BR199" s="72" t="s">
        <v>3317</v>
      </c>
    </row>
    <row r="200" spans="1:70">
      <c r="A200" s="72" t="s">
        <v>2016</v>
      </c>
      <c r="B200" s="72" t="s">
        <v>3034</v>
      </c>
      <c r="C200" s="72" t="s">
        <v>2884</v>
      </c>
      <c r="D200" s="72" t="s">
        <v>3317</v>
      </c>
      <c r="E200" s="72" t="s">
        <v>3317</v>
      </c>
      <c r="F200" s="72" t="s">
        <v>3317</v>
      </c>
      <c r="G200" s="72" t="s">
        <v>3318</v>
      </c>
      <c r="H200" s="72" t="s">
        <v>3317</v>
      </c>
      <c r="I200" s="72" t="s">
        <v>2965</v>
      </c>
      <c r="J200" s="72" t="s">
        <v>3317</v>
      </c>
      <c r="K200" s="72" t="s">
        <v>3317</v>
      </c>
      <c r="L200" s="72" t="s">
        <v>3317</v>
      </c>
      <c r="M200" s="72" t="s">
        <v>3317</v>
      </c>
      <c r="N200" s="72" t="s">
        <v>3317</v>
      </c>
      <c r="O200" s="72" t="s">
        <v>3317</v>
      </c>
      <c r="P200" s="72" t="s">
        <v>3317</v>
      </c>
      <c r="Q200" s="72" t="s">
        <v>3317</v>
      </c>
      <c r="R200" s="72" t="s">
        <v>3317</v>
      </c>
      <c r="S200" s="72" t="s">
        <v>3317</v>
      </c>
      <c r="T200" s="72" t="s">
        <v>3317</v>
      </c>
      <c r="U200" s="72" t="s">
        <v>3317</v>
      </c>
      <c r="V200" s="72" t="s">
        <v>3317</v>
      </c>
      <c r="W200" s="72" t="s">
        <v>3317</v>
      </c>
      <c r="X200" s="72" t="s">
        <v>3317</v>
      </c>
      <c r="Y200" s="72" t="s">
        <v>3317</v>
      </c>
      <c r="Z200" s="72" t="s">
        <v>3317</v>
      </c>
      <c r="AA200" s="72" t="s">
        <v>3317</v>
      </c>
      <c r="AB200" s="72" t="s">
        <v>3317</v>
      </c>
      <c r="AC200" s="72" t="s">
        <v>3317</v>
      </c>
      <c r="AD200" s="72" t="s">
        <v>3317</v>
      </c>
      <c r="AE200" s="72" t="s">
        <v>3317</v>
      </c>
      <c r="AF200" s="72" t="s">
        <v>3317</v>
      </c>
      <c r="AG200" s="72" t="s">
        <v>3317</v>
      </c>
      <c r="AH200" s="72" t="s">
        <v>3317</v>
      </c>
      <c r="AI200" s="72" t="s">
        <v>3317</v>
      </c>
      <c r="AJ200" s="72" t="s">
        <v>3317</v>
      </c>
      <c r="AK200" s="72" t="s">
        <v>3317</v>
      </c>
      <c r="AL200" s="72" t="s">
        <v>3317</v>
      </c>
      <c r="AM200" s="72" t="s">
        <v>3317</v>
      </c>
      <c r="AN200" s="72" t="s">
        <v>3317</v>
      </c>
      <c r="AO200" s="72" t="s">
        <v>3317</v>
      </c>
      <c r="AP200" s="72" t="s">
        <v>3317</v>
      </c>
      <c r="AQ200" s="72" t="s">
        <v>3317</v>
      </c>
      <c r="AR200" s="72" t="s">
        <v>3317</v>
      </c>
      <c r="AS200" s="72" t="s">
        <v>3317</v>
      </c>
      <c r="AT200" s="72" t="s">
        <v>3317</v>
      </c>
      <c r="AU200" s="72" t="s">
        <v>3317</v>
      </c>
      <c r="AV200" s="72" t="s">
        <v>3317</v>
      </c>
      <c r="AW200" s="72" t="s">
        <v>3317</v>
      </c>
      <c r="AX200" s="72" t="s">
        <v>3317</v>
      </c>
      <c r="AY200" s="72" t="s">
        <v>3317</v>
      </c>
      <c r="AZ200" s="72" t="s">
        <v>3317</v>
      </c>
      <c r="BA200" s="72" t="s">
        <v>3317</v>
      </c>
      <c r="BB200" s="72" t="s">
        <v>3317</v>
      </c>
      <c r="BC200" s="72" t="s">
        <v>3317</v>
      </c>
      <c r="BD200" s="72" t="s">
        <v>3317</v>
      </c>
      <c r="BE200" s="72" t="s">
        <v>3317</v>
      </c>
      <c r="BF200" s="72" t="s">
        <v>3317</v>
      </c>
      <c r="BG200" s="72" t="s">
        <v>3317</v>
      </c>
      <c r="BH200" s="72" t="s">
        <v>3317</v>
      </c>
      <c r="BI200" s="72" t="s">
        <v>3317</v>
      </c>
      <c r="BJ200" s="72" t="s">
        <v>3317</v>
      </c>
      <c r="BK200" s="72" t="s">
        <v>3317</v>
      </c>
      <c r="BL200" s="72" t="s">
        <v>3317</v>
      </c>
      <c r="BM200" s="72" t="s">
        <v>3317</v>
      </c>
      <c r="BN200" s="72" t="s">
        <v>3317</v>
      </c>
      <c r="BO200" s="72" t="s">
        <v>3317</v>
      </c>
      <c r="BP200" s="72" t="s">
        <v>3317</v>
      </c>
      <c r="BQ200" s="72" t="s">
        <v>3706</v>
      </c>
      <c r="BR200" s="72" t="s">
        <v>3317</v>
      </c>
    </row>
    <row r="201" spans="1:70">
      <c r="A201" s="72" t="s">
        <v>2016</v>
      </c>
      <c r="B201" s="72" t="s">
        <v>3035</v>
      </c>
      <c r="C201" s="72" t="s">
        <v>2919</v>
      </c>
      <c r="D201" s="72" t="s">
        <v>3317</v>
      </c>
      <c r="E201" s="72" t="s">
        <v>3317</v>
      </c>
      <c r="F201" s="72" t="s">
        <v>3317</v>
      </c>
      <c r="G201" s="72" t="s">
        <v>3318</v>
      </c>
      <c r="H201" s="72" t="s">
        <v>3317</v>
      </c>
      <c r="I201" s="72" t="s">
        <v>108</v>
      </c>
      <c r="J201" s="72" t="s">
        <v>3036</v>
      </c>
      <c r="K201" s="72" t="s">
        <v>3318</v>
      </c>
      <c r="L201" s="72" t="s">
        <v>3317</v>
      </c>
      <c r="M201" s="72" t="s">
        <v>3317</v>
      </c>
      <c r="N201" s="72" t="s">
        <v>3317</v>
      </c>
      <c r="O201" s="72" t="s">
        <v>3317</v>
      </c>
      <c r="P201" s="72" t="s">
        <v>3317</v>
      </c>
      <c r="Q201" s="72" t="s">
        <v>3317</v>
      </c>
      <c r="R201" s="72" t="s">
        <v>3317</v>
      </c>
      <c r="S201" s="72" t="s">
        <v>3317</v>
      </c>
      <c r="T201" s="72" t="s">
        <v>3317</v>
      </c>
      <c r="U201" s="72" t="s">
        <v>3317</v>
      </c>
      <c r="V201" s="72" t="s">
        <v>3317</v>
      </c>
      <c r="W201" s="72" t="s">
        <v>3317</v>
      </c>
      <c r="X201" s="72" t="s">
        <v>3317</v>
      </c>
      <c r="Y201" s="72" t="s">
        <v>3317</v>
      </c>
      <c r="Z201" s="72" t="s">
        <v>3317</v>
      </c>
      <c r="AA201" s="72" t="s">
        <v>3317</v>
      </c>
      <c r="AB201" s="72" t="s">
        <v>3317</v>
      </c>
      <c r="AC201" s="72" t="s">
        <v>3317</v>
      </c>
      <c r="AD201" s="72" t="s">
        <v>3317</v>
      </c>
      <c r="AE201" s="72" t="s">
        <v>3317</v>
      </c>
      <c r="AF201" s="72" t="s">
        <v>3317</v>
      </c>
      <c r="AG201" s="72" t="s">
        <v>3317</v>
      </c>
      <c r="AH201" s="72" t="s">
        <v>3317</v>
      </c>
      <c r="AI201" s="72" t="s">
        <v>3317</v>
      </c>
      <c r="AJ201" s="72" t="s">
        <v>3317</v>
      </c>
      <c r="AK201" s="72" t="s">
        <v>3317</v>
      </c>
      <c r="AL201" s="72" t="s">
        <v>3317</v>
      </c>
      <c r="AM201" s="72" t="s">
        <v>3317</v>
      </c>
      <c r="AN201" s="72" t="s">
        <v>3317</v>
      </c>
      <c r="AO201" s="72" t="s">
        <v>3317</v>
      </c>
      <c r="AP201" s="72" t="s">
        <v>3317</v>
      </c>
      <c r="AQ201" s="72" t="s">
        <v>3317</v>
      </c>
      <c r="AR201" s="72" t="s">
        <v>3317</v>
      </c>
      <c r="AS201" s="72" t="s">
        <v>3317</v>
      </c>
      <c r="AT201" s="72" t="s">
        <v>3317</v>
      </c>
      <c r="AU201" s="72" t="s">
        <v>3317</v>
      </c>
      <c r="AV201" s="72" t="s">
        <v>3317</v>
      </c>
      <c r="AW201" s="72" t="s">
        <v>3317</v>
      </c>
      <c r="AX201" s="72" t="s">
        <v>3317</v>
      </c>
      <c r="AY201" s="72" t="s">
        <v>3317</v>
      </c>
      <c r="AZ201" s="72" t="s">
        <v>3317</v>
      </c>
      <c r="BA201" s="72" t="s">
        <v>3317</v>
      </c>
      <c r="BB201" s="72" t="s">
        <v>3317</v>
      </c>
      <c r="BC201" s="72" t="s">
        <v>3317</v>
      </c>
      <c r="BD201" s="72" t="s">
        <v>3317</v>
      </c>
      <c r="BE201" s="72" t="s">
        <v>3317</v>
      </c>
      <c r="BF201" s="72" t="s">
        <v>3317</v>
      </c>
      <c r="BG201" s="72" t="s">
        <v>3317</v>
      </c>
      <c r="BH201" s="72" t="s">
        <v>3317</v>
      </c>
      <c r="BI201" s="72" t="s">
        <v>3317</v>
      </c>
      <c r="BJ201" s="72" t="s">
        <v>3317</v>
      </c>
      <c r="BK201" s="72" t="s">
        <v>3317</v>
      </c>
      <c r="BL201" s="72" t="s">
        <v>3317</v>
      </c>
      <c r="BM201" s="72" t="s">
        <v>3317</v>
      </c>
      <c r="BN201" s="72" t="s">
        <v>3317</v>
      </c>
      <c r="BO201" s="72" t="s">
        <v>3317</v>
      </c>
      <c r="BP201" s="72" t="s">
        <v>3317</v>
      </c>
      <c r="BQ201" s="72" t="s">
        <v>3707</v>
      </c>
      <c r="BR201" s="72" t="s">
        <v>3317</v>
      </c>
    </row>
    <row r="202" spans="1:70">
      <c r="A202" s="72" t="s">
        <v>2018</v>
      </c>
      <c r="B202" s="72" t="s">
        <v>2458</v>
      </c>
      <c r="C202" s="72" t="s">
        <v>2458</v>
      </c>
      <c r="D202" s="72" t="s">
        <v>3317</v>
      </c>
      <c r="E202" s="72" t="s">
        <v>3317</v>
      </c>
      <c r="F202" s="72" t="s">
        <v>3317</v>
      </c>
      <c r="G202" s="72" t="s">
        <v>3318</v>
      </c>
      <c r="H202" s="72" t="s">
        <v>3317</v>
      </c>
      <c r="I202" s="72" t="s">
        <v>2459</v>
      </c>
      <c r="J202" s="72" t="s">
        <v>2719</v>
      </c>
      <c r="K202" s="72" t="s">
        <v>3318</v>
      </c>
      <c r="L202" s="72" t="s">
        <v>3317</v>
      </c>
      <c r="M202" s="72" t="s">
        <v>3317</v>
      </c>
      <c r="N202" s="72" t="s">
        <v>3317</v>
      </c>
      <c r="O202" s="72" t="s">
        <v>3317</v>
      </c>
      <c r="P202" s="72" t="s">
        <v>3317</v>
      </c>
      <c r="Q202" s="72" t="s">
        <v>3317</v>
      </c>
      <c r="R202" s="72" t="s">
        <v>3317</v>
      </c>
      <c r="S202" s="72" t="s">
        <v>3317</v>
      </c>
      <c r="T202" s="72" t="s">
        <v>3317</v>
      </c>
      <c r="U202" s="72" t="s">
        <v>3317</v>
      </c>
      <c r="V202" s="72" t="s">
        <v>3317</v>
      </c>
      <c r="W202" s="72" t="s">
        <v>3317</v>
      </c>
      <c r="X202" s="72" t="s">
        <v>3317</v>
      </c>
      <c r="Y202" s="72" t="s">
        <v>3317</v>
      </c>
      <c r="Z202" s="72" t="s">
        <v>3317</v>
      </c>
      <c r="AA202" s="72" t="s">
        <v>3317</v>
      </c>
      <c r="AB202" s="72" t="s">
        <v>3317</v>
      </c>
      <c r="AC202" s="72" t="s">
        <v>3317</v>
      </c>
      <c r="AD202" s="72" t="s">
        <v>3317</v>
      </c>
      <c r="AE202" s="72" t="s">
        <v>3317</v>
      </c>
      <c r="AF202" s="72" t="s">
        <v>3317</v>
      </c>
      <c r="AG202" s="72" t="s">
        <v>3317</v>
      </c>
      <c r="AH202" s="72" t="s">
        <v>3317</v>
      </c>
      <c r="AI202" s="72" t="s">
        <v>3317</v>
      </c>
      <c r="AJ202" s="72" t="s">
        <v>3317</v>
      </c>
      <c r="AK202" s="72" t="s">
        <v>3317</v>
      </c>
      <c r="AL202" s="72" t="s">
        <v>3317</v>
      </c>
      <c r="AM202" s="72" t="s">
        <v>3317</v>
      </c>
      <c r="AN202" s="72" t="s">
        <v>3317</v>
      </c>
      <c r="AO202" s="72" t="s">
        <v>3317</v>
      </c>
      <c r="AP202" s="72" t="s">
        <v>3317</v>
      </c>
      <c r="AQ202" s="72" t="s">
        <v>3317</v>
      </c>
      <c r="AR202" s="72" t="s">
        <v>3317</v>
      </c>
      <c r="AS202" s="72" t="s">
        <v>3317</v>
      </c>
      <c r="AT202" s="72" t="s">
        <v>3317</v>
      </c>
      <c r="AU202" s="72" t="s">
        <v>3317</v>
      </c>
      <c r="AV202" s="72" t="s">
        <v>3317</v>
      </c>
      <c r="AW202" s="72" t="s">
        <v>3317</v>
      </c>
      <c r="AX202" s="72" t="s">
        <v>3317</v>
      </c>
      <c r="AY202" s="72" t="s">
        <v>3317</v>
      </c>
      <c r="AZ202" s="72" t="s">
        <v>3317</v>
      </c>
      <c r="BA202" s="72" t="s">
        <v>3317</v>
      </c>
      <c r="BB202" s="72" t="s">
        <v>3317</v>
      </c>
      <c r="BC202" s="72" t="s">
        <v>3317</v>
      </c>
      <c r="BD202" s="72" t="s">
        <v>3317</v>
      </c>
      <c r="BE202" s="72" t="s">
        <v>3317</v>
      </c>
      <c r="BF202" s="72" t="s">
        <v>3317</v>
      </c>
      <c r="BG202" s="72" t="s">
        <v>3317</v>
      </c>
      <c r="BH202" s="72" t="s">
        <v>3317</v>
      </c>
      <c r="BI202" s="72" t="s">
        <v>3317</v>
      </c>
      <c r="BJ202" s="72" t="s">
        <v>3317</v>
      </c>
      <c r="BK202" s="72" t="s">
        <v>3317</v>
      </c>
      <c r="BL202" s="72" t="s">
        <v>3317</v>
      </c>
      <c r="BM202" s="72" t="s">
        <v>3317</v>
      </c>
      <c r="BN202" s="72" t="s">
        <v>3317</v>
      </c>
      <c r="BO202" s="72" t="s">
        <v>3317</v>
      </c>
      <c r="BP202" s="72" t="s">
        <v>3317</v>
      </c>
      <c r="BQ202" s="72" t="s">
        <v>3708</v>
      </c>
      <c r="BR202" s="72" t="s">
        <v>3326</v>
      </c>
    </row>
    <row r="203" spans="1:70">
      <c r="A203" s="72" t="s">
        <v>2018</v>
      </c>
      <c r="B203" s="72" t="s">
        <v>3709</v>
      </c>
      <c r="C203" s="72" t="s">
        <v>2877</v>
      </c>
      <c r="D203" s="72" t="s">
        <v>3317</v>
      </c>
      <c r="E203" s="72" t="s">
        <v>3317</v>
      </c>
      <c r="F203" s="72" t="s">
        <v>3317</v>
      </c>
      <c r="G203" s="72" t="s">
        <v>3318</v>
      </c>
      <c r="H203" s="72" t="s">
        <v>3317</v>
      </c>
      <c r="I203" s="72" t="s">
        <v>3454</v>
      </c>
      <c r="J203" s="72" t="s">
        <v>3710</v>
      </c>
      <c r="K203" s="72" t="s">
        <v>3318</v>
      </c>
      <c r="L203" s="72" t="s">
        <v>3317</v>
      </c>
      <c r="M203" s="72" t="s">
        <v>3317</v>
      </c>
      <c r="N203" s="72" t="s">
        <v>3317</v>
      </c>
      <c r="O203" s="72" t="s">
        <v>3317</v>
      </c>
      <c r="P203" s="72" t="s">
        <v>3317</v>
      </c>
      <c r="Q203" s="72" t="s">
        <v>3317</v>
      </c>
      <c r="R203" s="72" t="s">
        <v>3317</v>
      </c>
      <c r="S203" s="72" t="s">
        <v>3317</v>
      </c>
      <c r="T203" s="72" t="s">
        <v>3317</v>
      </c>
      <c r="U203" s="72" t="s">
        <v>3317</v>
      </c>
      <c r="V203" s="72" t="s">
        <v>3317</v>
      </c>
      <c r="W203" s="72" t="s">
        <v>3317</v>
      </c>
      <c r="X203" s="72" t="s">
        <v>3317</v>
      </c>
      <c r="Y203" s="72" t="s">
        <v>3317</v>
      </c>
      <c r="Z203" s="72" t="s">
        <v>3317</v>
      </c>
      <c r="AA203" s="72" t="s">
        <v>3317</v>
      </c>
      <c r="AB203" s="72" t="s">
        <v>3317</v>
      </c>
      <c r="AC203" s="72" t="s">
        <v>3317</v>
      </c>
      <c r="AD203" s="72" t="s">
        <v>3317</v>
      </c>
      <c r="AE203" s="72" t="s">
        <v>3317</v>
      </c>
      <c r="AF203" s="72" t="s">
        <v>3317</v>
      </c>
      <c r="AG203" s="72" t="s">
        <v>3317</v>
      </c>
      <c r="AH203" s="72" t="s">
        <v>3317</v>
      </c>
      <c r="AI203" s="72" t="s">
        <v>3317</v>
      </c>
      <c r="AJ203" s="72" t="s">
        <v>3317</v>
      </c>
      <c r="AK203" s="72" t="s">
        <v>3317</v>
      </c>
      <c r="AL203" s="72" t="s">
        <v>3317</v>
      </c>
      <c r="AM203" s="72" t="s">
        <v>3317</v>
      </c>
      <c r="AN203" s="72" t="s">
        <v>3317</v>
      </c>
      <c r="AO203" s="72" t="s">
        <v>3317</v>
      </c>
      <c r="AP203" s="72" t="s">
        <v>3317</v>
      </c>
      <c r="AQ203" s="72" t="s">
        <v>3317</v>
      </c>
      <c r="AR203" s="72" t="s">
        <v>3317</v>
      </c>
      <c r="AS203" s="72" t="s">
        <v>3317</v>
      </c>
      <c r="AT203" s="72" t="s">
        <v>3317</v>
      </c>
      <c r="AU203" s="72" t="s">
        <v>3317</v>
      </c>
      <c r="AV203" s="72" t="s">
        <v>3317</v>
      </c>
      <c r="AW203" s="72" t="s">
        <v>3317</v>
      </c>
      <c r="AX203" s="72" t="s">
        <v>3317</v>
      </c>
      <c r="AY203" s="72" t="s">
        <v>3317</v>
      </c>
      <c r="AZ203" s="72" t="s">
        <v>3317</v>
      </c>
      <c r="BA203" s="72" t="s">
        <v>3317</v>
      </c>
      <c r="BB203" s="72" t="s">
        <v>3317</v>
      </c>
      <c r="BC203" s="72" t="s">
        <v>3317</v>
      </c>
      <c r="BD203" s="72" t="s">
        <v>3317</v>
      </c>
      <c r="BE203" s="72" t="s">
        <v>3317</v>
      </c>
      <c r="BF203" s="72" t="s">
        <v>3317</v>
      </c>
      <c r="BG203" s="72" t="s">
        <v>3317</v>
      </c>
      <c r="BH203" s="72" t="s">
        <v>3317</v>
      </c>
      <c r="BI203" s="72" t="s">
        <v>3317</v>
      </c>
      <c r="BJ203" s="72" t="s">
        <v>3317</v>
      </c>
      <c r="BK203" s="72" t="s">
        <v>3317</v>
      </c>
      <c r="BL203" s="72" t="s">
        <v>3317</v>
      </c>
      <c r="BM203" s="72" t="s">
        <v>3317</v>
      </c>
      <c r="BN203" s="72" t="s">
        <v>3317</v>
      </c>
      <c r="BO203" s="72" t="s">
        <v>3317</v>
      </c>
      <c r="BP203" s="72" t="s">
        <v>3317</v>
      </c>
      <c r="BQ203" s="72" t="s">
        <v>3711</v>
      </c>
      <c r="BR203" s="72" t="s">
        <v>3317</v>
      </c>
    </row>
    <row r="204" spans="1:70">
      <c r="A204" s="72" t="s">
        <v>2018</v>
      </c>
      <c r="B204" s="72" t="s">
        <v>3038</v>
      </c>
      <c r="C204" s="72" t="s">
        <v>2415</v>
      </c>
      <c r="D204" s="72" t="s">
        <v>3317</v>
      </c>
      <c r="E204" s="72" t="s">
        <v>3317</v>
      </c>
      <c r="F204" s="72" t="s">
        <v>3317</v>
      </c>
      <c r="G204" s="72" t="s">
        <v>3318</v>
      </c>
      <c r="H204" s="72" t="s">
        <v>3317</v>
      </c>
      <c r="I204" s="72" t="s">
        <v>2563</v>
      </c>
      <c r="J204" s="72" t="s">
        <v>3317</v>
      </c>
      <c r="K204" s="72" t="s">
        <v>3317</v>
      </c>
      <c r="L204" s="72" t="s">
        <v>108</v>
      </c>
      <c r="M204" s="72" t="s">
        <v>3317</v>
      </c>
      <c r="N204" s="72" t="s">
        <v>3317</v>
      </c>
      <c r="O204" s="72" t="s">
        <v>3341</v>
      </c>
      <c r="P204" s="72" t="s">
        <v>3317</v>
      </c>
      <c r="Q204" s="72" t="s">
        <v>3317</v>
      </c>
      <c r="R204" s="72" t="s">
        <v>3317</v>
      </c>
      <c r="S204" s="72" t="s">
        <v>3317</v>
      </c>
      <c r="T204" s="72" t="s">
        <v>3317</v>
      </c>
      <c r="U204" s="72" t="s">
        <v>3317</v>
      </c>
      <c r="V204" s="72" t="s">
        <v>3317</v>
      </c>
      <c r="W204" s="72" t="s">
        <v>3317</v>
      </c>
      <c r="X204" s="72" t="s">
        <v>3317</v>
      </c>
      <c r="Y204" s="72" t="s">
        <v>3317</v>
      </c>
      <c r="Z204" s="72" t="s">
        <v>3317</v>
      </c>
      <c r="AA204" s="72" t="s">
        <v>3317</v>
      </c>
      <c r="AB204" s="72" t="s">
        <v>3317</v>
      </c>
      <c r="AC204" s="72" t="s">
        <v>3317</v>
      </c>
      <c r="AD204" s="72" t="s">
        <v>3317</v>
      </c>
      <c r="AE204" s="72" t="s">
        <v>3317</v>
      </c>
      <c r="AF204" s="72" t="s">
        <v>3317</v>
      </c>
      <c r="AG204" s="72" t="s">
        <v>3317</v>
      </c>
      <c r="AH204" s="72" t="s">
        <v>3317</v>
      </c>
      <c r="AI204" s="72" t="s">
        <v>3317</v>
      </c>
      <c r="AJ204" s="72" t="s">
        <v>3317</v>
      </c>
      <c r="AK204" s="72" t="s">
        <v>3317</v>
      </c>
      <c r="AL204" s="72" t="s">
        <v>3317</v>
      </c>
      <c r="AM204" s="72" t="s">
        <v>3317</v>
      </c>
      <c r="AN204" s="72" t="s">
        <v>3317</v>
      </c>
      <c r="AO204" s="72" t="s">
        <v>3317</v>
      </c>
      <c r="AP204" s="72" t="s">
        <v>3317</v>
      </c>
      <c r="AQ204" s="72" t="s">
        <v>3317</v>
      </c>
      <c r="AR204" s="72" t="s">
        <v>3317</v>
      </c>
      <c r="AS204" s="72" t="s">
        <v>3317</v>
      </c>
      <c r="AT204" s="72" t="s">
        <v>3317</v>
      </c>
      <c r="AU204" s="72" t="s">
        <v>3317</v>
      </c>
      <c r="AV204" s="72" t="s">
        <v>3317</v>
      </c>
      <c r="AW204" s="72" t="s">
        <v>3317</v>
      </c>
      <c r="AX204" s="72" t="s">
        <v>3317</v>
      </c>
      <c r="AY204" s="72" t="s">
        <v>3317</v>
      </c>
      <c r="AZ204" s="72" t="s">
        <v>3317</v>
      </c>
      <c r="BA204" s="72" t="s">
        <v>3317</v>
      </c>
      <c r="BB204" s="72" t="s">
        <v>3317</v>
      </c>
      <c r="BC204" s="72" t="s">
        <v>3317</v>
      </c>
      <c r="BD204" s="72" t="s">
        <v>3317</v>
      </c>
      <c r="BE204" s="72" t="s">
        <v>3317</v>
      </c>
      <c r="BF204" s="72" t="s">
        <v>3317</v>
      </c>
      <c r="BG204" s="72" t="s">
        <v>3317</v>
      </c>
      <c r="BH204" s="72" t="s">
        <v>3317</v>
      </c>
      <c r="BI204" s="72" t="s">
        <v>3317</v>
      </c>
      <c r="BJ204" s="72" t="s">
        <v>3317</v>
      </c>
      <c r="BK204" s="72" t="s">
        <v>3317</v>
      </c>
      <c r="BL204" s="72" t="s">
        <v>3317</v>
      </c>
      <c r="BM204" s="72" t="s">
        <v>3317</v>
      </c>
      <c r="BN204" s="72" t="s">
        <v>3317</v>
      </c>
      <c r="BO204" s="72" t="s">
        <v>3317</v>
      </c>
      <c r="BP204" s="72" t="s">
        <v>3317</v>
      </c>
      <c r="BQ204" s="72" t="s">
        <v>3712</v>
      </c>
      <c r="BR204" s="72" t="s">
        <v>3317</v>
      </c>
    </row>
    <row r="205" spans="1:70">
      <c r="A205" s="72" t="s">
        <v>2018</v>
      </c>
      <c r="B205" s="72" t="s">
        <v>3040</v>
      </c>
      <c r="C205" s="72" t="s">
        <v>2909</v>
      </c>
      <c r="D205" s="72" t="s">
        <v>3317</v>
      </c>
      <c r="E205" s="72" t="s">
        <v>3317</v>
      </c>
      <c r="F205" s="72" t="s">
        <v>3317</v>
      </c>
      <c r="G205" s="72" t="s">
        <v>3318</v>
      </c>
      <c r="H205" s="72" t="s">
        <v>3317</v>
      </c>
      <c r="I205" s="72" t="s">
        <v>108</v>
      </c>
      <c r="J205" s="72" t="s">
        <v>3713</v>
      </c>
      <c r="K205" s="72" t="s">
        <v>3318</v>
      </c>
      <c r="L205" s="72" t="s">
        <v>2563</v>
      </c>
      <c r="M205" s="72" t="s">
        <v>3713</v>
      </c>
      <c r="N205" s="72" t="s">
        <v>3318</v>
      </c>
      <c r="O205" s="72" t="s">
        <v>3317</v>
      </c>
      <c r="P205" s="72" t="s">
        <v>3317</v>
      </c>
      <c r="Q205" s="72" t="s">
        <v>3317</v>
      </c>
      <c r="R205" s="72" t="s">
        <v>3317</v>
      </c>
      <c r="S205" s="72" t="s">
        <v>3317</v>
      </c>
      <c r="T205" s="72" t="s">
        <v>3317</v>
      </c>
      <c r="U205" s="72" t="s">
        <v>3317</v>
      </c>
      <c r="V205" s="72" t="s">
        <v>3317</v>
      </c>
      <c r="W205" s="72" t="s">
        <v>3317</v>
      </c>
      <c r="X205" s="72" t="s">
        <v>3317</v>
      </c>
      <c r="Y205" s="72" t="s">
        <v>3317</v>
      </c>
      <c r="Z205" s="72" t="s">
        <v>3317</v>
      </c>
      <c r="AA205" s="72" t="s">
        <v>3317</v>
      </c>
      <c r="AB205" s="72" t="s">
        <v>3317</v>
      </c>
      <c r="AC205" s="72" t="s">
        <v>3317</v>
      </c>
      <c r="AD205" s="72" t="s">
        <v>3317</v>
      </c>
      <c r="AE205" s="72" t="s">
        <v>3317</v>
      </c>
      <c r="AF205" s="72" t="s">
        <v>3317</v>
      </c>
      <c r="AG205" s="72" t="s">
        <v>3317</v>
      </c>
      <c r="AH205" s="72" t="s">
        <v>3317</v>
      </c>
      <c r="AI205" s="72" t="s">
        <v>3317</v>
      </c>
      <c r="AJ205" s="72" t="s">
        <v>3317</v>
      </c>
      <c r="AK205" s="72" t="s">
        <v>3317</v>
      </c>
      <c r="AL205" s="72" t="s">
        <v>3317</v>
      </c>
      <c r="AM205" s="72" t="s">
        <v>3317</v>
      </c>
      <c r="AN205" s="72" t="s">
        <v>3317</v>
      </c>
      <c r="AO205" s="72" t="s">
        <v>3317</v>
      </c>
      <c r="AP205" s="72" t="s">
        <v>3317</v>
      </c>
      <c r="AQ205" s="72" t="s">
        <v>3317</v>
      </c>
      <c r="AR205" s="72" t="s">
        <v>3317</v>
      </c>
      <c r="AS205" s="72" t="s">
        <v>3317</v>
      </c>
      <c r="AT205" s="72" t="s">
        <v>3317</v>
      </c>
      <c r="AU205" s="72" t="s">
        <v>3317</v>
      </c>
      <c r="AV205" s="72" t="s">
        <v>3317</v>
      </c>
      <c r="AW205" s="72" t="s">
        <v>3317</v>
      </c>
      <c r="AX205" s="72" t="s">
        <v>3317</v>
      </c>
      <c r="AY205" s="72" t="s">
        <v>3317</v>
      </c>
      <c r="AZ205" s="72" t="s">
        <v>3317</v>
      </c>
      <c r="BA205" s="72" t="s">
        <v>3317</v>
      </c>
      <c r="BB205" s="72" t="s">
        <v>3317</v>
      </c>
      <c r="BC205" s="72" t="s">
        <v>3317</v>
      </c>
      <c r="BD205" s="72" t="s">
        <v>3317</v>
      </c>
      <c r="BE205" s="72" t="s">
        <v>3317</v>
      </c>
      <c r="BF205" s="72" t="s">
        <v>3317</v>
      </c>
      <c r="BG205" s="72" t="s">
        <v>3317</v>
      </c>
      <c r="BH205" s="72" t="s">
        <v>3317</v>
      </c>
      <c r="BI205" s="72" t="s">
        <v>3317</v>
      </c>
      <c r="BJ205" s="72" t="s">
        <v>3317</v>
      </c>
      <c r="BK205" s="72" t="s">
        <v>3317</v>
      </c>
      <c r="BL205" s="72" t="s">
        <v>3317</v>
      </c>
      <c r="BM205" s="72" t="s">
        <v>3317</v>
      </c>
      <c r="BN205" s="72" t="s">
        <v>3317</v>
      </c>
      <c r="BO205" s="72" t="s">
        <v>3317</v>
      </c>
      <c r="BP205" s="72" t="s">
        <v>3317</v>
      </c>
      <c r="BQ205" s="72" t="s">
        <v>3714</v>
      </c>
      <c r="BR205" s="72" t="s">
        <v>3317</v>
      </c>
    </row>
    <row r="206" spans="1:70">
      <c r="A206" s="72" t="s">
        <v>2018</v>
      </c>
      <c r="B206" s="72" t="s">
        <v>3042</v>
      </c>
      <c r="C206" s="72" t="s">
        <v>2446</v>
      </c>
      <c r="D206" s="72" t="s">
        <v>3317</v>
      </c>
      <c r="E206" s="72" t="s">
        <v>3317</v>
      </c>
      <c r="F206" s="72" t="s">
        <v>3317</v>
      </c>
      <c r="G206" s="72" t="s">
        <v>3318</v>
      </c>
      <c r="H206" s="72" t="s">
        <v>3317</v>
      </c>
      <c r="I206" s="72" t="s">
        <v>3044</v>
      </c>
      <c r="J206" s="72" t="s">
        <v>3715</v>
      </c>
      <c r="K206" s="72" t="s">
        <v>3318</v>
      </c>
      <c r="L206" s="72" t="s">
        <v>3167</v>
      </c>
      <c r="M206" s="72" t="s">
        <v>3715</v>
      </c>
      <c r="N206" s="72" t="s">
        <v>3318</v>
      </c>
      <c r="O206" s="72" t="s">
        <v>3317</v>
      </c>
      <c r="P206" s="72" t="s">
        <v>3317</v>
      </c>
      <c r="Q206" s="72" t="s">
        <v>3317</v>
      </c>
      <c r="R206" s="72" t="s">
        <v>3317</v>
      </c>
      <c r="S206" s="72" t="s">
        <v>3317</v>
      </c>
      <c r="T206" s="72" t="s">
        <v>3317</v>
      </c>
      <c r="U206" s="72" t="s">
        <v>3317</v>
      </c>
      <c r="V206" s="72" t="s">
        <v>3317</v>
      </c>
      <c r="W206" s="72" t="s">
        <v>3317</v>
      </c>
      <c r="X206" s="72" t="s">
        <v>3317</v>
      </c>
      <c r="Y206" s="72" t="s">
        <v>3317</v>
      </c>
      <c r="Z206" s="72" t="s">
        <v>3317</v>
      </c>
      <c r="AA206" s="72" t="s">
        <v>3317</v>
      </c>
      <c r="AB206" s="72" t="s">
        <v>3317</v>
      </c>
      <c r="AC206" s="72" t="s">
        <v>3317</v>
      </c>
      <c r="AD206" s="72" t="s">
        <v>3317</v>
      </c>
      <c r="AE206" s="72" t="s">
        <v>3317</v>
      </c>
      <c r="AF206" s="72" t="s">
        <v>3317</v>
      </c>
      <c r="AG206" s="72" t="s">
        <v>3317</v>
      </c>
      <c r="AH206" s="72" t="s">
        <v>3317</v>
      </c>
      <c r="AI206" s="72" t="s">
        <v>3317</v>
      </c>
      <c r="AJ206" s="72" t="s">
        <v>3317</v>
      </c>
      <c r="AK206" s="72" t="s">
        <v>3317</v>
      </c>
      <c r="AL206" s="72" t="s">
        <v>3317</v>
      </c>
      <c r="AM206" s="72" t="s">
        <v>3317</v>
      </c>
      <c r="AN206" s="72" t="s">
        <v>3317</v>
      </c>
      <c r="AO206" s="72" t="s">
        <v>3317</v>
      </c>
      <c r="AP206" s="72" t="s">
        <v>3317</v>
      </c>
      <c r="AQ206" s="72" t="s">
        <v>3317</v>
      </c>
      <c r="AR206" s="72" t="s">
        <v>3317</v>
      </c>
      <c r="AS206" s="72" t="s">
        <v>3317</v>
      </c>
      <c r="AT206" s="72" t="s">
        <v>3317</v>
      </c>
      <c r="AU206" s="72" t="s">
        <v>3317</v>
      </c>
      <c r="AV206" s="72" t="s">
        <v>3317</v>
      </c>
      <c r="AW206" s="72" t="s">
        <v>3317</v>
      </c>
      <c r="AX206" s="72" t="s">
        <v>3317</v>
      </c>
      <c r="AY206" s="72" t="s">
        <v>3317</v>
      </c>
      <c r="AZ206" s="72" t="s">
        <v>3317</v>
      </c>
      <c r="BA206" s="72" t="s">
        <v>3317</v>
      </c>
      <c r="BB206" s="72" t="s">
        <v>3317</v>
      </c>
      <c r="BC206" s="72" t="s">
        <v>3317</v>
      </c>
      <c r="BD206" s="72" t="s">
        <v>3317</v>
      </c>
      <c r="BE206" s="72" t="s">
        <v>3317</v>
      </c>
      <c r="BF206" s="72" t="s">
        <v>3317</v>
      </c>
      <c r="BG206" s="72" t="s">
        <v>3317</v>
      </c>
      <c r="BH206" s="72" t="s">
        <v>3317</v>
      </c>
      <c r="BI206" s="72" t="s">
        <v>3317</v>
      </c>
      <c r="BJ206" s="72" t="s">
        <v>3317</v>
      </c>
      <c r="BK206" s="72" t="s">
        <v>3317</v>
      </c>
      <c r="BL206" s="72" t="s">
        <v>3317</v>
      </c>
      <c r="BM206" s="72" t="s">
        <v>3317</v>
      </c>
      <c r="BN206" s="72" t="s">
        <v>3317</v>
      </c>
      <c r="BO206" s="72" t="s">
        <v>3317</v>
      </c>
      <c r="BP206" s="72" t="s">
        <v>3317</v>
      </c>
      <c r="BQ206" s="72" t="s">
        <v>3716</v>
      </c>
      <c r="BR206" s="72" t="s">
        <v>3317</v>
      </c>
    </row>
    <row r="207" spans="1:70">
      <c r="A207" s="72" t="s">
        <v>2018</v>
      </c>
      <c r="B207" s="72" t="s">
        <v>3046</v>
      </c>
      <c r="C207" s="72" t="s">
        <v>2919</v>
      </c>
      <c r="D207" s="72" t="s">
        <v>3317</v>
      </c>
      <c r="E207" s="72" t="s">
        <v>3317</v>
      </c>
      <c r="F207" s="72" t="s">
        <v>3317</v>
      </c>
      <c r="G207" s="72" t="s">
        <v>3318</v>
      </c>
      <c r="H207" s="72" t="s">
        <v>3317</v>
      </c>
      <c r="I207" s="72" t="s">
        <v>108</v>
      </c>
      <c r="J207" s="72" t="s">
        <v>3717</v>
      </c>
      <c r="K207" s="72" t="s">
        <v>3318</v>
      </c>
      <c r="L207" s="72" t="s">
        <v>2563</v>
      </c>
      <c r="M207" s="72" t="s">
        <v>3717</v>
      </c>
      <c r="N207" s="72" t="s">
        <v>3318</v>
      </c>
      <c r="O207" s="72" t="s">
        <v>3317</v>
      </c>
      <c r="P207" s="72" t="s">
        <v>3317</v>
      </c>
      <c r="Q207" s="72" t="s">
        <v>3317</v>
      </c>
      <c r="R207" s="72" t="s">
        <v>3317</v>
      </c>
      <c r="S207" s="72" t="s">
        <v>3317</v>
      </c>
      <c r="T207" s="72" t="s">
        <v>3317</v>
      </c>
      <c r="U207" s="72" t="s">
        <v>3317</v>
      </c>
      <c r="V207" s="72" t="s">
        <v>3317</v>
      </c>
      <c r="W207" s="72" t="s">
        <v>3317</v>
      </c>
      <c r="X207" s="72" t="s">
        <v>3317</v>
      </c>
      <c r="Y207" s="72" t="s">
        <v>3317</v>
      </c>
      <c r="Z207" s="72" t="s">
        <v>3317</v>
      </c>
      <c r="AA207" s="72" t="s">
        <v>3317</v>
      </c>
      <c r="AB207" s="72" t="s">
        <v>3317</v>
      </c>
      <c r="AC207" s="72" t="s">
        <v>3317</v>
      </c>
      <c r="AD207" s="72" t="s">
        <v>3317</v>
      </c>
      <c r="AE207" s="72" t="s">
        <v>3317</v>
      </c>
      <c r="AF207" s="72" t="s">
        <v>3317</v>
      </c>
      <c r="AG207" s="72" t="s">
        <v>3317</v>
      </c>
      <c r="AH207" s="72" t="s">
        <v>3317</v>
      </c>
      <c r="AI207" s="72" t="s">
        <v>3317</v>
      </c>
      <c r="AJ207" s="72" t="s">
        <v>3317</v>
      </c>
      <c r="AK207" s="72" t="s">
        <v>3317</v>
      </c>
      <c r="AL207" s="72" t="s">
        <v>3317</v>
      </c>
      <c r="AM207" s="72" t="s">
        <v>3317</v>
      </c>
      <c r="AN207" s="72" t="s">
        <v>3317</v>
      </c>
      <c r="AO207" s="72" t="s">
        <v>3317</v>
      </c>
      <c r="AP207" s="72" t="s">
        <v>3317</v>
      </c>
      <c r="AQ207" s="72" t="s">
        <v>3317</v>
      </c>
      <c r="AR207" s="72" t="s">
        <v>3317</v>
      </c>
      <c r="AS207" s="72" t="s">
        <v>3317</v>
      </c>
      <c r="AT207" s="72" t="s">
        <v>3317</v>
      </c>
      <c r="AU207" s="72" t="s">
        <v>3317</v>
      </c>
      <c r="AV207" s="72" t="s">
        <v>3317</v>
      </c>
      <c r="AW207" s="72" t="s">
        <v>3317</v>
      </c>
      <c r="AX207" s="72" t="s">
        <v>3317</v>
      </c>
      <c r="AY207" s="72" t="s">
        <v>3317</v>
      </c>
      <c r="AZ207" s="72" t="s">
        <v>3317</v>
      </c>
      <c r="BA207" s="72" t="s">
        <v>3317</v>
      </c>
      <c r="BB207" s="72" t="s">
        <v>3317</v>
      </c>
      <c r="BC207" s="72" t="s">
        <v>3317</v>
      </c>
      <c r="BD207" s="72" t="s">
        <v>3317</v>
      </c>
      <c r="BE207" s="72" t="s">
        <v>3317</v>
      </c>
      <c r="BF207" s="72" t="s">
        <v>3317</v>
      </c>
      <c r="BG207" s="72" t="s">
        <v>3317</v>
      </c>
      <c r="BH207" s="72" t="s">
        <v>3317</v>
      </c>
      <c r="BI207" s="72" t="s">
        <v>3317</v>
      </c>
      <c r="BJ207" s="72" t="s">
        <v>3317</v>
      </c>
      <c r="BK207" s="72" t="s">
        <v>3317</v>
      </c>
      <c r="BL207" s="72" t="s">
        <v>3317</v>
      </c>
      <c r="BM207" s="72" t="s">
        <v>3317</v>
      </c>
      <c r="BN207" s="72" t="s">
        <v>3317</v>
      </c>
      <c r="BO207" s="72" t="s">
        <v>3317</v>
      </c>
      <c r="BP207" s="72" t="s">
        <v>3317</v>
      </c>
      <c r="BQ207" s="72" t="s">
        <v>3718</v>
      </c>
      <c r="BR207" s="72" t="s">
        <v>3317</v>
      </c>
    </row>
    <row r="208" spans="1:70">
      <c r="A208" s="72" t="s">
        <v>2018</v>
      </c>
      <c r="B208" s="72" t="s">
        <v>3048</v>
      </c>
      <c r="C208" s="72" t="s">
        <v>2901</v>
      </c>
      <c r="D208" s="72" t="s">
        <v>3317</v>
      </c>
      <c r="E208" s="72" t="s">
        <v>3317</v>
      </c>
      <c r="F208" s="72" t="s">
        <v>3317</v>
      </c>
      <c r="G208" s="72" t="s">
        <v>3318</v>
      </c>
      <c r="H208" s="72" t="s">
        <v>3317</v>
      </c>
      <c r="I208" s="72" t="s">
        <v>108</v>
      </c>
      <c r="J208" s="72" t="s">
        <v>3719</v>
      </c>
      <c r="K208" s="72" t="s">
        <v>3318</v>
      </c>
      <c r="L208" s="72" t="s">
        <v>2563</v>
      </c>
      <c r="M208" s="72" t="s">
        <v>3719</v>
      </c>
      <c r="N208" s="72" t="s">
        <v>3318</v>
      </c>
      <c r="O208" s="72" t="s">
        <v>3317</v>
      </c>
      <c r="P208" s="72" t="s">
        <v>3317</v>
      </c>
      <c r="Q208" s="72" t="s">
        <v>3317</v>
      </c>
      <c r="R208" s="72" t="s">
        <v>3317</v>
      </c>
      <c r="S208" s="72" t="s">
        <v>3317</v>
      </c>
      <c r="T208" s="72" t="s">
        <v>3317</v>
      </c>
      <c r="U208" s="72" t="s">
        <v>3317</v>
      </c>
      <c r="V208" s="72" t="s">
        <v>3317</v>
      </c>
      <c r="W208" s="72" t="s">
        <v>3317</v>
      </c>
      <c r="X208" s="72" t="s">
        <v>3317</v>
      </c>
      <c r="Y208" s="72" t="s">
        <v>3317</v>
      </c>
      <c r="Z208" s="72" t="s">
        <v>3317</v>
      </c>
      <c r="AA208" s="72" t="s">
        <v>3317</v>
      </c>
      <c r="AB208" s="72" t="s">
        <v>3317</v>
      </c>
      <c r="AC208" s="72" t="s">
        <v>3317</v>
      </c>
      <c r="AD208" s="72" t="s">
        <v>3317</v>
      </c>
      <c r="AE208" s="72" t="s">
        <v>3317</v>
      </c>
      <c r="AF208" s="72" t="s">
        <v>3317</v>
      </c>
      <c r="AG208" s="72" t="s">
        <v>3317</v>
      </c>
      <c r="AH208" s="72" t="s">
        <v>3317</v>
      </c>
      <c r="AI208" s="72" t="s">
        <v>3317</v>
      </c>
      <c r="AJ208" s="72" t="s">
        <v>3317</v>
      </c>
      <c r="AK208" s="72" t="s">
        <v>3317</v>
      </c>
      <c r="AL208" s="72" t="s">
        <v>3317</v>
      </c>
      <c r="AM208" s="72" t="s">
        <v>3317</v>
      </c>
      <c r="AN208" s="72" t="s">
        <v>3317</v>
      </c>
      <c r="AO208" s="72" t="s">
        <v>3317</v>
      </c>
      <c r="AP208" s="72" t="s">
        <v>3317</v>
      </c>
      <c r="AQ208" s="72" t="s">
        <v>3317</v>
      </c>
      <c r="AR208" s="72" t="s">
        <v>3317</v>
      </c>
      <c r="AS208" s="72" t="s">
        <v>3317</v>
      </c>
      <c r="AT208" s="72" t="s">
        <v>3317</v>
      </c>
      <c r="AU208" s="72" t="s">
        <v>3317</v>
      </c>
      <c r="AV208" s="72" t="s">
        <v>3317</v>
      </c>
      <c r="AW208" s="72" t="s">
        <v>3317</v>
      </c>
      <c r="AX208" s="72" t="s">
        <v>3317</v>
      </c>
      <c r="AY208" s="72" t="s">
        <v>3317</v>
      </c>
      <c r="AZ208" s="72" t="s">
        <v>3317</v>
      </c>
      <c r="BA208" s="72" t="s">
        <v>3317</v>
      </c>
      <c r="BB208" s="72" t="s">
        <v>3317</v>
      </c>
      <c r="BC208" s="72" t="s">
        <v>3317</v>
      </c>
      <c r="BD208" s="72" t="s">
        <v>3317</v>
      </c>
      <c r="BE208" s="72" t="s">
        <v>3317</v>
      </c>
      <c r="BF208" s="72" t="s">
        <v>3317</v>
      </c>
      <c r="BG208" s="72" t="s">
        <v>3317</v>
      </c>
      <c r="BH208" s="72" t="s">
        <v>3317</v>
      </c>
      <c r="BI208" s="72" t="s">
        <v>3317</v>
      </c>
      <c r="BJ208" s="72" t="s">
        <v>3317</v>
      </c>
      <c r="BK208" s="72" t="s">
        <v>3317</v>
      </c>
      <c r="BL208" s="72" t="s">
        <v>3317</v>
      </c>
      <c r="BM208" s="72" t="s">
        <v>3317</v>
      </c>
      <c r="BN208" s="72" t="s">
        <v>3317</v>
      </c>
      <c r="BO208" s="72" t="s">
        <v>3317</v>
      </c>
      <c r="BP208" s="72" t="s">
        <v>3317</v>
      </c>
      <c r="BQ208" s="72" t="s">
        <v>3720</v>
      </c>
      <c r="BR208" s="72" t="s">
        <v>3317</v>
      </c>
    </row>
    <row r="209" spans="1:70">
      <c r="A209" s="72" t="s">
        <v>2018</v>
      </c>
      <c r="B209" s="72" t="s">
        <v>3721</v>
      </c>
      <c r="C209" s="72" t="s">
        <v>2889</v>
      </c>
      <c r="D209" s="72" t="s">
        <v>3317</v>
      </c>
      <c r="E209" s="72" t="s">
        <v>3317</v>
      </c>
      <c r="F209" s="72" t="s">
        <v>3317</v>
      </c>
      <c r="G209" s="72" t="s">
        <v>3318</v>
      </c>
      <c r="H209" s="72" t="s">
        <v>3317</v>
      </c>
      <c r="I209" s="72" t="s">
        <v>3350</v>
      </c>
      <c r="J209" s="72" t="s">
        <v>3722</v>
      </c>
      <c r="K209" s="72" t="s">
        <v>3318</v>
      </c>
      <c r="L209" s="72" t="s">
        <v>3399</v>
      </c>
      <c r="M209" s="72" t="s">
        <v>3723</v>
      </c>
      <c r="N209" s="72" t="s">
        <v>3318</v>
      </c>
      <c r="O209" s="72" t="s">
        <v>3317</v>
      </c>
      <c r="P209" s="72" t="s">
        <v>3317</v>
      </c>
      <c r="Q209" s="72" t="s">
        <v>3317</v>
      </c>
      <c r="R209" s="72" t="s">
        <v>3317</v>
      </c>
      <c r="S209" s="72" t="s">
        <v>3317</v>
      </c>
      <c r="T209" s="72" t="s">
        <v>3317</v>
      </c>
      <c r="U209" s="72" t="s">
        <v>3317</v>
      </c>
      <c r="V209" s="72" t="s">
        <v>3317</v>
      </c>
      <c r="W209" s="72" t="s">
        <v>3317</v>
      </c>
      <c r="X209" s="72" t="s">
        <v>3317</v>
      </c>
      <c r="Y209" s="72" t="s">
        <v>3317</v>
      </c>
      <c r="Z209" s="72" t="s">
        <v>3317</v>
      </c>
      <c r="AA209" s="72" t="s">
        <v>3317</v>
      </c>
      <c r="AB209" s="72" t="s">
        <v>3317</v>
      </c>
      <c r="AC209" s="72" t="s">
        <v>3317</v>
      </c>
      <c r="AD209" s="72" t="s">
        <v>3317</v>
      </c>
      <c r="AE209" s="72" t="s">
        <v>3317</v>
      </c>
      <c r="AF209" s="72" t="s">
        <v>3317</v>
      </c>
      <c r="AG209" s="72" t="s">
        <v>3317</v>
      </c>
      <c r="AH209" s="72" t="s">
        <v>3317</v>
      </c>
      <c r="AI209" s="72" t="s">
        <v>3317</v>
      </c>
      <c r="AJ209" s="72" t="s">
        <v>3317</v>
      </c>
      <c r="AK209" s="72" t="s">
        <v>3317</v>
      </c>
      <c r="AL209" s="72" t="s">
        <v>3317</v>
      </c>
      <c r="AM209" s="72" t="s">
        <v>3317</v>
      </c>
      <c r="AN209" s="72" t="s">
        <v>3317</v>
      </c>
      <c r="AO209" s="72" t="s">
        <v>3317</v>
      </c>
      <c r="AP209" s="72" t="s">
        <v>3317</v>
      </c>
      <c r="AQ209" s="72" t="s">
        <v>3317</v>
      </c>
      <c r="AR209" s="72" t="s">
        <v>3317</v>
      </c>
      <c r="AS209" s="72" t="s">
        <v>3317</v>
      </c>
      <c r="AT209" s="72" t="s">
        <v>3317</v>
      </c>
      <c r="AU209" s="72" t="s">
        <v>3317</v>
      </c>
      <c r="AV209" s="72" t="s">
        <v>3317</v>
      </c>
      <c r="AW209" s="72" t="s">
        <v>3317</v>
      </c>
      <c r="AX209" s="72" t="s">
        <v>3317</v>
      </c>
      <c r="AY209" s="72" t="s">
        <v>3317</v>
      </c>
      <c r="AZ209" s="72" t="s">
        <v>3317</v>
      </c>
      <c r="BA209" s="72" t="s">
        <v>3317</v>
      </c>
      <c r="BB209" s="72" t="s">
        <v>3317</v>
      </c>
      <c r="BC209" s="72" t="s">
        <v>3317</v>
      </c>
      <c r="BD209" s="72" t="s">
        <v>3317</v>
      </c>
      <c r="BE209" s="72" t="s">
        <v>3317</v>
      </c>
      <c r="BF209" s="72" t="s">
        <v>3317</v>
      </c>
      <c r="BG209" s="72" t="s">
        <v>3317</v>
      </c>
      <c r="BH209" s="72" t="s">
        <v>3317</v>
      </c>
      <c r="BI209" s="72" t="s">
        <v>3317</v>
      </c>
      <c r="BJ209" s="72" t="s">
        <v>3317</v>
      </c>
      <c r="BK209" s="72" t="s">
        <v>3317</v>
      </c>
      <c r="BL209" s="72" t="s">
        <v>3317</v>
      </c>
      <c r="BM209" s="72" t="s">
        <v>3317</v>
      </c>
      <c r="BN209" s="72" t="s">
        <v>3317</v>
      </c>
      <c r="BO209" s="72" t="s">
        <v>3317</v>
      </c>
      <c r="BP209" s="72" t="s">
        <v>3317</v>
      </c>
      <c r="BQ209" s="72" t="s">
        <v>3724</v>
      </c>
      <c r="BR209" s="72" t="s">
        <v>3317</v>
      </c>
    </row>
    <row r="210" spans="1:70">
      <c r="A210" s="72" t="s">
        <v>2018</v>
      </c>
      <c r="B210" s="72" t="s">
        <v>3725</v>
      </c>
      <c r="C210" s="72" t="s">
        <v>2893</v>
      </c>
      <c r="D210" s="72" t="s">
        <v>3317</v>
      </c>
      <c r="E210" s="72" t="s">
        <v>3317</v>
      </c>
      <c r="F210" s="72" t="s">
        <v>3317</v>
      </c>
      <c r="G210" s="72" t="s">
        <v>3318</v>
      </c>
      <c r="H210" s="72" t="s">
        <v>3317</v>
      </c>
      <c r="I210" s="72" t="s">
        <v>3341</v>
      </c>
      <c r="J210" s="72" t="s">
        <v>3726</v>
      </c>
      <c r="K210" s="72" t="s">
        <v>3318</v>
      </c>
      <c r="L210" s="72" t="s">
        <v>3317</v>
      </c>
      <c r="M210" s="72" t="s">
        <v>3317</v>
      </c>
      <c r="N210" s="72" t="s">
        <v>3317</v>
      </c>
      <c r="O210" s="72" t="s">
        <v>3317</v>
      </c>
      <c r="P210" s="72" t="s">
        <v>3317</v>
      </c>
      <c r="Q210" s="72" t="s">
        <v>3317</v>
      </c>
      <c r="R210" s="72" t="s">
        <v>3317</v>
      </c>
      <c r="S210" s="72" t="s">
        <v>3317</v>
      </c>
      <c r="T210" s="72" t="s">
        <v>3317</v>
      </c>
      <c r="U210" s="72" t="s">
        <v>3317</v>
      </c>
      <c r="V210" s="72" t="s">
        <v>3317</v>
      </c>
      <c r="W210" s="72" t="s">
        <v>3317</v>
      </c>
      <c r="X210" s="72" t="s">
        <v>3317</v>
      </c>
      <c r="Y210" s="72" t="s">
        <v>3317</v>
      </c>
      <c r="Z210" s="72" t="s">
        <v>3317</v>
      </c>
      <c r="AA210" s="72" t="s">
        <v>3317</v>
      </c>
      <c r="AB210" s="72" t="s">
        <v>3317</v>
      </c>
      <c r="AC210" s="72" t="s">
        <v>3317</v>
      </c>
      <c r="AD210" s="72" t="s">
        <v>3317</v>
      </c>
      <c r="AE210" s="72" t="s">
        <v>3317</v>
      </c>
      <c r="AF210" s="72" t="s">
        <v>3317</v>
      </c>
      <c r="AG210" s="72" t="s">
        <v>3317</v>
      </c>
      <c r="AH210" s="72" t="s">
        <v>3317</v>
      </c>
      <c r="AI210" s="72" t="s">
        <v>3317</v>
      </c>
      <c r="AJ210" s="72" t="s">
        <v>3317</v>
      </c>
      <c r="AK210" s="72" t="s">
        <v>3317</v>
      </c>
      <c r="AL210" s="72" t="s">
        <v>3317</v>
      </c>
      <c r="AM210" s="72" t="s">
        <v>3317</v>
      </c>
      <c r="AN210" s="72" t="s">
        <v>3317</v>
      </c>
      <c r="AO210" s="72" t="s">
        <v>3317</v>
      </c>
      <c r="AP210" s="72" t="s">
        <v>3317</v>
      </c>
      <c r="AQ210" s="72" t="s">
        <v>3317</v>
      </c>
      <c r="AR210" s="72" t="s">
        <v>3317</v>
      </c>
      <c r="AS210" s="72" t="s">
        <v>3317</v>
      </c>
      <c r="AT210" s="72" t="s">
        <v>3317</v>
      </c>
      <c r="AU210" s="72" t="s">
        <v>3317</v>
      </c>
      <c r="AV210" s="72" t="s">
        <v>3317</v>
      </c>
      <c r="AW210" s="72" t="s">
        <v>3317</v>
      </c>
      <c r="AX210" s="72" t="s">
        <v>3317</v>
      </c>
      <c r="AY210" s="72" t="s">
        <v>3317</v>
      </c>
      <c r="AZ210" s="72" t="s">
        <v>3317</v>
      </c>
      <c r="BA210" s="72" t="s">
        <v>3317</v>
      </c>
      <c r="BB210" s="72" t="s">
        <v>3317</v>
      </c>
      <c r="BC210" s="72" t="s">
        <v>3317</v>
      </c>
      <c r="BD210" s="72" t="s">
        <v>3317</v>
      </c>
      <c r="BE210" s="72" t="s">
        <v>3317</v>
      </c>
      <c r="BF210" s="72" t="s">
        <v>3317</v>
      </c>
      <c r="BG210" s="72" t="s">
        <v>3317</v>
      </c>
      <c r="BH210" s="72" t="s">
        <v>3317</v>
      </c>
      <c r="BI210" s="72" t="s">
        <v>3317</v>
      </c>
      <c r="BJ210" s="72" t="s">
        <v>3317</v>
      </c>
      <c r="BK210" s="72" t="s">
        <v>3317</v>
      </c>
      <c r="BL210" s="72" t="s">
        <v>3317</v>
      </c>
      <c r="BM210" s="72" t="s">
        <v>3317</v>
      </c>
      <c r="BN210" s="72" t="s">
        <v>3317</v>
      </c>
      <c r="BO210" s="72" t="s">
        <v>3317</v>
      </c>
      <c r="BP210" s="72" t="s">
        <v>3317</v>
      </c>
      <c r="BQ210" s="72" t="s">
        <v>3727</v>
      </c>
      <c r="BR210" s="72" t="s">
        <v>3317</v>
      </c>
    </row>
    <row r="211" spans="1:70">
      <c r="A211" s="72" t="s">
        <v>2018</v>
      </c>
      <c r="B211" s="72" t="s">
        <v>3728</v>
      </c>
      <c r="C211" s="72" t="s">
        <v>2415</v>
      </c>
      <c r="D211" s="72" t="s">
        <v>3317</v>
      </c>
      <c r="E211" s="72" t="s">
        <v>3317</v>
      </c>
      <c r="F211" s="72" t="s">
        <v>3317</v>
      </c>
      <c r="G211" s="72" t="s">
        <v>3318</v>
      </c>
      <c r="H211" s="72" t="s">
        <v>3317</v>
      </c>
      <c r="I211" s="72" t="s">
        <v>230</v>
      </c>
      <c r="J211" s="72" t="s">
        <v>3317</v>
      </c>
      <c r="K211" s="72" t="s">
        <v>3317</v>
      </c>
      <c r="L211" s="72" t="s">
        <v>3341</v>
      </c>
      <c r="M211" s="72" t="s">
        <v>3317</v>
      </c>
      <c r="N211" s="72" t="s">
        <v>3317</v>
      </c>
      <c r="O211" s="72" t="s">
        <v>3317</v>
      </c>
      <c r="P211" s="72" t="s">
        <v>3317</v>
      </c>
      <c r="Q211" s="72" t="s">
        <v>3317</v>
      </c>
      <c r="R211" s="72" t="s">
        <v>3317</v>
      </c>
      <c r="S211" s="72" t="s">
        <v>3317</v>
      </c>
      <c r="T211" s="72" t="s">
        <v>3317</v>
      </c>
      <c r="U211" s="72" t="s">
        <v>3317</v>
      </c>
      <c r="V211" s="72" t="s">
        <v>3317</v>
      </c>
      <c r="W211" s="72" t="s">
        <v>3317</v>
      </c>
      <c r="X211" s="72" t="s">
        <v>3317</v>
      </c>
      <c r="Y211" s="72" t="s">
        <v>3317</v>
      </c>
      <c r="Z211" s="72" t="s">
        <v>3317</v>
      </c>
      <c r="AA211" s="72" t="s">
        <v>3317</v>
      </c>
      <c r="AB211" s="72" t="s">
        <v>3317</v>
      </c>
      <c r="AC211" s="72" t="s">
        <v>3317</v>
      </c>
      <c r="AD211" s="72" t="s">
        <v>3317</v>
      </c>
      <c r="AE211" s="72" t="s">
        <v>3317</v>
      </c>
      <c r="AF211" s="72" t="s">
        <v>3317</v>
      </c>
      <c r="AG211" s="72" t="s">
        <v>3317</v>
      </c>
      <c r="AH211" s="72" t="s">
        <v>3317</v>
      </c>
      <c r="AI211" s="72" t="s">
        <v>3317</v>
      </c>
      <c r="AJ211" s="72" t="s">
        <v>3317</v>
      </c>
      <c r="AK211" s="72" t="s">
        <v>3317</v>
      </c>
      <c r="AL211" s="72" t="s">
        <v>3317</v>
      </c>
      <c r="AM211" s="72" t="s">
        <v>3317</v>
      </c>
      <c r="AN211" s="72" t="s">
        <v>3317</v>
      </c>
      <c r="AO211" s="72" t="s">
        <v>3317</v>
      </c>
      <c r="AP211" s="72" t="s">
        <v>3317</v>
      </c>
      <c r="AQ211" s="72" t="s">
        <v>3317</v>
      </c>
      <c r="AR211" s="72" t="s">
        <v>3317</v>
      </c>
      <c r="AS211" s="72" t="s">
        <v>3317</v>
      </c>
      <c r="AT211" s="72" t="s">
        <v>3317</v>
      </c>
      <c r="AU211" s="72" t="s">
        <v>3317</v>
      </c>
      <c r="AV211" s="72" t="s">
        <v>3317</v>
      </c>
      <c r="AW211" s="72" t="s">
        <v>3317</v>
      </c>
      <c r="AX211" s="72" t="s">
        <v>3317</v>
      </c>
      <c r="AY211" s="72" t="s">
        <v>3317</v>
      </c>
      <c r="AZ211" s="72" t="s">
        <v>3317</v>
      </c>
      <c r="BA211" s="72" t="s">
        <v>3317</v>
      </c>
      <c r="BB211" s="72" t="s">
        <v>3317</v>
      </c>
      <c r="BC211" s="72" t="s">
        <v>3317</v>
      </c>
      <c r="BD211" s="72" t="s">
        <v>3317</v>
      </c>
      <c r="BE211" s="72" t="s">
        <v>3317</v>
      </c>
      <c r="BF211" s="72" t="s">
        <v>3317</v>
      </c>
      <c r="BG211" s="72" t="s">
        <v>3317</v>
      </c>
      <c r="BH211" s="72" t="s">
        <v>3317</v>
      </c>
      <c r="BI211" s="72" t="s">
        <v>3317</v>
      </c>
      <c r="BJ211" s="72" t="s">
        <v>3317</v>
      </c>
      <c r="BK211" s="72" t="s">
        <v>3317</v>
      </c>
      <c r="BL211" s="72" t="s">
        <v>3317</v>
      </c>
      <c r="BM211" s="72" t="s">
        <v>3317</v>
      </c>
      <c r="BN211" s="72" t="s">
        <v>3317</v>
      </c>
      <c r="BO211" s="72" t="s">
        <v>3317</v>
      </c>
      <c r="BP211" s="72" t="s">
        <v>3317</v>
      </c>
      <c r="BQ211" s="72" t="s">
        <v>3729</v>
      </c>
      <c r="BR211" s="72" t="s">
        <v>3317</v>
      </c>
    </row>
    <row r="212" spans="1:70">
      <c r="A212" s="72" t="s">
        <v>2018</v>
      </c>
      <c r="B212" s="72" t="s">
        <v>3050</v>
      </c>
      <c r="C212" s="72" t="s">
        <v>2889</v>
      </c>
      <c r="D212" s="72" t="s">
        <v>3317</v>
      </c>
      <c r="E212" s="72" t="s">
        <v>3317</v>
      </c>
      <c r="F212" s="72" t="s">
        <v>3317</v>
      </c>
      <c r="G212" s="72" t="s">
        <v>3318</v>
      </c>
      <c r="H212" s="72" t="s">
        <v>3317</v>
      </c>
      <c r="I212" s="72" t="s">
        <v>108</v>
      </c>
      <c r="J212" s="72" t="s">
        <v>3730</v>
      </c>
      <c r="K212" s="72" t="s">
        <v>3318</v>
      </c>
      <c r="L212" s="72" t="s">
        <v>2563</v>
      </c>
      <c r="M212" s="72" t="s">
        <v>3730</v>
      </c>
      <c r="N212" s="72" t="s">
        <v>3318</v>
      </c>
      <c r="O212" s="72" t="s">
        <v>3317</v>
      </c>
      <c r="P212" s="72" t="s">
        <v>3317</v>
      </c>
      <c r="Q212" s="72" t="s">
        <v>3317</v>
      </c>
      <c r="R212" s="72" t="s">
        <v>3317</v>
      </c>
      <c r="S212" s="72" t="s">
        <v>3317</v>
      </c>
      <c r="T212" s="72" t="s">
        <v>3317</v>
      </c>
      <c r="U212" s="72" t="s">
        <v>3317</v>
      </c>
      <c r="V212" s="72" t="s">
        <v>3317</v>
      </c>
      <c r="W212" s="72" t="s">
        <v>3317</v>
      </c>
      <c r="X212" s="72" t="s">
        <v>3317</v>
      </c>
      <c r="Y212" s="72" t="s">
        <v>3317</v>
      </c>
      <c r="Z212" s="72" t="s">
        <v>3317</v>
      </c>
      <c r="AA212" s="72" t="s">
        <v>3317</v>
      </c>
      <c r="AB212" s="72" t="s">
        <v>3317</v>
      </c>
      <c r="AC212" s="72" t="s">
        <v>3317</v>
      </c>
      <c r="AD212" s="72" t="s">
        <v>3317</v>
      </c>
      <c r="AE212" s="72" t="s">
        <v>3317</v>
      </c>
      <c r="AF212" s="72" t="s">
        <v>3317</v>
      </c>
      <c r="AG212" s="72" t="s">
        <v>3317</v>
      </c>
      <c r="AH212" s="72" t="s">
        <v>3317</v>
      </c>
      <c r="AI212" s="72" t="s">
        <v>3317</v>
      </c>
      <c r="AJ212" s="72" t="s">
        <v>3317</v>
      </c>
      <c r="AK212" s="72" t="s">
        <v>3317</v>
      </c>
      <c r="AL212" s="72" t="s">
        <v>3317</v>
      </c>
      <c r="AM212" s="72" t="s">
        <v>3317</v>
      </c>
      <c r="AN212" s="72" t="s">
        <v>3317</v>
      </c>
      <c r="AO212" s="72" t="s">
        <v>3317</v>
      </c>
      <c r="AP212" s="72" t="s">
        <v>3317</v>
      </c>
      <c r="AQ212" s="72" t="s">
        <v>3317</v>
      </c>
      <c r="AR212" s="72" t="s">
        <v>3317</v>
      </c>
      <c r="AS212" s="72" t="s">
        <v>3317</v>
      </c>
      <c r="AT212" s="72" t="s">
        <v>3317</v>
      </c>
      <c r="AU212" s="72" t="s">
        <v>3317</v>
      </c>
      <c r="AV212" s="72" t="s">
        <v>3317</v>
      </c>
      <c r="AW212" s="72" t="s">
        <v>3317</v>
      </c>
      <c r="AX212" s="72" t="s">
        <v>3317</v>
      </c>
      <c r="AY212" s="72" t="s">
        <v>3317</v>
      </c>
      <c r="AZ212" s="72" t="s">
        <v>3317</v>
      </c>
      <c r="BA212" s="72" t="s">
        <v>3317</v>
      </c>
      <c r="BB212" s="72" t="s">
        <v>3317</v>
      </c>
      <c r="BC212" s="72" t="s">
        <v>3317</v>
      </c>
      <c r="BD212" s="72" t="s">
        <v>3317</v>
      </c>
      <c r="BE212" s="72" t="s">
        <v>3317</v>
      </c>
      <c r="BF212" s="72" t="s">
        <v>3317</v>
      </c>
      <c r="BG212" s="72" t="s">
        <v>3317</v>
      </c>
      <c r="BH212" s="72" t="s">
        <v>3317</v>
      </c>
      <c r="BI212" s="72" t="s">
        <v>3317</v>
      </c>
      <c r="BJ212" s="72" t="s">
        <v>3317</v>
      </c>
      <c r="BK212" s="72" t="s">
        <v>3317</v>
      </c>
      <c r="BL212" s="72" t="s">
        <v>3317</v>
      </c>
      <c r="BM212" s="72" t="s">
        <v>3317</v>
      </c>
      <c r="BN212" s="72" t="s">
        <v>3317</v>
      </c>
      <c r="BO212" s="72" t="s">
        <v>3317</v>
      </c>
      <c r="BP212" s="72" t="s">
        <v>3317</v>
      </c>
      <c r="BQ212" s="72" t="s">
        <v>3731</v>
      </c>
      <c r="BR212" s="72" t="s">
        <v>3317</v>
      </c>
    </row>
    <row r="213" spans="1:70">
      <c r="A213" s="72" t="s">
        <v>2018</v>
      </c>
      <c r="B213" s="72" t="s">
        <v>3052</v>
      </c>
      <c r="C213" s="72" t="s">
        <v>2889</v>
      </c>
      <c r="D213" s="72" t="s">
        <v>3317</v>
      </c>
      <c r="E213" s="72" t="s">
        <v>3317</v>
      </c>
      <c r="F213" s="72" t="s">
        <v>3317</v>
      </c>
      <c r="G213" s="72" t="s">
        <v>3318</v>
      </c>
      <c r="H213" s="72" t="s">
        <v>3317</v>
      </c>
      <c r="I213" s="72" t="s">
        <v>108</v>
      </c>
      <c r="J213" s="72" t="s">
        <v>3053</v>
      </c>
      <c r="K213" s="72" t="s">
        <v>3318</v>
      </c>
      <c r="L213" s="72" t="s">
        <v>3317</v>
      </c>
      <c r="M213" s="72" t="s">
        <v>3317</v>
      </c>
      <c r="N213" s="72" t="s">
        <v>3317</v>
      </c>
      <c r="O213" s="72" t="s">
        <v>3317</v>
      </c>
      <c r="P213" s="72" t="s">
        <v>3317</v>
      </c>
      <c r="Q213" s="72" t="s">
        <v>3317</v>
      </c>
      <c r="R213" s="72" t="s">
        <v>3317</v>
      </c>
      <c r="S213" s="72" t="s">
        <v>3317</v>
      </c>
      <c r="T213" s="72" t="s">
        <v>3317</v>
      </c>
      <c r="U213" s="72" t="s">
        <v>3317</v>
      </c>
      <c r="V213" s="72" t="s">
        <v>3317</v>
      </c>
      <c r="W213" s="72" t="s">
        <v>3317</v>
      </c>
      <c r="X213" s="72" t="s">
        <v>3317</v>
      </c>
      <c r="Y213" s="72" t="s">
        <v>3317</v>
      </c>
      <c r="Z213" s="72" t="s">
        <v>3317</v>
      </c>
      <c r="AA213" s="72" t="s">
        <v>3317</v>
      </c>
      <c r="AB213" s="72" t="s">
        <v>3317</v>
      </c>
      <c r="AC213" s="72" t="s">
        <v>3317</v>
      </c>
      <c r="AD213" s="72" t="s">
        <v>3317</v>
      </c>
      <c r="AE213" s="72" t="s">
        <v>3317</v>
      </c>
      <c r="AF213" s="72" t="s">
        <v>3317</v>
      </c>
      <c r="AG213" s="72" t="s">
        <v>3317</v>
      </c>
      <c r="AH213" s="72" t="s">
        <v>3317</v>
      </c>
      <c r="AI213" s="72" t="s">
        <v>3317</v>
      </c>
      <c r="AJ213" s="72" t="s">
        <v>3317</v>
      </c>
      <c r="AK213" s="72" t="s">
        <v>3317</v>
      </c>
      <c r="AL213" s="72" t="s">
        <v>3317</v>
      </c>
      <c r="AM213" s="72" t="s">
        <v>3317</v>
      </c>
      <c r="AN213" s="72" t="s">
        <v>3317</v>
      </c>
      <c r="AO213" s="72" t="s">
        <v>3317</v>
      </c>
      <c r="AP213" s="72" t="s">
        <v>3317</v>
      </c>
      <c r="AQ213" s="72" t="s">
        <v>3317</v>
      </c>
      <c r="AR213" s="72" t="s">
        <v>3317</v>
      </c>
      <c r="AS213" s="72" t="s">
        <v>3317</v>
      </c>
      <c r="AT213" s="72" t="s">
        <v>3317</v>
      </c>
      <c r="AU213" s="72" t="s">
        <v>3317</v>
      </c>
      <c r="AV213" s="72" t="s">
        <v>3317</v>
      </c>
      <c r="AW213" s="72" t="s">
        <v>3317</v>
      </c>
      <c r="AX213" s="72" t="s">
        <v>3317</v>
      </c>
      <c r="AY213" s="72" t="s">
        <v>3317</v>
      </c>
      <c r="AZ213" s="72" t="s">
        <v>3317</v>
      </c>
      <c r="BA213" s="72" t="s">
        <v>3317</v>
      </c>
      <c r="BB213" s="72" t="s">
        <v>3317</v>
      </c>
      <c r="BC213" s="72" t="s">
        <v>3317</v>
      </c>
      <c r="BD213" s="72" t="s">
        <v>3317</v>
      </c>
      <c r="BE213" s="72" t="s">
        <v>3317</v>
      </c>
      <c r="BF213" s="72" t="s">
        <v>3317</v>
      </c>
      <c r="BG213" s="72" t="s">
        <v>3317</v>
      </c>
      <c r="BH213" s="72" t="s">
        <v>3317</v>
      </c>
      <c r="BI213" s="72" t="s">
        <v>3317</v>
      </c>
      <c r="BJ213" s="72" t="s">
        <v>3317</v>
      </c>
      <c r="BK213" s="72" t="s">
        <v>3317</v>
      </c>
      <c r="BL213" s="72" t="s">
        <v>3317</v>
      </c>
      <c r="BM213" s="72" t="s">
        <v>3317</v>
      </c>
      <c r="BN213" s="72" t="s">
        <v>3317</v>
      </c>
      <c r="BO213" s="72" t="s">
        <v>3317</v>
      </c>
      <c r="BP213" s="72" t="s">
        <v>3317</v>
      </c>
      <c r="BQ213" s="72" t="s">
        <v>3732</v>
      </c>
      <c r="BR213" s="72" t="s">
        <v>3317</v>
      </c>
    </row>
    <row r="214" spans="1:70">
      <c r="A214" s="72" t="s">
        <v>2018</v>
      </c>
      <c r="B214" s="72" t="s">
        <v>3733</v>
      </c>
      <c r="C214" s="72" t="s">
        <v>2946</v>
      </c>
      <c r="D214" s="72" t="s">
        <v>3317</v>
      </c>
      <c r="E214" s="72" t="s">
        <v>3317</v>
      </c>
      <c r="F214" s="72" t="s">
        <v>3317</v>
      </c>
      <c r="G214" s="72" t="s">
        <v>3318</v>
      </c>
      <c r="H214" s="72" t="s">
        <v>3317</v>
      </c>
      <c r="I214" s="72" t="s">
        <v>3322</v>
      </c>
      <c r="J214" s="72" t="s">
        <v>3734</v>
      </c>
      <c r="K214" s="72" t="s">
        <v>3318</v>
      </c>
      <c r="L214" s="72" t="s">
        <v>3317</v>
      </c>
      <c r="M214" s="72" t="s">
        <v>3317</v>
      </c>
      <c r="N214" s="72" t="s">
        <v>3317</v>
      </c>
      <c r="O214" s="72" t="s">
        <v>3317</v>
      </c>
      <c r="P214" s="72" t="s">
        <v>3317</v>
      </c>
      <c r="Q214" s="72" t="s">
        <v>3317</v>
      </c>
      <c r="R214" s="72" t="s">
        <v>3317</v>
      </c>
      <c r="S214" s="72" t="s">
        <v>3317</v>
      </c>
      <c r="T214" s="72" t="s">
        <v>3317</v>
      </c>
      <c r="U214" s="72" t="s">
        <v>3317</v>
      </c>
      <c r="V214" s="72" t="s">
        <v>3317</v>
      </c>
      <c r="W214" s="72" t="s">
        <v>3317</v>
      </c>
      <c r="X214" s="72" t="s">
        <v>3317</v>
      </c>
      <c r="Y214" s="72" t="s">
        <v>3317</v>
      </c>
      <c r="Z214" s="72" t="s">
        <v>3317</v>
      </c>
      <c r="AA214" s="72" t="s">
        <v>3317</v>
      </c>
      <c r="AB214" s="72" t="s">
        <v>3317</v>
      </c>
      <c r="AC214" s="72" t="s">
        <v>3317</v>
      </c>
      <c r="AD214" s="72" t="s">
        <v>3317</v>
      </c>
      <c r="AE214" s="72" t="s">
        <v>3317</v>
      </c>
      <c r="AF214" s="72" t="s">
        <v>3317</v>
      </c>
      <c r="AG214" s="72" t="s">
        <v>3317</v>
      </c>
      <c r="AH214" s="72" t="s">
        <v>3317</v>
      </c>
      <c r="AI214" s="72" t="s">
        <v>3317</v>
      </c>
      <c r="AJ214" s="72" t="s">
        <v>3317</v>
      </c>
      <c r="AK214" s="72" t="s">
        <v>3317</v>
      </c>
      <c r="AL214" s="72" t="s">
        <v>3317</v>
      </c>
      <c r="AM214" s="72" t="s">
        <v>3317</v>
      </c>
      <c r="AN214" s="72" t="s">
        <v>3317</v>
      </c>
      <c r="AO214" s="72" t="s">
        <v>3317</v>
      </c>
      <c r="AP214" s="72" t="s">
        <v>3317</v>
      </c>
      <c r="AQ214" s="72" t="s">
        <v>3317</v>
      </c>
      <c r="AR214" s="72" t="s">
        <v>3317</v>
      </c>
      <c r="AS214" s="72" t="s">
        <v>3317</v>
      </c>
      <c r="AT214" s="72" t="s">
        <v>3317</v>
      </c>
      <c r="AU214" s="72" t="s">
        <v>3317</v>
      </c>
      <c r="AV214" s="72" t="s">
        <v>3317</v>
      </c>
      <c r="AW214" s="72" t="s">
        <v>3317</v>
      </c>
      <c r="AX214" s="72" t="s">
        <v>3317</v>
      </c>
      <c r="AY214" s="72" t="s">
        <v>3317</v>
      </c>
      <c r="AZ214" s="72" t="s">
        <v>3317</v>
      </c>
      <c r="BA214" s="72" t="s">
        <v>3317</v>
      </c>
      <c r="BB214" s="72" t="s">
        <v>3317</v>
      </c>
      <c r="BC214" s="72" t="s">
        <v>3317</v>
      </c>
      <c r="BD214" s="72" t="s">
        <v>3317</v>
      </c>
      <c r="BE214" s="72" t="s">
        <v>3317</v>
      </c>
      <c r="BF214" s="72" t="s">
        <v>3317</v>
      </c>
      <c r="BG214" s="72" t="s">
        <v>3317</v>
      </c>
      <c r="BH214" s="72" t="s">
        <v>3317</v>
      </c>
      <c r="BI214" s="72" t="s">
        <v>3317</v>
      </c>
      <c r="BJ214" s="72" t="s">
        <v>3317</v>
      </c>
      <c r="BK214" s="72" t="s">
        <v>3317</v>
      </c>
      <c r="BL214" s="72" t="s">
        <v>3317</v>
      </c>
      <c r="BM214" s="72" t="s">
        <v>3317</v>
      </c>
      <c r="BN214" s="72" t="s">
        <v>3317</v>
      </c>
      <c r="BO214" s="72" t="s">
        <v>3317</v>
      </c>
      <c r="BP214" s="72" t="s">
        <v>3317</v>
      </c>
      <c r="BQ214" s="72" t="s">
        <v>3735</v>
      </c>
      <c r="BR214" s="72" t="s">
        <v>3317</v>
      </c>
    </row>
    <row r="215" spans="1:70">
      <c r="A215" s="72" t="s">
        <v>2018</v>
      </c>
      <c r="B215" s="72" t="s">
        <v>3736</v>
      </c>
      <c r="C215" s="72" t="s">
        <v>2884</v>
      </c>
      <c r="D215" s="72" t="s">
        <v>3317</v>
      </c>
      <c r="E215" s="72" t="s">
        <v>3317</v>
      </c>
      <c r="F215" s="72" t="s">
        <v>3317</v>
      </c>
      <c r="G215" s="72" t="s">
        <v>3318</v>
      </c>
      <c r="H215" s="72" t="s">
        <v>3317</v>
      </c>
      <c r="I215" s="72" t="s">
        <v>3322</v>
      </c>
      <c r="J215" s="72" t="s">
        <v>3734</v>
      </c>
      <c r="K215" s="72" t="s">
        <v>3318</v>
      </c>
      <c r="L215" s="72" t="s">
        <v>3317</v>
      </c>
      <c r="M215" s="72" t="s">
        <v>3317</v>
      </c>
      <c r="N215" s="72" t="s">
        <v>3317</v>
      </c>
      <c r="O215" s="72" t="s">
        <v>3317</v>
      </c>
      <c r="P215" s="72" t="s">
        <v>3317</v>
      </c>
      <c r="Q215" s="72" t="s">
        <v>3317</v>
      </c>
      <c r="R215" s="72" t="s">
        <v>3317</v>
      </c>
      <c r="S215" s="72" t="s">
        <v>3317</v>
      </c>
      <c r="T215" s="72" t="s">
        <v>3317</v>
      </c>
      <c r="U215" s="72" t="s">
        <v>3317</v>
      </c>
      <c r="V215" s="72" t="s">
        <v>3317</v>
      </c>
      <c r="W215" s="72" t="s">
        <v>3317</v>
      </c>
      <c r="X215" s="72" t="s">
        <v>3317</v>
      </c>
      <c r="Y215" s="72" t="s">
        <v>3317</v>
      </c>
      <c r="Z215" s="72" t="s">
        <v>3317</v>
      </c>
      <c r="AA215" s="72" t="s">
        <v>3317</v>
      </c>
      <c r="AB215" s="72" t="s">
        <v>3317</v>
      </c>
      <c r="AC215" s="72" t="s">
        <v>3317</v>
      </c>
      <c r="AD215" s="72" t="s">
        <v>3317</v>
      </c>
      <c r="AE215" s="72" t="s">
        <v>3317</v>
      </c>
      <c r="AF215" s="72" t="s">
        <v>3317</v>
      </c>
      <c r="AG215" s="72" t="s">
        <v>3317</v>
      </c>
      <c r="AH215" s="72" t="s">
        <v>3317</v>
      </c>
      <c r="AI215" s="72" t="s">
        <v>3317</v>
      </c>
      <c r="AJ215" s="72" t="s">
        <v>3317</v>
      </c>
      <c r="AK215" s="72" t="s">
        <v>3317</v>
      </c>
      <c r="AL215" s="72" t="s">
        <v>3317</v>
      </c>
      <c r="AM215" s="72" t="s">
        <v>3317</v>
      </c>
      <c r="AN215" s="72" t="s">
        <v>3317</v>
      </c>
      <c r="AO215" s="72" t="s">
        <v>3317</v>
      </c>
      <c r="AP215" s="72" t="s">
        <v>3317</v>
      </c>
      <c r="AQ215" s="72" t="s">
        <v>3317</v>
      </c>
      <c r="AR215" s="72" t="s">
        <v>3317</v>
      </c>
      <c r="AS215" s="72" t="s">
        <v>3317</v>
      </c>
      <c r="AT215" s="72" t="s">
        <v>3317</v>
      </c>
      <c r="AU215" s="72" t="s">
        <v>3317</v>
      </c>
      <c r="AV215" s="72" t="s">
        <v>3317</v>
      </c>
      <c r="AW215" s="72" t="s">
        <v>3317</v>
      </c>
      <c r="AX215" s="72" t="s">
        <v>3317</v>
      </c>
      <c r="AY215" s="72" t="s">
        <v>3317</v>
      </c>
      <c r="AZ215" s="72" t="s">
        <v>3317</v>
      </c>
      <c r="BA215" s="72" t="s">
        <v>3317</v>
      </c>
      <c r="BB215" s="72" t="s">
        <v>3317</v>
      </c>
      <c r="BC215" s="72" t="s">
        <v>3317</v>
      </c>
      <c r="BD215" s="72" t="s">
        <v>3317</v>
      </c>
      <c r="BE215" s="72" t="s">
        <v>3317</v>
      </c>
      <c r="BF215" s="72" t="s">
        <v>3317</v>
      </c>
      <c r="BG215" s="72" t="s">
        <v>3317</v>
      </c>
      <c r="BH215" s="72" t="s">
        <v>3317</v>
      </c>
      <c r="BI215" s="72" t="s">
        <v>3317</v>
      </c>
      <c r="BJ215" s="72" t="s">
        <v>3317</v>
      </c>
      <c r="BK215" s="72" t="s">
        <v>3317</v>
      </c>
      <c r="BL215" s="72" t="s">
        <v>3317</v>
      </c>
      <c r="BM215" s="72" t="s">
        <v>3317</v>
      </c>
      <c r="BN215" s="72" t="s">
        <v>3317</v>
      </c>
      <c r="BO215" s="72" t="s">
        <v>3317</v>
      </c>
      <c r="BP215" s="72" t="s">
        <v>3317</v>
      </c>
      <c r="BQ215" s="72" t="s">
        <v>3737</v>
      </c>
      <c r="BR215" s="72" t="s">
        <v>3317</v>
      </c>
    </row>
    <row r="216" spans="1:70">
      <c r="A216" s="72" t="s">
        <v>2018</v>
      </c>
      <c r="B216" s="72" t="s">
        <v>3054</v>
      </c>
      <c r="C216" s="72" t="s">
        <v>2919</v>
      </c>
      <c r="D216" s="72" t="s">
        <v>3317</v>
      </c>
      <c r="E216" s="72" t="s">
        <v>3317</v>
      </c>
      <c r="F216" s="72" t="s">
        <v>3317</v>
      </c>
      <c r="G216" s="72" t="s">
        <v>3318</v>
      </c>
      <c r="H216" s="72" t="s">
        <v>3317</v>
      </c>
      <c r="I216" s="72" t="s">
        <v>108</v>
      </c>
      <c r="J216" s="72" t="s">
        <v>3719</v>
      </c>
      <c r="K216" s="72" t="s">
        <v>3318</v>
      </c>
      <c r="L216" s="72" t="s">
        <v>2563</v>
      </c>
      <c r="M216" s="72" t="s">
        <v>3719</v>
      </c>
      <c r="N216" s="72" t="s">
        <v>3318</v>
      </c>
      <c r="O216" s="72" t="s">
        <v>3317</v>
      </c>
      <c r="P216" s="72" t="s">
        <v>3317</v>
      </c>
      <c r="Q216" s="72" t="s">
        <v>3317</v>
      </c>
      <c r="R216" s="72" t="s">
        <v>3317</v>
      </c>
      <c r="S216" s="72" t="s">
        <v>3317</v>
      </c>
      <c r="T216" s="72" t="s">
        <v>3317</v>
      </c>
      <c r="U216" s="72" t="s">
        <v>3317</v>
      </c>
      <c r="V216" s="72" t="s">
        <v>3317</v>
      </c>
      <c r="W216" s="72" t="s">
        <v>3317</v>
      </c>
      <c r="X216" s="72" t="s">
        <v>3317</v>
      </c>
      <c r="Y216" s="72" t="s">
        <v>3317</v>
      </c>
      <c r="Z216" s="72" t="s">
        <v>3317</v>
      </c>
      <c r="AA216" s="72" t="s">
        <v>3317</v>
      </c>
      <c r="AB216" s="72" t="s">
        <v>3317</v>
      </c>
      <c r="AC216" s="72" t="s">
        <v>3317</v>
      </c>
      <c r="AD216" s="72" t="s">
        <v>3317</v>
      </c>
      <c r="AE216" s="72" t="s">
        <v>3317</v>
      </c>
      <c r="AF216" s="72" t="s">
        <v>3317</v>
      </c>
      <c r="AG216" s="72" t="s">
        <v>3317</v>
      </c>
      <c r="AH216" s="72" t="s">
        <v>3317</v>
      </c>
      <c r="AI216" s="72" t="s">
        <v>3317</v>
      </c>
      <c r="AJ216" s="72" t="s">
        <v>3317</v>
      </c>
      <c r="AK216" s="72" t="s">
        <v>3317</v>
      </c>
      <c r="AL216" s="72" t="s">
        <v>3317</v>
      </c>
      <c r="AM216" s="72" t="s">
        <v>3317</v>
      </c>
      <c r="AN216" s="72" t="s">
        <v>3317</v>
      </c>
      <c r="AO216" s="72" t="s">
        <v>3317</v>
      </c>
      <c r="AP216" s="72" t="s">
        <v>3317</v>
      </c>
      <c r="AQ216" s="72" t="s">
        <v>3317</v>
      </c>
      <c r="AR216" s="72" t="s">
        <v>3317</v>
      </c>
      <c r="AS216" s="72" t="s">
        <v>3317</v>
      </c>
      <c r="AT216" s="72" t="s">
        <v>3317</v>
      </c>
      <c r="AU216" s="72" t="s">
        <v>3317</v>
      </c>
      <c r="AV216" s="72" t="s">
        <v>3317</v>
      </c>
      <c r="AW216" s="72" t="s">
        <v>3317</v>
      </c>
      <c r="AX216" s="72" t="s">
        <v>3317</v>
      </c>
      <c r="AY216" s="72" t="s">
        <v>3317</v>
      </c>
      <c r="AZ216" s="72" t="s">
        <v>3317</v>
      </c>
      <c r="BA216" s="72" t="s">
        <v>3317</v>
      </c>
      <c r="BB216" s="72" t="s">
        <v>3317</v>
      </c>
      <c r="BC216" s="72" t="s">
        <v>3317</v>
      </c>
      <c r="BD216" s="72" t="s">
        <v>3317</v>
      </c>
      <c r="BE216" s="72" t="s">
        <v>3317</v>
      </c>
      <c r="BF216" s="72" t="s">
        <v>3317</v>
      </c>
      <c r="BG216" s="72" t="s">
        <v>3317</v>
      </c>
      <c r="BH216" s="72" t="s">
        <v>3317</v>
      </c>
      <c r="BI216" s="72" t="s">
        <v>3317</v>
      </c>
      <c r="BJ216" s="72" t="s">
        <v>3317</v>
      </c>
      <c r="BK216" s="72" t="s">
        <v>3317</v>
      </c>
      <c r="BL216" s="72" t="s">
        <v>3317</v>
      </c>
      <c r="BM216" s="72" t="s">
        <v>3317</v>
      </c>
      <c r="BN216" s="72" t="s">
        <v>3317</v>
      </c>
      <c r="BO216" s="72" t="s">
        <v>3317</v>
      </c>
      <c r="BP216" s="72" t="s">
        <v>3317</v>
      </c>
      <c r="BQ216" s="72" t="s">
        <v>3738</v>
      </c>
      <c r="BR216" s="72" t="s">
        <v>3317</v>
      </c>
    </row>
    <row r="217" spans="1:70">
      <c r="A217" s="72" t="s">
        <v>2018</v>
      </c>
      <c r="B217" s="72" t="s">
        <v>3739</v>
      </c>
      <c r="C217" s="72" t="s">
        <v>2415</v>
      </c>
      <c r="D217" s="72" t="s">
        <v>3317</v>
      </c>
      <c r="E217" s="72" t="s">
        <v>3317</v>
      </c>
      <c r="F217" s="72" t="s">
        <v>3317</v>
      </c>
      <c r="G217" s="72" t="s">
        <v>3318</v>
      </c>
      <c r="H217" s="72" t="s">
        <v>3317</v>
      </c>
      <c r="I217" s="72" t="s">
        <v>3322</v>
      </c>
      <c r="J217" s="72" t="s">
        <v>3317</v>
      </c>
      <c r="K217" s="72" t="s">
        <v>3317</v>
      </c>
      <c r="L217" s="72" t="s">
        <v>3317</v>
      </c>
      <c r="M217" s="72" t="s">
        <v>3317</v>
      </c>
      <c r="N217" s="72" t="s">
        <v>3317</v>
      </c>
      <c r="O217" s="72" t="s">
        <v>3317</v>
      </c>
      <c r="P217" s="72" t="s">
        <v>3317</v>
      </c>
      <c r="Q217" s="72" t="s">
        <v>3317</v>
      </c>
      <c r="R217" s="72" t="s">
        <v>3317</v>
      </c>
      <c r="S217" s="72" t="s">
        <v>3317</v>
      </c>
      <c r="T217" s="72" t="s">
        <v>3317</v>
      </c>
      <c r="U217" s="72" t="s">
        <v>3317</v>
      </c>
      <c r="V217" s="72" t="s">
        <v>3317</v>
      </c>
      <c r="W217" s="72" t="s">
        <v>3317</v>
      </c>
      <c r="X217" s="72" t="s">
        <v>3317</v>
      </c>
      <c r="Y217" s="72" t="s">
        <v>3317</v>
      </c>
      <c r="Z217" s="72" t="s">
        <v>3317</v>
      </c>
      <c r="AA217" s="72" t="s">
        <v>3317</v>
      </c>
      <c r="AB217" s="72" t="s">
        <v>3317</v>
      </c>
      <c r="AC217" s="72" t="s">
        <v>3317</v>
      </c>
      <c r="AD217" s="72" t="s">
        <v>3317</v>
      </c>
      <c r="AE217" s="72" t="s">
        <v>3317</v>
      </c>
      <c r="AF217" s="72" t="s">
        <v>3317</v>
      </c>
      <c r="AG217" s="72" t="s">
        <v>3317</v>
      </c>
      <c r="AH217" s="72" t="s">
        <v>3317</v>
      </c>
      <c r="AI217" s="72" t="s">
        <v>3317</v>
      </c>
      <c r="AJ217" s="72" t="s">
        <v>3317</v>
      </c>
      <c r="AK217" s="72" t="s">
        <v>3317</v>
      </c>
      <c r="AL217" s="72" t="s">
        <v>3317</v>
      </c>
      <c r="AM217" s="72" t="s">
        <v>3317</v>
      </c>
      <c r="AN217" s="72" t="s">
        <v>3317</v>
      </c>
      <c r="AO217" s="72" t="s">
        <v>3317</v>
      </c>
      <c r="AP217" s="72" t="s">
        <v>3317</v>
      </c>
      <c r="AQ217" s="72" t="s">
        <v>3317</v>
      </c>
      <c r="AR217" s="72" t="s">
        <v>3317</v>
      </c>
      <c r="AS217" s="72" t="s">
        <v>3317</v>
      </c>
      <c r="AT217" s="72" t="s">
        <v>3317</v>
      </c>
      <c r="AU217" s="72" t="s">
        <v>3317</v>
      </c>
      <c r="AV217" s="72" t="s">
        <v>3317</v>
      </c>
      <c r="AW217" s="72" t="s">
        <v>3317</v>
      </c>
      <c r="AX217" s="72" t="s">
        <v>3317</v>
      </c>
      <c r="AY217" s="72" t="s">
        <v>3317</v>
      </c>
      <c r="AZ217" s="72" t="s">
        <v>3317</v>
      </c>
      <c r="BA217" s="72" t="s">
        <v>3317</v>
      </c>
      <c r="BB217" s="72" t="s">
        <v>3317</v>
      </c>
      <c r="BC217" s="72" t="s">
        <v>3317</v>
      </c>
      <c r="BD217" s="72" t="s">
        <v>3317</v>
      </c>
      <c r="BE217" s="72" t="s">
        <v>3317</v>
      </c>
      <c r="BF217" s="72" t="s">
        <v>3317</v>
      </c>
      <c r="BG217" s="72" t="s">
        <v>3317</v>
      </c>
      <c r="BH217" s="72" t="s">
        <v>3317</v>
      </c>
      <c r="BI217" s="72" t="s">
        <v>3317</v>
      </c>
      <c r="BJ217" s="72" t="s">
        <v>3317</v>
      </c>
      <c r="BK217" s="72" t="s">
        <v>3317</v>
      </c>
      <c r="BL217" s="72" t="s">
        <v>3317</v>
      </c>
      <c r="BM217" s="72" t="s">
        <v>3317</v>
      </c>
      <c r="BN217" s="72" t="s">
        <v>3317</v>
      </c>
      <c r="BO217" s="72" t="s">
        <v>3317</v>
      </c>
      <c r="BP217" s="72" t="s">
        <v>3317</v>
      </c>
      <c r="BQ217" s="72" t="s">
        <v>3740</v>
      </c>
      <c r="BR217" s="72" t="s">
        <v>3317</v>
      </c>
    </row>
    <row r="218" spans="1:70">
      <c r="A218" s="72" t="s">
        <v>2018</v>
      </c>
      <c r="B218" s="72" t="s">
        <v>2445</v>
      </c>
      <c r="C218" s="72" t="s">
        <v>2446</v>
      </c>
      <c r="D218" s="72" t="s">
        <v>3317</v>
      </c>
      <c r="E218" s="72" t="s">
        <v>3317</v>
      </c>
      <c r="F218" s="72" t="s">
        <v>3317</v>
      </c>
      <c r="G218" s="72" t="s">
        <v>3318</v>
      </c>
      <c r="H218" s="72" t="s">
        <v>2447</v>
      </c>
      <c r="I218" s="72" t="s">
        <v>3317</v>
      </c>
      <c r="J218" s="72" t="s">
        <v>3317</v>
      </c>
      <c r="K218" s="72" t="s">
        <v>3317</v>
      </c>
      <c r="L218" s="72" t="s">
        <v>3317</v>
      </c>
      <c r="M218" s="72" t="s">
        <v>3317</v>
      </c>
      <c r="N218" s="72" t="s">
        <v>3317</v>
      </c>
      <c r="O218" s="72" t="s">
        <v>3317</v>
      </c>
      <c r="P218" s="72" t="s">
        <v>3317</v>
      </c>
      <c r="Q218" s="72" t="s">
        <v>3317</v>
      </c>
      <c r="R218" s="72" t="s">
        <v>3317</v>
      </c>
      <c r="S218" s="72" t="s">
        <v>3317</v>
      </c>
      <c r="T218" s="72" t="s">
        <v>3317</v>
      </c>
      <c r="U218" s="72" t="s">
        <v>3317</v>
      </c>
      <c r="V218" s="72" t="s">
        <v>3317</v>
      </c>
      <c r="W218" s="72" t="s">
        <v>3317</v>
      </c>
      <c r="X218" s="72" t="s">
        <v>3317</v>
      </c>
      <c r="Y218" s="72" t="s">
        <v>3317</v>
      </c>
      <c r="Z218" s="72" t="s">
        <v>3317</v>
      </c>
      <c r="AA218" s="72" t="s">
        <v>3317</v>
      </c>
      <c r="AB218" s="72" t="s">
        <v>3317</v>
      </c>
      <c r="AC218" s="72" t="s">
        <v>3317</v>
      </c>
      <c r="AD218" s="72" t="s">
        <v>3317</v>
      </c>
      <c r="AE218" s="72" t="s">
        <v>3317</v>
      </c>
      <c r="AF218" s="72" t="s">
        <v>3317</v>
      </c>
      <c r="AG218" s="72" t="s">
        <v>3317</v>
      </c>
      <c r="AH218" s="72" t="s">
        <v>3317</v>
      </c>
      <c r="AI218" s="72" t="s">
        <v>3317</v>
      </c>
      <c r="AJ218" s="72" t="s">
        <v>3317</v>
      </c>
      <c r="AK218" s="72" t="s">
        <v>3317</v>
      </c>
      <c r="AL218" s="72" t="s">
        <v>3317</v>
      </c>
      <c r="AM218" s="72" t="s">
        <v>3317</v>
      </c>
      <c r="AN218" s="72" t="s">
        <v>3317</v>
      </c>
      <c r="AO218" s="72" t="s">
        <v>3317</v>
      </c>
      <c r="AP218" s="72" t="s">
        <v>3317</v>
      </c>
      <c r="AQ218" s="72" t="s">
        <v>3317</v>
      </c>
      <c r="AR218" s="72" t="s">
        <v>3317</v>
      </c>
      <c r="AS218" s="72" t="s">
        <v>3317</v>
      </c>
      <c r="AT218" s="72" t="s">
        <v>3317</v>
      </c>
      <c r="AU218" s="72" t="s">
        <v>3317</v>
      </c>
      <c r="AV218" s="72" t="s">
        <v>3317</v>
      </c>
      <c r="AW218" s="72" t="s">
        <v>3317</v>
      </c>
      <c r="AX218" s="72" t="s">
        <v>3317</v>
      </c>
      <c r="AY218" s="72" t="s">
        <v>3317</v>
      </c>
      <c r="AZ218" s="72" t="s">
        <v>3317</v>
      </c>
      <c r="BA218" s="72" t="s">
        <v>3317</v>
      </c>
      <c r="BB218" s="72" t="s">
        <v>3317</v>
      </c>
      <c r="BC218" s="72" t="s">
        <v>3317</v>
      </c>
      <c r="BD218" s="72" t="s">
        <v>3317</v>
      </c>
      <c r="BE218" s="72" t="s">
        <v>3317</v>
      </c>
      <c r="BF218" s="72" t="s">
        <v>3317</v>
      </c>
      <c r="BG218" s="72" t="s">
        <v>3317</v>
      </c>
      <c r="BH218" s="72" t="s">
        <v>3317</v>
      </c>
      <c r="BI218" s="72" t="s">
        <v>3317</v>
      </c>
      <c r="BJ218" s="72" t="s">
        <v>3317</v>
      </c>
      <c r="BK218" s="72" t="s">
        <v>3317</v>
      </c>
      <c r="BL218" s="72" t="s">
        <v>3317</v>
      </c>
      <c r="BM218" s="72" t="s">
        <v>3317</v>
      </c>
      <c r="BN218" s="72" t="s">
        <v>3317</v>
      </c>
      <c r="BO218" s="72" t="s">
        <v>3317</v>
      </c>
      <c r="BP218" s="72" t="s">
        <v>3317</v>
      </c>
      <c r="BQ218" s="72" t="s">
        <v>3741</v>
      </c>
      <c r="BR218" s="72" t="s">
        <v>3326</v>
      </c>
    </row>
    <row r="219" spans="1:70">
      <c r="A219" s="72" t="s">
        <v>2018</v>
      </c>
      <c r="B219" s="72" t="s">
        <v>3742</v>
      </c>
      <c r="C219" s="72" t="s">
        <v>2893</v>
      </c>
      <c r="D219" s="72" t="s">
        <v>3317</v>
      </c>
      <c r="E219" s="72" t="s">
        <v>3317</v>
      </c>
      <c r="F219" s="72" t="s">
        <v>3317</v>
      </c>
      <c r="G219" s="72" t="s">
        <v>3318</v>
      </c>
      <c r="H219" s="72" t="s">
        <v>3317</v>
      </c>
      <c r="I219" s="72" t="s">
        <v>3322</v>
      </c>
      <c r="J219" s="72" t="s">
        <v>3317</v>
      </c>
      <c r="K219" s="72" t="s">
        <v>3317</v>
      </c>
      <c r="L219" s="72" t="s">
        <v>3317</v>
      </c>
      <c r="M219" s="72" t="s">
        <v>3317</v>
      </c>
      <c r="N219" s="72" t="s">
        <v>3317</v>
      </c>
      <c r="O219" s="72" t="s">
        <v>3317</v>
      </c>
      <c r="P219" s="72" t="s">
        <v>3317</v>
      </c>
      <c r="Q219" s="72" t="s">
        <v>3317</v>
      </c>
      <c r="R219" s="72" t="s">
        <v>3317</v>
      </c>
      <c r="S219" s="72" t="s">
        <v>3317</v>
      </c>
      <c r="T219" s="72" t="s">
        <v>3317</v>
      </c>
      <c r="U219" s="72" t="s">
        <v>3317</v>
      </c>
      <c r="V219" s="72" t="s">
        <v>3317</v>
      </c>
      <c r="W219" s="72" t="s">
        <v>3317</v>
      </c>
      <c r="X219" s="72" t="s">
        <v>3317</v>
      </c>
      <c r="Y219" s="72" t="s">
        <v>3317</v>
      </c>
      <c r="Z219" s="72" t="s">
        <v>3317</v>
      </c>
      <c r="AA219" s="72" t="s">
        <v>3317</v>
      </c>
      <c r="AB219" s="72" t="s">
        <v>3317</v>
      </c>
      <c r="AC219" s="72" t="s">
        <v>3317</v>
      </c>
      <c r="AD219" s="72" t="s">
        <v>3317</v>
      </c>
      <c r="AE219" s="72" t="s">
        <v>3317</v>
      </c>
      <c r="AF219" s="72" t="s">
        <v>3317</v>
      </c>
      <c r="AG219" s="72" t="s">
        <v>3317</v>
      </c>
      <c r="AH219" s="72" t="s">
        <v>3317</v>
      </c>
      <c r="AI219" s="72" t="s">
        <v>3317</v>
      </c>
      <c r="AJ219" s="72" t="s">
        <v>3317</v>
      </c>
      <c r="AK219" s="72" t="s">
        <v>3317</v>
      </c>
      <c r="AL219" s="72" t="s">
        <v>3317</v>
      </c>
      <c r="AM219" s="72" t="s">
        <v>3317</v>
      </c>
      <c r="AN219" s="72" t="s">
        <v>3317</v>
      </c>
      <c r="AO219" s="72" t="s">
        <v>3317</v>
      </c>
      <c r="AP219" s="72" t="s">
        <v>3317</v>
      </c>
      <c r="AQ219" s="72" t="s">
        <v>3317</v>
      </c>
      <c r="AR219" s="72" t="s">
        <v>3317</v>
      </c>
      <c r="AS219" s="72" t="s">
        <v>3317</v>
      </c>
      <c r="AT219" s="72" t="s">
        <v>3317</v>
      </c>
      <c r="AU219" s="72" t="s">
        <v>3317</v>
      </c>
      <c r="AV219" s="72" t="s">
        <v>3317</v>
      </c>
      <c r="AW219" s="72" t="s">
        <v>3317</v>
      </c>
      <c r="AX219" s="72" t="s">
        <v>3317</v>
      </c>
      <c r="AY219" s="72" t="s">
        <v>3317</v>
      </c>
      <c r="AZ219" s="72" t="s">
        <v>3317</v>
      </c>
      <c r="BA219" s="72" t="s">
        <v>3317</v>
      </c>
      <c r="BB219" s="72" t="s">
        <v>3317</v>
      </c>
      <c r="BC219" s="72" t="s">
        <v>3317</v>
      </c>
      <c r="BD219" s="72" t="s">
        <v>3317</v>
      </c>
      <c r="BE219" s="72" t="s">
        <v>3317</v>
      </c>
      <c r="BF219" s="72" t="s">
        <v>3317</v>
      </c>
      <c r="BG219" s="72" t="s">
        <v>3317</v>
      </c>
      <c r="BH219" s="72" t="s">
        <v>3317</v>
      </c>
      <c r="BI219" s="72" t="s">
        <v>3317</v>
      </c>
      <c r="BJ219" s="72" t="s">
        <v>3317</v>
      </c>
      <c r="BK219" s="72" t="s">
        <v>3317</v>
      </c>
      <c r="BL219" s="72" t="s">
        <v>3317</v>
      </c>
      <c r="BM219" s="72" t="s">
        <v>3317</v>
      </c>
      <c r="BN219" s="72" t="s">
        <v>3317</v>
      </c>
      <c r="BO219" s="72" t="s">
        <v>3317</v>
      </c>
      <c r="BP219" s="72" t="s">
        <v>3317</v>
      </c>
      <c r="BQ219" s="72" t="s">
        <v>3743</v>
      </c>
      <c r="BR219" s="72" t="s">
        <v>3317</v>
      </c>
    </row>
    <row r="220" spans="1:70">
      <c r="A220" s="72" t="s">
        <v>2018</v>
      </c>
      <c r="B220" s="72" t="s">
        <v>3744</v>
      </c>
      <c r="C220" s="72" t="s">
        <v>2446</v>
      </c>
      <c r="D220" s="72" t="s">
        <v>3317</v>
      </c>
      <c r="E220" s="72" t="s">
        <v>3317</v>
      </c>
      <c r="F220" s="72" t="s">
        <v>3317</v>
      </c>
      <c r="G220" s="72" t="s">
        <v>3318</v>
      </c>
      <c r="H220" s="72" t="s">
        <v>3317</v>
      </c>
      <c r="I220" s="72" t="s">
        <v>3322</v>
      </c>
      <c r="J220" s="72" t="s">
        <v>3317</v>
      </c>
      <c r="K220" s="72" t="s">
        <v>3317</v>
      </c>
      <c r="L220" s="72" t="s">
        <v>3317</v>
      </c>
      <c r="M220" s="72" t="s">
        <v>3317</v>
      </c>
      <c r="N220" s="72" t="s">
        <v>3317</v>
      </c>
      <c r="O220" s="72" t="s">
        <v>3317</v>
      </c>
      <c r="P220" s="72" t="s">
        <v>3317</v>
      </c>
      <c r="Q220" s="72" t="s">
        <v>3317</v>
      </c>
      <c r="R220" s="72" t="s">
        <v>3317</v>
      </c>
      <c r="S220" s="72" t="s">
        <v>3317</v>
      </c>
      <c r="T220" s="72" t="s">
        <v>3317</v>
      </c>
      <c r="U220" s="72" t="s">
        <v>3317</v>
      </c>
      <c r="V220" s="72" t="s">
        <v>3317</v>
      </c>
      <c r="W220" s="72" t="s">
        <v>3317</v>
      </c>
      <c r="X220" s="72" t="s">
        <v>3317</v>
      </c>
      <c r="Y220" s="72" t="s">
        <v>3317</v>
      </c>
      <c r="Z220" s="72" t="s">
        <v>3317</v>
      </c>
      <c r="AA220" s="72" t="s">
        <v>3317</v>
      </c>
      <c r="AB220" s="72" t="s">
        <v>3317</v>
      </c>
      <c r="AC220" s="72" t="s">
        <v>3317</v>
      </c>
      <c r="AD220" s="72" t="s">
        <v>3317</v>
      </c>
      <c r="AE220" s="72" t="s">
        <v>3317</v>
      </c>
      <c r="AF220" s="72" t="s">
        <v>3317</v>
      </c>
      <c r="AG220" s="72" t="s">
        <v>3317</v>
      </c>
      <c r="AH220" s="72" t="s">
        <v>3317</v>
      </c>
      <c r="AI220" s="72" t="s">
        <v>3317</v>
      </c>
      <c r="AJ220" s="72" t="s">
        <v>3317</v>
      </c>
      <c r="AK220" s="72" t="s">
        <v>3317</v>
      </c>
      <c r="AL220" s="72" t="s">
        <v>3317</v>
      </c>
      <c r="AM220" s="72" t="s">
        <v>3317</v>
      </c>
      <c r="AN220" s="72" t="s">
        <v>3317</v>
      </c>
      <c r="AO220" s="72" t="s">
        <v>3317</v>
      </c>
      <c r="AP220" s="72" t="s">
        <v>3317</v>
      </c>
      <c r="AQ220" s="72" t="s">
        <v>3317</v>
      </c>
      <c r="AR220" s="72" t="s">
        <v>3317</v>
      </c>
      <c r="AS220" s="72" t="s">
        <v>3317</v>
      </c>
      <c r="AT220" s="72" t="s">
        <v>3317</v>
      </c>
      <c r="AU220" s="72" t="s">
        <v>3317</v>
      </c>
      <c r="AV220" s="72" t="s">
        <v>3317</v>
      </c>
      <c r="AW220" s="72" t="s">
        <v>3317</v>
      </c>
      <c r="AX220" s="72" t="s">
        <v>3317</v>
      </c>
      <c r="AY220" s="72" t="s">
        <v>3317</v>
      </c>
      <c r="AZ220" s="72" t="s">
        <v>3317</v>
      </c>
      <c r="BA220" s="72" t="s">
        <v>3317</v>
      </c>
      <c r="BB220" s="72" t="s">
        <v>3317</v>
      </c>
      <c r="BC220" s="72" t="s">
        <v>3317</v>
      </c>
      <c r="BD220" s="72" t="s">
        <v>3317</v>
      </c>
      <c r="BE220" s="72" t="s">
        <v>3317</v>
      </c>
      <c r="BF220" s="72" t="s">
        <v>3317</v>
      </c>
      <c r="BG220" s="72" t="s">
        <v>3317</v>
      </c>
      <c r="BH220" s="72" t="s">
        <v>3317</v>
      </c>
      <c r="BI220" s="72" t="s">
        <v>3317</v>
      </c>
      <c r="BJ220" s="72" t="s">
        <v>3317</v>
      </c>
      <c r="BK220" s="72" t="s">
        <v>3317</v>
      </c>
      <c r="BL220" s="72" t="s">
        <v>3317</v>
      </c>
      <c r="BM220" s="72" t="s">
        <v>3317</v>
      </c>
      <c r="BN220" s="72" t="s">
        <v>3317</v>
      </c>
      <c r="BO220" s="72" t="s">
        <v>3317</v>
      </c>
      <c r="BP220" s="72" t="s">
        <v>3317</v>
      </c>
      <c r="BQ220" s="72" t="s">
        <v>3745</v>
      </c>
      <c r="BR220" s="72" t="s">
        <v>3317</v>
      </c>
    </row>
    <row r="221" spans="1:70">
      <c r="A221" s="72" t="s">
        <v>2018</v>
      </c>
      <c r="B221" s="72" t="s">
        <v>3746</v>
      </c>
      <c r="C221" s="72" t="s">
        <v>2415</v>
      </c>
      <c r="D221" s="72" t="s">
        <v>3317</v>
      </c>
      <c r="E221" s="72" t="s">
        <v>3317</v>
      </c>
      <c r="F221" s="72" t="s">
        <v>3317</v>
      </c>
      <c r="G221" s="72" t="s">
        <v>3318</v>
      </c>
      <c r="H221" s="72" t="s">
        <v>3317</v>
      </c>
      <c r="I221" s="72" t="s">
        <v>3322</v>
      </c>
      <c r="J221" s="72" t="s">
        <v>3317</v>
      </c>
      <c r="K221" s="72" t="s">
        <v>3317</v>
      </c>
      <c r="L221" s="72" t="s">
        <v>3317</v>
      </c>
      <c r="M221" s="72" t="s">
        <v>3317</v>
      </c>
      <c r="N221" s="72" t="s">
        <v>3317</v>
      </c>
      <c r="O221" s="72" t="s">
        <v>3317</v>
      </c>
      <c r="P221" s="72" t="s">
        <v>3317</v>
      </c>
      <c r="Q221" s="72" t="s">
        <v>3317</v>
      </c>
      <c r="R221" s="72" t="s">
        <v>3317</v>
      </c>
      <c r="S221" s="72" t="s">
        <v>3317</v>
      </c>
      <c r="T221" s="72" t="s">
        <v>3317</v>
      </c>
      <c r="U221" s="72" t="s">
        <v>3317</v>
      </c>
      <c r="V221" s="72" t="s">
        <v>3317</v>
      </c>
      <c r="W221" s="72" t="s">
        <v>3317</v>
      </c>
      <c r="X221" s="72" t="s">
        <v>3317</v>
      </c>
      <c r="Y221" s="72" t="s">
        <v>3317</v>
      </c>
      <c r="Z221" s="72" t="s">
        <v>3317</v>
      </c>
      <c r="AA221" s="72" t="s">
        <v>3317</v>
      </c>
      <c r="AB221" s="72" t="s">
        <v>3317</v>
      </c>
      <c r="AC221" s="72" t="s">
        <v>3317</v>
      </c>
      <c r="AD221" s="72" t="s">
        <v>3317</v>
      </c>
      <c r="AE221" s="72" t="s">
        <v>3317</v>
      </c>
      <c r="AF221" s="72" t="s">
        <v>3317</v>
      </c>
      <c r="AG221" s="72" t="s">
        <v>3317</v>
      </c>
      <c r="AH221" s="72" t="s">
        <v>3317</v>
      </c>
      <c r="AI221" s="72" t="s">
        <v>3317</v>
      </c>
      <c r="AJ221" s="72" t="s">
        <v>3317</v>
      </c>
      <c r="AK221" s="72" t="s">
        <v>3317</v>
      </c>
      <c r="AL221" s="72" t="s">
        <v>3317</v>
      </c>
      <c r="AM221" s="72" t="s">
        <v>3317</v>
      </c>
      <c r="AN221" s="72" t="s">
        <v>3317</v>
      </c>
      <c r="AO221" s="72" t="s">
        <v>3317</v>
      </c>
      <c r="AP221" s="72" t="s">
        <v>3317</v>
      </c>
      <c r="AQ221" s="72" t="s">
        <v>3317</v>
      </c>
      <c r="AR221" s="72" t="s">
        <v>3317</v>
      </c>
      <c r="AS221" s="72" t="s">
        <v>3317</v>
      </c>
      <c r="AT221" s="72" t="s">
        <v>3317</v>
      </c>
      <c r="AU221" s="72" t="s">
        <v>3317</v>
      </c>
      <c r="AV221" s="72" t="s">
        <v>3317</v>
      </c>
      <c r="AW221" s="72" t="s">
        <v>3317</v>
      </c>
      <c r="AX221" s="72" t="s">
        <v>3317</v>
      </c>
      <c r="AY221" s="72" t="s">
        <v>3317</v>
      </c>
      <c r="AZ221" s="72" t="s">
        <v>3317</v>
      </c>
      <c r="BA221" s="72" t="s">
        <v>3317</v>
      </c>
      <c r="BB221" s="72" t="s">
        <v>3317</v>
      </c>
      <c r="BC221" s="72" t="s">
        <v>3317</v>
      </c>
      <c r="BD221" s="72" t="s">
        <v>3317</v>
      </c>
      <c r="BE221" s="72" t="s">
        <v>3317</v>
      </c>
      <c r="BF221" s="72" t="s">
        <v>3317</v>
      </c>
      <c r="BG221" s="72" t="s">
        <v>3317</v>
      </c>
      <c r="BH221" s="72" t="s">
        <v>3317</v>
      </c>
      <c r="BI221" s="72" t="s">
        <v>3317</v>
      </c>
      <c r="BJ221" s="72" t="s">
        <v>3317</v>
      </c>
      <c r="BK221" s="72" t="s">
        <v>3317</v>
      </c>
      <c r="BL221" s="72" t="s">
        <v>3317</v>
      </c>
      <c r="BM221" s="72" t="s">
        <v>3317</v>
      </c>
      <c r="BN221" s="72" t="s">
        <v>3317</v>
      </c>
      <c r="BO221" s="72" t="s">
        <v>3317</v>
      </c>
      <c r="BP221" s="72" t="s">
        <v>3317</v>
      </c>
      <c r="BQ221" s="72" t="s">
        <v>3747</v>
      </c>
      <c r="BR221" s="72" t="s">
        <v>3317</v>
      </c>
    </row>
    <row r="222" spans="1:70">
      <c r="A222" s="72" t="s">
        <v>2018</v>
      </c>
      <c r="B222" s="72" t="s">
        <v>3748</v>
      </c>
      <c r="C222" s="72" t="s">
        <v>2415</v>
      </c>
      <c r="D222" s="72" t="s">
        <v>3317</v>
      </c>
      <c r="E222" s="72" t="s">
        <v>3317</v>
      </c>
      <c r="F222" s="72" t="s">
        <v>3317</v>
      </c>
      <c r="G222" s="72" t="s">
        <v>3318</v>
      </c>
      <c r="H222" s="72" t="s">
        <v>3317</v>
      </c>
      <c r="I222" s="72" t="s">
        <v>3322</v>
      </c>
      <c r="J222" s="72" t="s">
        <v>3317</v>
      </c>
      <c r="K222" s="72" t="s">
        <v>3317</v>
      </c>
      <c r="L222" s="72" t="s">
        <v>3317</v>
      </c>
      <c r="M222" s="72" t="s">
        <v>3317</v>
      </c>
      <c r="N222" s="72" t="s">
        <v>3317</v>
      </c>
      <c r="O222" s="72" t="s">
        <v>3317</v>
      </c>
      <c r="P222" s="72" t="s">
        <v>3317</v>
      </c>
      <c r="Q222" s="72" t="s">
        <v>3317</v>
      </c>
      <c r="R222" s="72" t="s">
        <v>3317</v>
      </c>
      <c r="S222" s="72" t="s">
        <v>3317</v>
      </c>
      <c r="T222" s="72" t="s">
        <v>3317</v>
      </c>
      <c r="U222" s="72" t="s">
        <v>3317</v>
      </c>
      <c r="V222" s="72" t="s">
        <v>3317</v>
      </c>
      <c r="W222" s="72" t="s">
        <v>3317</v>
      </c>
      <c r="X222" s="72" t="s">
        <v>3317</v>
      </c>
      <c r="Y222" s="72" t="s">
        <v>3317</v>
      </c>
      <c r="Z222" s="72" t="s">
        <v>3317</v>
      </c>
      <c r="AA222" s="72" t="s">
        <v>3317</v>
      </c>
      <c r="AB222" s="72" t="s">
        <v>3317</v>
      </c>
      <c r="AC222" s="72" t="s">
        <v>3317</v>
      </c>
      <c r="AD222" s="72" t="s">
        <v>3317</v>
      </c>
      <c r="AE222" s="72" t="s">
        <v>3317</v>
      </c>
      <c r="AF222" s="72" t="s">
        <v>3317</v>
      </c>
      <c r="AG222" s="72" t="s">
        <v>3317</v>
      </c>
      <c r="AH222" s="72" t="s">
        <v>3317</v>
      </c>
      <c r="AI222" s="72" t="s">
        <v>3317</v>
      </c>
      <c r="AJ222" s="72" t="s">
        <v>3317</v>
      </c>
      <c r="AK222" s="72" t="s">
        <v>3317</v>
      </c>
      <c r="AL222" s="72" t="s">
        <v>3317</v>
      </c>
      <c r="AM222" s="72" t="s">
        <v>3317</v>
      </c>
      <c r="AN222" s="72" t="s">
        <v>3317</v>
      </c>
      <c r="AO222" s="72" t="s">
        <v>3317</v>
      </c>
      <c r="AP222" s="72" t="s">
        <v>3317</v>
      </c>
      <c r="AQ222" s="72" t="s">
        <v>3317</v>
      </c>
      <c r="AR222" s="72" t="s">
        <v>3317</v>
      </c>
      <c r="AS222" s="72" t="s">
        <v>3317</v>
      </c>
      <c r="AT222" s="72" t="s">
        <v>3317</v>
      </c>
      <c r="AU222" s="72" t="s">
        <v>3317</v>
      </c>
      <c r="AV222" s="72" t="s">
        <v>3317</v>
      </c>
      <c r="AW222" s="72" t="s">
        <v>3317</v>
      </c>
      <c r="AX222" s="72" t="s">
        <v>3317</v>
      </c>
      <c r="AY222" s="72" t="s">
        <v>3317</v>
      </c>
      <c r="AZ222" s="72" t="s">
        <v>3317</v>
      </c>
      <c r="BA222" s="72" t="s">
        <v>3317</v>
      </c>
      <c r="BB222" s="72" t="s">
        <v>3317</v>
      </c>
      <c r="BC222" s="72" t="s">
        <v>3317</v>
      </c>
      <c r="BD222" s="72" t="s">
        <v>3317</v>
      </c>
      <c r="BE222" s="72" t="s">
        <v>3317</v>
      </c>
      <c r="BF222" s="72" t="s">
        <v>3317</v>
      </c>
      <c r="BG222" s="72" t="s">
        <v>3317</v>
      </c>
      <c r="BH222" s="72" t="s">
        <v>3317</v>
      </c>
      <c r="BI222" s="72" t="s">
        <v>3317</v>
      </c>
      <c r="BJ222" s="72" t="s">
        <v>3317</v>
      </c>
      <c r="BK222" s="72" t="s">
        <v>3317</v>
      </c>
      <c r="BL222" s="72" t="s">
        <v>3317</v>
      </c>
      <c r="BM222" s="72" t="s">
        <v>3317</v>
      </c>
      <c r="BN222" s="72" t="s">
        <v>3317</v>
      </c>
      <c r="BO222" s="72" t="s">
        <v>3317</v>
      </c>
      <c r="BP222" s="72" t="s">
        <v>3317</v>
      </c>
      <c r="BQ222" s="72" t="s">
        <v>3749</v>
      </c>
      <c r="BR222" s="72" t="s">
        <v>3317</v>
      </c>
    </row>
    <row r="223" spans="1:70">
      <c r="A223" s="72" t="s">
        <v>2018</v>
      </c>
      <c r="B223" s="72" t="s">
        <v>3750</v>
      </c>
      <c r="C223" s="72" t="s">
        <v>2889</v>
      </c>
      <c r="D223" s="72" t="s">
        <v>3317</v>
      </c>
      <c r="E223" s="72" t="s">
        <v>3317</v>
      </c>
      <c r="F223" s="72" t="s">
        <v>3317</v>
      </c>
      <c r="G223" s="72" t="s">
        <v>3318</v>
      </c>
      <c r="H223" s="72" t="s">
        <v>3317</v>
      </c>
      <c r="I223" s="72" t="s">
        <v>3322</v>
      </c>
      <c r="J223" s="72" t="s">
        <v>3317</v>
      </c>
      <c r="K223" s="72" t="s">
        <v>3317</v>
      </c>
      <c r="L223" s="72" t="s">
        <v>3317</v>
      </c>
      <c r="M223" s="72" t="s">
        <v>3317</v>
      </c>
      <c r="N223" s="72" t="s">
        <v>3317</v>
      </c>
      <c r="O223" s="72" t="s">
        <v>3317</v>
      </c>
      <c r="P223" s="72" t="s">
        <v>3317</v>
      </c>
      <c r="Q223" s="72" t="s">
        <v>3317</v>
      </c>
      <c r="R223" s="72" t="s">
        <v>3317</v>
      </c>
      <c r="S223" s="72" t="s">
        <v>3317</v>
      </c>
      <c r="T223" s="72" t="s">
        <v>3317</v>
      </c>
      <c r="U223" s="72" t="s">
        <v>3317</v>
      </c>
      <c r="V223" s="72" t="s">
        <v>3317</v>
      </c>
      <c r="W223" s="72" t="s">
        <v>3317</v>
      </c>
      <c r="X223" s="72" t="s">
        <v>3317</v>
      </c>
      <c r="Y223" s="72" t="s">
        <v>3317</v>
      </c>
      <c r="Z223" s="72" t="s">
        <v>3317</v>
      </c>
      <c r="AA223" s="72" t="s">
        <v>3317</v>
      </c>
      <c r="AB223" s="72" t="s">
        <v>3317</v>
      </c>
      <c r="AC223" s="72" t="s">
        <v>3317</v>
      </c>
      <c r="AD223" s="72" t="s">
        <v>3317</v>
      </c>
      <c r="AE223" s="72" t="s">
        <v>3317</v>
      </c>
      <c r="AF223" s="72" t="s">
        <v>3317</v>
      </c>
      <c r="AG223" s="72" t="s">
        <v>3317</v>
      </c>
      <c r="AH223" s="72" t="s">
        <v>3317</v>
      </c>
      <c r="AI223" s="72" t="s">
        <v>3317</v>
      </c>
      <c r="AJ223" s="72" t="s">
        <v>3317</v>
      </c>
      <c r="AK223" s="72" t="s">
        <v>3317</v>
      </c>
      <c r="AL223" s="72" t="s">
        <v>3317</v>
      </c>
      <c r="AM223" s="72" t="s">
        <v>3317</v>
      </c>
      <c r="AN223" s="72" t="s">
        <v>3317</v>
      </c>
      <c r="AO223" s="72" t="s">
        <v>3317</v>
      </c>
      <c r="AP223" s="72" t="s">
        <v>3317</v>
      </c>
      <c r="AQ223" s="72" t="s">
        <v>3317</v>
      </c>
      <c r="AR223" s="72" t="s">
        <v>3317</v>
      </c>
      <c r="AS223" s="72" t="s">
        <v>3317</v>
      </c>
      <c r="AT223" s="72" t="s">
        <v>3317</v>
      </c>
      <c r="AU223" s="72" t="s">
        <v>3317</v>
      </c>
      <c r="AV223" s="72" t="s">
        <v>3317</v>
      </c>
      <c r="AW223" s="72" t="s">
        <v>3317</v>
      </c>
      <c r="AX223" s="72" t="s">
        <v>3317</v>
      </c>
      <c r="AY223" s="72" t="s">
        <v>3317</v>
      </c>
      <c r="AZ223" s="72" t="s">
        <v>3317</v>
      </c>
      <c r="BA223" s="72" t="s">
        <v>3317</v>
      </c>
      <c r="BB223" s="72" t="s">
        <v>3317</v>
      </c>
      <c r="BC223" s="72" t="s">
        <v>3317</v>
      </c>
      <c r="BD223" s="72" t="s">
        <v>3317</v>
      </c>
      <c r="BE223" s="72" t="s">
        <v>3317</v>
      </c>
      <c r="BF223" s="72" t="s">
        <v>3317</v>
      </c>
      <c r="BG223" s="72" t="s">
        <v>3317</v>
      </c>
      <c r="BH223" s="72" t="s">
        <v>3317</v>
      </c>
      <c r="BI223" s="72" t="s">
        <v>3317</v>
      </c>
      <c r="BJ223" s="72" t="s">
        <v>3317</v>
      </c>
      <c r="BK223" s="72" t="s">
        <v>3317</v>
      </c>
      <c r="BL223" s="72" t="s">
        <v>3317</v>
      </c>
      <c r="BM223" s="72" t="s">
        <v>3317</v>
      </c>
      <c r="BN223" s="72" t="s">
        <v>3317</v>
      </c>
      <c r="BO223" s="72" t="s">
        <v>3317</v>
      </c>
      <c r="BP223" s="72" t="s">
        <v>3317</v>
      </c>
      <c r="BQ223" s="72" t="s">
        <v>3751</v>
      </c>
      <c r="BR223" s="72" t="s">
        <v>3317</v>
      </c>
    </row>
    <row r="224" spans="1:70">
      <c r="A224" s="72" t="s">
        <v>2018</v>
      </c>
      <c r="B224" s="72" t="s">
        <v>3752</v>
      </c>
      <c r="C224" s="72" t="s">
        <v>2415</v>
      </c>
      <c r="D224" s="72" t="s">
        <v>3317</v>
      </c>
      <c r="E224" s="72" t="s">
        <v>3317</v>
      </c>
      <c r="F224" s="72" t="s">
        <v>3317</v>
      </c>
      <c r="G224" s="72" t="s">
        <v>3318</v>
      </c>
      <c r="H224" s="72" t="s">
        <v>3317</v>
      </c>
      <c r="I224" s="72" t="s">
        <v>3322</v>
      </c>
      <c r="J224" s="72" t="s">
        <v>3317</v>
      </c>
      <c r="K224" s="72" t="s">
        <v>3317</v>
      </c>
      <c r="L224" s="72" t="s">
        <v>3317</v>
      </c>
      <c r="M224" s="72" t="s">
        <v>3317</v>
      </c>
      <c r="N224" s="72" t="s">
        <v>3317</v>
      </c>
      <c r="O224" s="72" t="s">
        <v>3317</v>
      </c>
      <c r="P224" s="72" t="s">
        <v>3317</v>
      </c>
      <c r="Q224" s="72" t="s">
        <v>3317</v>
      </c>
      <c r="R224" s="72" t="s">
        <v>3317</v>
      </c>
      <c r="S224" s="72" t="s">
        <v>3317</v>
      </c>
      <c r="T224" s="72" t="s">
        <v>3317</v>
      </c>
      <c r="U224" s="72" t="s">
        <v>3317</v>
      </c>
      <c r="V224" s="72" t="s">
        <v>3317</v>
      </c>
      <c r="W224" s="72" t="s">
        <v>3317</v>
      </c>
      <c r="X224" s="72" t="s">
        <v>3317</v>
      </c>
      <c r="Y224" s="72" t="s">
        <v>3317</v>
      </c>
      <c r="Z224" s="72" t="s">
        <v>3317</v>
      </c>
      <c r="AA224" s="72" t="s">
        <v>3317</v>
      </c>
      <c r="AB224" s="72" t="s">
        <v>3317</v>
      </c>
      <c r="AC224" s="72" t="s">
        <v>3317</v>
      </c>
      <c r="AD224" s="72" t="s">
        <v>3317</v>
      </c>
      <c r="AE224" s="72" t="s">
        <v>3317</v>
      </c>
      <c r="AF224" s="72" t="s">
        <v>3317</v>
      </c>
      <c r="AG224" s="72" t="s">
        <v>3317</v>
      </c>
      <c r="AH224" s="72" t="s">
        <v>3317</v>
      </c>
      <c r="AI224" s="72" t="s">
        <v>3317</v>
      </c>
      <c r="AJ224" s="72" t="s">
        <v>3317</v>
      </c>
      <c r="AK224" s="72" t="s">
        <v>3317</v>
      </c>
      <c r="AL224" s="72" t="s">
        <v>3317</v>
      </c>
      <c r="AM224" s="72" t="s">
        <v>3317</v>
      </c>
      <c r="AN224" s="72" t="s">
        <v>3317</v>
      </c>
      <c r="AO224" s="72" t="s">
        <v>3317</v>
      </c>
      <c r="AP224" s="72" t="s">
        <v>3317</v>
      </c>
      <c r="AQ224" s="72" t="s">
        <v>3317</v>
      </c>
      <c r="AR224" s="72" t="s">
        <v>3317</v>
      </c>
      <c r="AS224" s="72" t="s">
        <v>3317</v>
      </c>
      <c r="AT224" s="72" t="s">
        <v>3317</v>
      </c>
      <c r="AU224" s="72" t="s">
        <v>3317</v>
      </c>
      <c r="AV224" s="72" t="s">
        <v>3317</v>
      </c>
      <c r="AW224" s="72" t="s">
        <v>3317</v>
      </c>
      <c r="AX224" s="72" t="s">
        <v>3317</v>
      </c>
      <c r="AY224" s="72" t="s">
        <v>3317</v>
      </c>
      <c r="AZ224" s="72" t="s">
        <v>3317</v>
      </c>
      <c r="BA224" s="72" t="s">
        <v>3317</v>
      </c>
      <c r="BB224" s="72" t="s">
        <v>3317</v>
      </c>
      <c r="BC224" s="72" t="s">
        <v>3317</v>
      </c>
      <c r="BD224" s="72" t="s">
        <v>3317</v>
      </c>
      <c r="BE224" s="72" t="s">
        <v>3317</v>
      </c>
      <c r="BF224" s="72" t="s">
        <v>3317</v>
      </c>
      <c r="BG224" s="72" t="s">
        <v>3317</v>
      </c>
      <c r="BH224" s="72" t="s">
        <v>3317</v>
      </c>
      <c r="BI224" s="72" t="s">
        <v>3317</v>
      </c>
      <c r="BJ224" s="72" t="s">
        <v>3317</v>
      </c>
      <c r="BK224" s="72" t="s">
        <v>3317</v>
      </c>
      <c r="BL224" s="72" t="s">
        <v>3317</v>
      </c>
      <c r="BM224" s="72" t="s">
        <v>3317</v>
      </c>
      <c r="BN224" s="72" t="s">
        <v>3317</v>
      </c>
      <c r="BO224" s="72" t="s">
        <v>3317</v>
      </c>
      <c r="BP224" s="72" t="s">
        <v>3317</v>
      </c>
      <c r="BQ224" s="72" t="s">
        <v>3753</v>
      </c>
      <c r="BR224" s="72" t="s">
        <v>3317</v>
      </c>
    </row>
    <row r="225" spans="1:70">
      <c r="A225" s="72" t="s">
        <v>2018</v>
      </c>
      <c r="B225" s="72" t="s">
        <v>3754</v>
      </c>
      <c r="C225" s="72" t="s">
        <v>2415</v>
      </c>
      <c r="D225" s="72" t="s">
        <v>3317</v>
      </c>
      <c r="E225" s="72" t="s">
        <v>3317</v>
      </c>
      <c r="F225" s="72" t="s">
        <v>3317</v>
      </c>
      <c r="G225" s="72" t="s">
        <v>3318</v>
      </c>
      <c r="H225" s="72" t="s">
        <v>3317</v>
      </c>
      <c r="I225" s="72" t="s">
        <v>3322</v>
      </c>
      <c r="J225" s="72" t="s">
        <v>3317</v>
      </c>
      <c r="K225" s="72" t="s">
        <v>3317</v>
      </c>
      <c r="L225" s="72" t="s">
        <v>3317</v>
      </c>
      <c r="M225" s="72" t="s">
        <v>3317</v>
      </c>
      <c r="N225" s="72" t="s">
        <v>3317</v>
      </c>
      <c r="O225" s="72" t="s">
        <v>3317</v>
      </c>
      <c r="P225" s="72" t="s">
        <v>3317</v>
      </c>
      <c r="Q225" s="72" t="s">
        <v>3317</v>
      </c>
      <c r="R225" s="72" t="s">
        <v>3317</v>
      </c>
      <c r="S225" s="72" t="s">
        <v>3317</v>
      </c>
      <c r="T225" s="72" t="s">
        <v>3317</v>
      </c>
      <c r="U225" s="72" t="s">
        <v>3317</v>
      </c>
      <c r="V225" s="72" t="s">
        <v>3317</v>
      </c>
      <c r="W225" s="72" t="s">
        <v>3317</v>
      </c>
      <c r="X225" s="72" t="s">
        <v>3317</v>
      </c>
      <c r="Y225" s="72" t="s">
        <v>3317</v>
      </c>
      <c r="Z225" s="72" t="s">
        <v>3317</v>
      </c>
      <c r="AA225" s="72" t="s">
        <v>3317</v>
      </c>
      <c r="AB225" s="72" t="s">
        <v>3317</v>
      </c>
      <c r="AC225" s="72" t="s">
        <v>3317</v>
      </c>
      <c r="AD225" s="72" t="s">
        <v>3317</v>
      </c>
      <c r="AE225" s="72" t="s">
        <v>3317</v>
      </c>
      <c r="AF225" s="72" t="s">
        <v>3317</v>
      </c>
      <c r="AG225" s="72" t="s">
        <v>3317</v>
      </c>
      <c r="AH225" s="72" t="s">
        <v>3317</v>
      </c>
      <c r="AI225" s="72" t="s">
        <v>3317</v>
      </c>
      <c r="AJ225" s="72" t="s">
        <v>3317</v>
      </c>
      <c r="AK225" s="72" t="s">
        <v>3317</v>
      </c>
      <c r="AL225" s="72" t="s">
        <v>3317</v>
      </c>
      <c r="AM225" s="72" t="s">
        <v>3317</v>
      </c>
      <c r="AN225" s="72" t="s">
        <v>3317</v>
      </c>
      <c r="AO225" s="72" t="s">
        <v>3317</v>
      </c>
      <c r="AP225" s="72" t="s">
        <v>3317</v>
      </c>
      <c r="AQ225" s="72" t="s">
        <v>3317</v>
      </c>
      <c r="AR225" s="72" t="s">
        <v>3317</v>
      </c>
      <c r="AS225" s="72" t="s">
        <v>3317</v>
      </c>
      <c r="AT225" s="72" t="s">
        <v>3317</v>
      </c>
      <c r="AU225" s="72" t="s">
        <v>3317</v>
      </c>
      <c r="AV225" s="72" t="s">
        <v>3317</v>
      </c>
      <c r="AW225" s="72" t="s">
        <v>3317</v>
      </c>
      <c r="AX225" s="72" t="s">
        <v>3317</v>
      </c>
      <c r="AY225" s="72" t="s">
        <v>3317</v>
      </c>
      <c r="AZ225" s="72" t="s">
        <v>3317</v>
      </c>
      <c r="BA225" s="72" t="s">
        <v>3317</v>
      </c>
      <c r="BB225" s="72" t="s">
        <v>3317</v>
      </c>
      <c r="BC225" s="72" t="s">
        <v>3317</v>
      </c>
      <c r="BD225" s="72" t="s">
        <v>3317</v>
      </c>
      <c r="BE225" s="72" t="s">
        <v>3317</v>
      </c>
      <c r="BF225" s="72" t="s">
        <v>3317</v>
      </c>
      <c r="BG225" s="72" t="s">
        <v>3317</v>
      </c>
      <c r="BH225" s="72" t="s">
        <v>3317</v>
      </c>
      <c r="BI225" s="72" t="s">
        <v>3317</v>
      </c>
      <c r="BJ225" s="72" t="s">
        <v>3317</v>
      </c>
      <c r="BK225" s="72" t="s">
        <v>3317</v>
      </c>
      <c r="BL225" s="72" t="s">
        <v>3317</v>
      </c>
      <c r="BM225" s="72" t="s">
        <v>3317</v>
      </c>
      <c r="BN225" s="72" t="s">
        <v>3317</v>
      </c>
      <c r="BO225" s="72" t="s">
        <v>3317</v>
      </c>
      <c r="BP225" s="72" t="s">
        <v>3317</v>
      </c>
      <c r="BQ225" s="72" t="s">
        <v>3755</v>
      </c>
      <c r="BR225" s="72" t="s">
        <v>3317</v>
      </c>
    </row>
    <row r="226" spans="1:70">
      <c r="A226" s="72" t="s">
        <v>2018</v>
      </c>
      <c r="B226" s="72" t="s">
        <v>3756</v>
      </c>
      <c r="C226" s="72" t="s">
        <v>2415</v>
      </c>
      <c r="D226" s="72" t="s">
        <v>3317</v>
      </c>
      <c r="E226" s="72" t="s">
        <v>3317</v>
      </c>
      <c r="F226" s="72" t="s">
        <v>3317</v>
      </c>
      <c r="G226" s="72" t="s">
        <v>3318</v>
      </c>
      <c r="H226" s="72" t="s">
        <v>3317</v>
      </c>
      <c r="I226" s="72" t="s">
        <v>3322</v>
      </c>
      <c r="J226" s="72" t="s">
        <v>3317</v>
      </c>
      <c r="K226" s="72" t="s">
        <v>3317</v>
      </c>
      <c r="L226" s="72" t="s">
        <v>3317</v>
      </c>
      <c r="M226" s="72" t="s">
        <v>3317</v>
      </c>
      <c r="N226" s="72" t="s">
        <v>3317</v>
      </c>
      <c r="O226" s="72" t="s">
        <v>3317</v>
      </c>
      <c r="P226" s="72" t="s">
        <v>3317</v>
      </c>
      <c r="Q226" s="72" t="s">
        <v>3317</v>
      </c>
      <c r="R226" s="72" t="s">
        <v>3317</v>
      </c>
      <c r="S226" s="72" t="s">
        <v>3317</v>
      </c>
      <c r="T226" s="72" t="s">
        <v>3317</v>
      </c>
      <c r="U226" s="72" t="s">
        <v>3317</v>
      </c>
      <c r="V226" s="72" t="s">
        <v>3317</v>
      </c>
      <c r="W226" s="72" t="s">
        <v>3317</v>
      </c>
      <c r="X226" s="72" t="s">
        <v>3317</v>
      </c>
      <c r="Y226" s="72" t="s">
        <v>3317</v>
      </c>
      <c r="Z226" s="72" t="s">
        <v>3317</v>
      </c>
      <c r="AA226" s="72" t="s">
        <v>3317</v>
      </c>
      <c r="AB226" s="72" t="s">
        <v>3317</v>
      </c>
      <c r="AC226" s="72" t="s">
        <v>3317</v>
      </c>
      <c r="AD226" s="72" t="s">
        <v>3317</v>
      </c>
      <c r="AE226" s="72" t="s">
        <v>3317</v>
      </c>
      <c r="AF226" s="72" t="s">
        <v>3317</v>
      </c>
      <c r="AG226" s="72" t="s">
        <v>3317</v>
      </c>
      <c r="AH226" s="72" t="s">
        <v>3317</v>
      </c>
      <c r="AI226" s="72" t="s">
        <v>3317</v>
      </c>
      <c r="AJ226" s="72" t="s">
        <v>3317</v>
      </c>
      <c r="AK226" s="72" t="s">
        <v>3317</v>
      </c>
      <c r="AL226" s="72" t="s">
        <v>3317</v>
      </c>
      <c r="AM226" s="72" t="s">
        <v>3317</v>
      </c>
      <c r="AN226" s="72" t="s">
        <v>3317</v>
      </c>
      <c r="AO226" s="72" t="s">
        <v>3317</v>
      </c>
      <c r="AP226" s="72" t="s">
        <v>3317</v>
      </c>
      <c r="AQ226" s="72" t="s">
        <v>3317</v>
      </c>
      <c r="AR226" s="72" t="s">
        <v>3317</v>
      </c>
      <c r="AS226" s="72" t="s">
        <v>3317</v>
      </c>
      <c r="AT226" s="72" t="s">
        <v>3317</v>
      </c>
      <c r="AU226" s="72" t="s">
        <v>3317</v>
      </c>
      <c r="AV226" s="72" t="s">
        <v>3317</v>
      </c>
      <c r="AW226" s="72" t="s">
        <v>3317</v>
      </c>
      <c r="AX226" s="72" t="s">
        <v>3317</v>
      </c>
      <c r="AY226" s="72" t="s">
        <v>3317</v>
      </c>
      <c r="AZ226" s="72" t="s">
        <v>3317</v>
      </c>
      <c r="BA226" s="72" t="s">
        <v>3317</v>
      </c>
      <c r="BB226" s="72" t="s">
        <v>3317</v>
      </c>
      <c r="BC226" s="72" t="s">
        <v>3317</v>
      </c>
      <c r="BD226" s="72" t="s">
        <v>3317</v>
      </c>
      <c r="BE226" s="72" t="s">
        <v>3317</v>
      </c>
      <c r="BF226" s="72" t="s">
        <v>3317</v>
      </c>
      <c r="BG226" s="72" t="s">
        <v>3317</v>
      </c>
      <c r="BH226" s="72" t="s">
        <v>3317</v>
      </c>
      <c r="BI226" s="72" t="s">
        <v>3317</v>
      </c>
      <c r="BJ226" s="72" t="s">
        <v>3317</v>
      </c>
      <c r="BK226" s="72" t="s">
        <v>3317</v>
      </c>
      <c r="BL226" s="72" t="s">
        <v>3317</v>
      </c>
      <c r="BM226" s="72" t="s">
        <v>3317</v>
      </c>
      <c r="BN226" s="72" t="s">
        <v>3317</v>
      </c>
      <c r="BO226" s="72" t="s">
        <v>3317</v>
      </c>
      <c r="BP226" s="72" t="s">
        <v>3317</v>
      </c>
      <c r="BQ226" s="72" t="s">
        <v>3757</v>
      </c>
      <c r="BR226" s="72" t="s">
        <v>3317</v>
      </c>
    </row>
    <row r="227" spans="1:70">
      <c r="A227" s="72" t="s">
        <v>2018</v>
      </c>
      <c r="B227" s="72" t="s">
        <v>3758</v>
      </c>
      <c r="C227" s="72" t="s">
        <v>2415</v>
      </c>
      <c r="D227" s="72" t="s">
        <v>3317</v>
      </c>
      <c r="E227" s="72" t="s">
        <v>3317</v>
      </c>
      <c r="F227" s="72" t="s">
        <v>3317</v>
      </c>
      <c r="G227" s="72" t="s">
        <v>3318</v>
      </c>
      <c r="H227" s="72" t="s">
        <v>3317</v>
      </c>
      <c r="I227" s="72" t="s">
        <v>3322</v>
      </c>
      <c r="J227" s="72" t="s">
        <v>3317</v>
      </c>
      <c r="K227" s="72" t="s">
        <v>3317</v>
      </c>
      <c r="L227" s="72" t="s">
        <v>3317</v>
      </c>
      <c r="M227" s="72" t="s">
        <v>3317</v>
      </c>
      <c r="N227" s="72" t="s">
        <v>3317</v>
      </c>
      <c r="O227" s="72" t="s">
        <v>3317</v>
      </c>
      <c r="P227" s="72" t="s">
        <v>3317</v>
      </c>
      <c r="Q227" s="72" t="s">
        <v>3317</v>
      </c>
      <c r="R227" s="72" t="s">
        <v>3317</v>
      </c>
      <c r="S227" s="72" t="s">
        <v>3317</v>
      </c>
      <c r="T227" s="72" t="s">
        <v>3317</v>
      </c>
      <c r="U227" s="72" t="s">
        <v>3317</v>
      </c>
      <c r="V227" s="72" t="s">
        <v>3317</v>
      </c>
      <c r="W227" s="72" t="s">
        <v>3317</v>
      </c>
      <c r="X227" s="72" t="s">
        <v>3317</v>
      </c>
      <c r="Y227" s="72" t="s">
        <v>3317</v>
      </c>
      <c r="Z227" s="72" t="s">
        <v>3317</v>
      </c>
      <c r="AA227" s="72" t="s">
        <v>3317</v>
      </c>
      <c r="AB227" s="72" t="s">
        <v>3317</v>
      </c>
      <c r="AC227" s="72" t="s">
        <v>3317</v>
      </c>
      <c r="AD227" s="72" t="s">
        <v>3317</v>
      </c>
      <c r="AE227" s="72" t="s">
        <v>3317</v>
      </c>
      <c r="AF227" s="72" t="s">
        <v>3317</v>
      </c>
      <c r="AG227" s="72" t="s">
        <v>3317</v>
      </c>
      <c r="AH227" s="72" t="s">
        <v>3317</v>
      </c>
      <c r="AI227" s="72" t="s">
        <v>3317</v>
      </c>
      <c r="AJ227" s="72" t="s">
        <v>3317</v>
      </c>
      <c r="AK227" s="72" t="s">
        <v>3317</v>
      </c>
      <c r="AL227" s="72" t="s">
        <v>3317</v>
      </c>
      <c r="AM227" s="72" t="s">
        <v>3317</v>
      </c>
      <c r="AN227" s="72" t="s">
        <v>3317</v>
      </c>
      <c r="AO227" s="72" t="s">
        <v>3317</v>
      </c>
      <c r="AP227" s="72" t="s">
        <v>3317</v>
      </c>
      <c r="AQ227" s="72" t="s">
        <v>3317</v>
      </c>
      <c r="AR227" s="72" t="s">
        <v>3317</v>
      </c>
      <c r="AS227" s="72" t="s">
        <v>3317</v>
      </c>
      <c r="AT227" s="72" t="s">
        <v>3317</v>
      </c>
      <c r="AU227" s="72" t="s">
        <v>3317</v>
      </c>
      <c r="AV227" s="72" t="s">
        <v>3317</v>
      </c>
      <c r="AW227" s="72" t="s">
        <v>3317</v>
      </c>
      <c r="AX227" s="72" t="s">
        <v>3317</v>
      </c>
      <c r="AY227" s="72" t="s">
        <v>3317</v>
      </c>
      <c r="AZ227" s="72" t="s">
        <v>3317</v>
      </c>
      <c r="BA227" s="72" t="s">
        <v>3317</v>
      </c>
      <c r="BB227" s="72" t="s">
        <v>3317</v>
      </c>
      <c r="BC227" s="72" t="s">
        <v>3317</v>
      </c>
      <c r="BD227" s="72" t="s">
        <v>3317</v>
      </c>
      <c r="BE227" s="72" t="s">
        <v>3317</v>
      </c>
      <c r="BF227" s="72" t="s">
        <v>3317</v>
      </c>
      <c r="BG227" s="72" t="s">
        <v>3317</v>
      </c>
      <c r="BH227" s="72" t="s">
        <v>3317</v>
      </c>
      <c r="BI227" s="72" t="s">
        <v>3317</v>
      </c>
      <c r="BJ227" s="72" t="s">
        <v>3317</v>
      </c>
      <c r="BK227" s="72" t="s">
        <v>3317</v>
      </c>
      <c r="BL227" s="72" t="s">
        <v>3317</v>
      </c>
      <c r="BM227" s="72" t="s">
        <v>3317</v>
      </c>
      <c r="BN227" s="72" t="s">
        <v>3317</v>
      </c>
      <c r="BO227" s="72" t="s">
        <v>3317</v>
      </c>
      <c r="BP227" s="72" t="s">
        <v>3317</v>
      </c>
      <c r="BQ227" s="72" t="s">
        <v>3759</v>
      </c>
      <c r="BR227" s="72" t="s">
        <v>3317</v>
      </c>
    </row>
    <row r="228" spans="1:70">
      <c r="A228" s="72" t="s">
        <v>2018</v>
      </c>
      <c r="B228" s="72" t="s">
        <v>3760</v>
      </c>
      <c r="C228" s="72" t="s">
        <v>2415</v>
      </c>
      <c r="D228" s="72" t="s">
        <v>3317</v>
      </c>
      <c r="E228" s="72" t="s">
        <v>3317</v>
      </c>
      <c r="F228" s="72" t="s">
        <v>3317</v>
      </c>
      <c r="G228" s="72" t="s">
        <v>3318</v>
      </c>
      <c r="H228" s="72" t="s">
        <v>3317</v>
      </c>
      <c r="I228" s="72" t="s">
        <v>3322</v>
      </c>
      <c r="J228" s="72" t="s">
        <v>3317</v>
      </c>
      <c r="K228" s="72" t="s">
        <v>3317</v>
      </c>
      <c r="L228" s="72" t="s">
        <v>3317</v>
      </c>
      <c r="M228" s="72" t="s">
        <v>3317</v>
      </c>
      <c r="N228" s="72" t="s">
        <v>3317</v>
      </c>
      <c r="O228" s="72" t="s">
        <v>3317</v>
      </c>
      <c r="P228" s="72" t="s">
        <v>3317</v>
      </c>
      <c r="Q228" s="72" t="s">
        <v>3317</v>
      </c>
      <c r="R228" s="72" t="s">
        <v>3317</v>
      </c>
      <c r="S228" s="72" t="s">
        <v>3317</v>
      </c>
      <c r="T228" s="72" t="s">
        <v>3317</v>
      </c>
      <c r="U228" s="72" t="s">
        <v>3317</v>
      </c>
      <c r="V228" s="72" t="s">
        <v>3317</v>
      </c>
      <c r="W228" s="72" t="s">
        <v>3317</v>
      </c>
      <c r="X228" s="72" t="s">
        <v>3317</v>
      </c>
      <c r="Y228" s="72" t="s">
        <v>3317</v>
      </c>
      <c r="Z228" s="72" t="s">
        <v>3317</v>
      </c>
      <c r="AA228" s="72" t="s">
        <v>3317</v>
      </c>
      <c r="AB228" s="72" t="s">
        <v>3317</v>
      </c>
      <c r="AC228" s="72" t="s">
        <v>3317</v>
      </c>
      <c r="AD228" s="72" t="s">
        <v>3317</v>
      </c>
      <c r="AE228" s="72" t="s">
        <v>3317</v>
      </c>
      <c r="AF228" s="72" t="s">
        <v>3317</v>
      </c>
      <c r="AG228" s="72" t="s">
        <v>3317</v>
      </c>
      <c r="AH228" s="72" t="s">
        <v>3317</v>
      </c>
      <c r="AI228" s="72" t="s">
        <v>3317</v>
      </c>
      <c r="AJ228" s="72" t="s">
        <v>3317</v>
      </c>
      <c r="AK228" s="72" t="s">
        <v>3317</v>
      </c>
      <c r="AL228" s="72" t="s">
        <v>3317</v>
      </c>
      <c r="AM228" s="72" t="s">
        <v>3317</v>
      </c>
      <c r="AN228" s="72" t="s">
        <v>3317</v>
      </c>
      <c r="AO228" s="72" t="s">
        <v>3317</v>
      </c>
      <c r="AP228" s="72" t="s">
        <v>3317</v>
      </c>
      <c r="AQ228" s="72" t="s">
        <v>3317</v>
      </c>
      <c r="AR228" s="72" t="s">
        <v>3317</v>
      </c>
      <c r="AS228" s="72" t="s">
        <v>3317</v>
      </c>
      <c r="AT228" s="72" t="s">
        <v>3317</v>
      </c>
      <c r="AU228" s="72" t="s">
        <v>3317</v>
      </c>
      <c r="AV228" s="72" t="s">
        <v>3317</v>
      </c>
      <c r="AW228" s="72" t="s">
        <v>3317</v>
      </c>
      <c r="AX228" s="72" t="s">
        <v>3317</v>
      </c>
      <c r="AY228" s="72" t="s">
        <v>3317</v>
      </c>
      <c r="AZ228" s="72" t="s">
        <v>3317</v>
      </c>
      <c r="BA228" s="72" t="s">
        <v>3317</v>
      </c>
      <c r="BB228" s="72" t="s">
        <v>3317</v>
      </c>
      <c r="BC228" s="72" t="s">
        <v>3317</v>
      </c>
      <c r="BD228" s="72" t="s">
        <v>3317</v>
      </c>
      <c r="BE228" s="72" t="s">
        <v>3317</v>
      </c>
      <c r="BF228" s="72" t="s">
        <v>3317</v>
      </c>
      <c r="BG228" s="72" t="s">
        <v>3317</v>
      </c>
      <c r="BH228" s="72" t="s">
        <v>3317</v>
      </c>
      <c r="BI228" s="72" t="s">
        <v>3317</v>
      </c>
      <c r="BJ228" s="72" t="s">
        <v>3317</v>
      </c>
      <c r="BK228" s="72" t="s">
        <v>3317</v>
      </c>
      <c r="BL228" s="72" t="s">
        <v>3317</v>
      </c>
      <c r="BM228" s="72" t="s">
        <v>3317</v>
      </c>
      <c r="BN228" s="72" t="s">
        <v>3317</v>
      </c>
      <c r="BO228" s="72" t="s">
        <v>3317</v>
      </c>
      <c r="BP228" s="72" t="s">
        <v>3317</v>
      </c>
      <c r="BQ228" s="72" t="s">
        <v>3761</v>
      </c>
      <c r="BR228" s="72" t="s">
        <v>3317</v>
      </c>
    </row>
    <row r="229" spans="1:70">
      <c r="A229" s="72" t="s">
        <v>2018</v>
      </c>
      <c r="B229" s="72" t="s">
        <v>3762</v>
      </c>
      <c r="C229" s="72" t="s">
        <v>2415</v>
      </c>
      <c r="D229" s="72" t="s">
        <v>3317</v>
      </c>
      <c r="E229" s="72" t="s">
        <v>3317</v>
      </c>
      <c r="F229" s="72" t="s">
        <v>3317</v>
      </c>
      <c r="G229" s="72" t="s">
        <v>3318</v>
      </c>
      <c r="H229" s="72" t="s">
        <v>3317</v>
      </c>
      <c r="I229" s="72" t="s">
        <v>3322</v>
      </c>
      <c r="J229" s="72" t="s">
        <v>3317</v>
      </c>
      <c r="K229" s="72" t="s">
        <v>3317</v>
      </c>
      <c r="L229" s="72" t="s">
        <v>3317</v>
      </c>
      <c r="M229" s="72" t="s">
        <v>3317</v>
      </c>
      <c r="N229" s="72" t="s">
        <v>3317</v>
      </c>
      <c r="O229" s="72" t="s">
        <v>3317</v>
      </c>
      <c r="P229" s="72" t="s">
        <v>3317</v>
      </c>
      <c r="Q229" s="72" t="s">
        <v>3317</v>
      </c>
      <c r="R229" s="72" t="s">
        <v>3317</v>
      </c>
      <c r="S229" s="72" t="s">
        <v>3317</v>
      </c>
      <c r="T229" s="72" t="s">
        <v>3317</v>
      </c>
      <c r="U229" s="72" t="s">
        <v>3317</v>
      </c>
      <c r="V229" s="72" t="s">
        <v>3317</v>
      </c>
      <c r="W229" s="72" t="s">
        <v>3317</v>
      </c>
      <c r="X229" s="72" t="s">
        <v>3317</v>
      </c>
      <c r="Y229" s="72" t="s">
        <v>3317</v>
      </c>
      <c r="Z229" s="72" t="s">
        <v>3317</v>
      </c>
      <c r="AA229" s="72" t="s">
        <v>3317</v>
      </c>
      <c r="AB229" s="72" t="s">
        <v>3317</v>
      </c>
      <c r="AC229" s="72" t="s">
        <v>3317</v>
      </c>
      <c r="AD229" s="72" t="s">
        <v>3317</v>
      </c>
      <c r="AE229" s="72" t="s">
        <v>3317</v>
      </c>
      <c r="AF229" s="72" t="s">
        <v>3317</v>
      </c>
      <c r="AG229" s="72" t="s">
        <v>3317</v>
      </c>
      <c r="AH229" s="72" t="s">
        <v>3317</v>
      </c>
      <c r="AI229" s="72" t="s">
        <v>3317</v>
      </c>
      <c r="AJ229" s="72" t="s">
        <v>3317</v>
      </c>
      <c r="AK229" s="72" t="s">
        <v>3317</v>
      </c>
      <c r="AL229" s="72" t="s">
        <v>3317</v>
      </c>
      <c r="AM229" s="72" t="s">
        <v>3317</v>
      </c>
      <c r="AN229" s="72" t="s">
        <v>3317</v>
      </c>
      <c r="AO229" s="72" t="s">
        <v>3317</v>
      </c>
      <c r="AP229" s="72" t="s">
        <v>3317</v>
      </c>
      <c r="AQ229" s="72" t="s">
        <v>3317</v>
      </c>
      <c r="AR229" s="72" t="s">
        <v>3317</v>
      </c>
      <c r="AS229" s="72" t="s">
        <v>3317</v>
      </c>
      <c r="AT229" s="72" t="s">
        <v>3317</v>
      </c>
      <c r="AU229" s="72" t="s">
        <v>3317</v>
      </c>
      <c r="AV229" s="72" t="s">
        <v>3317</v>
      </c>
      <c r="AW229" s="72" t="s">
        <v>3317</v>
      </c>
      <c r="AX229" s="72" t="s">
        <v>3317</v>
      </c>
      <c r="AY229" s="72" t="s">
        <v>3317</v>
      </c>
      <c r="AZ229" s="72" t="s">
        <v>3317</v>
      </c>
      <c r="BA229" s="72" t="s">
        <v>3317</v>
      </c>
      <c r="BB229" s="72" t="s">
        <v>3317</v>
      </c>
      <c r="BC229" s="72" t="s">
        <v>3317</v>
      </c>
      <c r="BD229" s="72" t="s">
        <v>3317</v>
      </c>
      <c r="BE229" s="72" t="s">
        <v>3317</v>
      </c>
      <c r="BF229" s="72" t="s">
        <v>3317</v>
      </c>
      <c r="BG229" s="72" t="s">
        <v>3317</v>
      </c>
      <c r="BH229" s="72" t="s">
        <v>3317</v>
      </c>
      <c r="BI229" s="72" t="s">
        <v>3317</v>
      </c>
      <c r="BJ229" s="72" t="s">
        <v>3317</v>
      </c>
      <c r="BK229" s="72" t="s">
        <v>3317</v>
      </c>
      <c r="BL229" s="72" t="s">
        <v>3317</v>
      </c>
      <c r="BM229" s="72" t="s">
        <v>3317</v>
      </c>
      <c r="BN229" s="72" t="s">
        <v>3317</v>
      </c>
      <c r="BO229" s="72" t="s">
        <v>3317</v>
      </c>
      <c r="BP229" s="72" t="s">
        <v>3317</v>
      </c>
      <c r="BQ229" s="72" t="s">
        <v>3763</v>
      </c>
      <c r="BR229" s="72" t="s">
        <v>3317</v>
      </c>
    </row>
    <row r="230" spans="1:70">
      <c r="A230" s="72" t="s">
        <v>2018</v>
      </c>
      <c r="B230" s="72" t="s">
        <v>3764</v>
      </c>
      <c r="C230" s="72" t="s">
        <v>2415</v>
      </c>
      <c r="D230" s="72" t="s">
        <v>3317</v>
      </c>
      <c r="E230" s="72" t="s">
        <v>3317</v>
      </c>
      <c r="F230" s="72" t="s">
        <v>3317</v>
      </c>
      <c r="G230" s="72" t="s">
        <v>3318</v>
      </c>
      <c r="H230" s="72" t="s">
        <v>3317</v>
      </c>
      <c r="I230" s="72" t="s">
        <v>3322</v>
      </c>
      <c r="J230" s="72" t="s">
        <v>3317</v>
      </c>
      <c r="K230" s="72" t="s">
        <v>3317</v>
      </c>
      <c r="L230" s="72" t="s">
        <v>3317</v>
      </c>
      <c r="M230" s="72" t="s">
        <v>3317</v>
      </c>
      <c r="N230" s="72" t="s">
        <v>3317</v>
      </c>
      <c r="O230" s="72" t="s">
        <v>3317</v>
      </c>
      <c r="P230" s="72" t="s">
        <v>3317</v>
      </c>
      <c r="Q230" s="72" t="s">
        <v>3317</v>
      </c>
      <c r="R230" s="72" t="s">
        <v>3317</v>
      </c>
      <c r="S230" s="72" t="s">
        <v>3317</v>
      </c>
      <c r="T230" s="72" t="s">
        <v>3317</v>
      </c>
      <c r="U230" s="72" t="s">
        <v>3317</v>
      </c>
      <c r="V230" s="72" t="s">
        <v>3317</v>
      </c>
      <c r="W230" s="72" t="s">
        <v>3317</v>
      </c>
      <c r="X230" s="72" t="s">
        <v>3317</v>
      </c>
      <c r="Y230" s="72" t="s">
        <v>3317</v>
      </c>
      <c r="Z230" s="72" t="s">
        <v>3317</v>
      </c>
      <c r="AA230" s="72" t="s">
        <v>3317</v>
      </c>
      <c r="AB230" s="72" t="s">
        <v>3317</v>
      </c>
      <c r="AC230" s="72" t="s">
        <v>3317</v>
      </c>
      <c r="AD230" s="72" t="s">
        <v>3317</v>
      </c>
      <c r="AE230" s="72" t="s">
        <v>3317</v>
      </c>
      <c r="AF230" s="72" t="s">
        <v>3317</v>
      </c>
      <c r="AG230" s="72" t="s">
        <v>3317</v>
      </c>
      <c r="AH230" s="72" t="s">
        <v>3317</v>
      </c>
      <c r="AI230" s="72" t="s">
        <v>3317</v>
      </c>
      <c r="AJ230" s="72" t="s">
        <v>3317</v>
      </c>
      <c r="AK230" s="72" t="s">
        <v>3317</v>
      </c>
      <c r="AL230" s="72" t="s">
        <v>3317</v>
      </c>
      <c r="AM230" s="72" t="s">
        <v>3317</v>
      </c>
      <c r="AN230" s="72" t="s">
        <v>3317</v>
      </c>
      <c r="AO230" s="72" t="s">
        <v>3317</v>
      </c>
      <c r="AP230" s="72" t="s">
        <v>3317</v>
      </c>
      <c r="AQ230" s="72" t="s">
        <v>3317</v>
      </c>
      <c r="AR230" s="72" t="s">
        <v>3317</v>
      </c>
      <c r="AS230" s="72" t="s">
        <v>3317</v>
      </c>
      <c r="AT230" s="72" t="s">
        <v>3317</v>
      </c>
      <c r="AU230" s="72" t="s">
        <v>3317</v>
      </c>
      <c r="AV230" s="72" t="s">
        <v>3317</v>
      </c>
      <c r="AW230" s="72" t="s">
        <v>3317</v>
      </c>
      <c r="AX230" s="72" t="s">
        <v>3317</v>
      </c>
      <c r="AY230" s="72" t="s">
        <v>3317</v>
      </c>
      <c r="AZ230" s="72" t="s">
        <v>3317</v>
      </c>
      <c r="BA230" s="72" t="s">
        <v>3317</v>
      </c>
      <c r="BB230" s="72" t="s">
        <v>3317</v>
      </c>
      <c r="BC230" s="72" t="s">
        <v>3317</v>
      </c>
      <c r="BD230" s="72" t="s">
        <v>3317</v>
      </c>
      <c r="BE230" s="72" t="s">
        <v>3317</v>
      </c>
      <c r="BF230" s="72" t="s">
        <v>3317</v>
      </c>
      <c r="BG230" s="72" t="s">
        <v>3317</v>
      </c>
      <c r="BH230" s="72" t="s">
        <v>3317</v>
      </c>
      <c r="BI230" s="72" t="s">
        <v>3317</v>
      </c>
      <c r="BJ230" s="72" t="s">
        <v>3317</v>
      </c>
      <c r="BK230" s="72" t="s">
        <v>3317</v>
      </c>
      <c r="BL230" s="72" t="s">
        <v>3317</v>
      </c>
      <c r="BM230" s="72" t="s">
        <v>3317</v>
      </c>
      <c r="BN230" s="72" t="s">
        <v>3317</v>
      </c>
      <c r="BO230" s="72" t="s">
        <v>3317</v>
      </c>
      <c r="BP230" s="72" t="s">
        <v>3317</v>
      </c>
      <c r="BQ230" s="72" t="s">
        <v>3765</v>
      </c>
      <c r="BR230" s="72" t="s">
        <v>3317</v>
      </c>
    </row>
    <row r="231" spans="1:70">
      <c r="A231" s="72" t="s">
        <v>2018</v>
      </c>
      <c r="B231" s="72" t="s">
        <v>3766</v>
      </c>
      <c r="C231" s="72" t="s">
        <v>2415</v>
      </c>
      <c r="D231" s="72" t="s">
        <v>3317</v>
      </c>
      <c r="E231" s="72" t="s">
        <v>3317</v>
      </c>
      <c r="F231" s="72" t="s">
        <v>3317</v>
      </c>
      <c r="G231" s="72" t="s">
        <v>3318</v>
      </c>
      <c r="H231" s="72" t="s">
        <v>3317</v>
      </c>
      <c r="I231" s="72" t="s">
        <v>3322</v>
      </c>
      <c r="J231" s="72" t="s">
        <v>3317</v>
      </c>
      <c r="K231" s="72" t="s">
        <v>3317</v>
      </c>
      <c r="L231" s="72" t="s">
        <v>3317</v>
      </c>
      <c r="M231" s="72" t="s">
        <v>3317</v>
      </c>
      <c r="N231" s="72" t="s">
        <v>3317</v>
      </c>
      <c r="O231" s="72" t="s">
        <v>3317</v>
      </c>
      <c r="P231" s="72" t="s">
        <v>3317</v>
      </c>
      <c r="Q231" s="72" t="s">
        <v>3317</v>
      </c>
      <c r="R231" s="72" t="s">
        <v>3317</v>
      </c>
      <c r="S231" s="72" t="s">
        <v>3317</v>
      </c>
      <c r="T231" s="72" t="s">
        <v>3317</v>
      </c>
      <c r="U231" s="72" t="s">
        <v>3317</v>
      </c>
      <c r="V231" s="72" t="s">
        <v>3317</v>
      </c>
      <c r="W231" s="72" t="s">
        <v>3317</v>
      </c>
      <c r="X231" s="72" t="s">
        <v>3317</v>
      </c>
      <c r="Y231" s="72" t="s">
        <v>3317</v>
      </c>
      <c r="Z231" s="72" t="s">
        <v>3317</v>
      </c>
      <c r="AA231" s="72" t="s">
        <v>3317</v>
      </c>
      <c r="AB231" s="72" t="s">
        <v>3317</v>
      </c>
      <c r="AC231" s="72" t="s">
        <v>3317</v>
      </c>
      <c r="AD231" s="72" t="s">
        <v>3317</v>
      </c>
      <c r="AE231" s="72" t="s">
        <v>3317</v>
      </c>
      <c r="AF231" s="72" t="s">
        <v>3317</v>
      </c>
      <c r="AG231" s="72" t="s">
        <v>3317</v>
      </c>
      <c r="AH231" s="72" t="s">
        <v>3317</v>
      </c>
      <c r="AI231" s="72" t="s">
        <v>3317</v>
      </c>
      <c r="AJ231" s="72" t="s">
        <v>3317</v>
      </c>
      <c r="AK231" s="72" t="s">
        <v>3317</v>
      </c>
      <c r="AL231" s="72" t="s">
        <v>3317</v>
      </c>
      <c r="AM231" s="72" t="s">
        <v>3317</v>
      </c>
      <c r="AN231" s="72" t="s">
        <v>3317</v>
      </c>
      <c r="AO231" s="72" t="s">
        <v>3317</v>
      </c>
      <c r="AP231" s="72" t="s">
        <v>3317</v>
      </c>
      <c r="AQ231" s="72" t="s">
        <v>3317</v>
      </c>
      <c r="AR231" s="72" t="s">
        <v>3317</v>
      </c>
      <c r="AS231" s="72" t="s">
        <v>3317</v>
      </c>
      <c r="AT231" s="72" t="s">
        <v>3317</v>
      </c>
      <c r="AU231" s="72" t="s">
        <v>3317</v>
      </c>
      <c r="AV231" s="72" t="s">
        <v>3317</v>
      </c>
      <c r="AW231" s="72" t="s">
        <v>3317</v>
      </c>
      <c r="AX231" s="72" t="s">
        <v>3317</v>
      </c>
      <c r="AY231" s="72" t="s">
        <v>3317</v>
      </c>
      <c r="AZ231" s="72" t="s">
        <v>3317</v>
      </c>
      <c r="BA231" s="72" t="s">
        <v>3317</v>
      </c>
      <c r="BB231" s="72" t="s">
        <v>3317</v>
      </c>
      <c r="BC231" s="72" t="s">
        <v>3317</v>
      </c>
      <c r="BD231" s="72" t="s">
        <v>3317</v>
      </c>
      <c r="BE231" s="72" t="s">
        <v>3317</v>
      </c>
      <c r="BF231" s="72" t="s">
        <v>3317</v>
      </c>
      <c r="BG231" s="72" t="s">
        <v>3317</v>
      </c>
      <c r="BH231" s="72" t="s">
        <v>3317</v>
      </c>
      <c r="BI231" s="72" t="s">
        <v>3317</v>
      </c>
      <c r="BJ231" s="72" t="s">
        <v>3317</v>
      </c>
      <c r="BK231" s="72" t="s">
        <v>3317</v>
      </c>
      <c r="BL231" s="72" t="s">
        <v>3317</v>
      </c>
      <c r="BM231" s="72" t="s">
        <v>3317</v>
      </c>
      <c r="BN231" s="72" t="s">
        <v>3317</v>
      </c>
      <c r="BO231" s="72" t="s">
        <v>3317</v>
      </c>
      <c r="BP231" s="72" t="s">
        <v>3317</v>
      </c>
      <c r="BQ231" s="72" t="s">
        <v>3767</v>
      </c>
      <c r="BR231" s="72" t="s">
        <v>3317</v>
      </c>
    </row>
    <row r="232" spans="1:70">
      <c r="A232" s="72" t="s">
        <v>2018</v>
      </c>
      <c r="B232" s="72" t="s">
        <v>3768</v>
      </c>
      <c r="C232" s="72" t="s">
        <v>2415</v>
      </c>
      <c r="D232" s="72" t="s">
        <v>3317</v>
      </c>
      <c r="E232" s="72" t="s">
        <v>3317</v>
      </c>
      <c r="F232" s="72" t="s">
        <v>3317</v>
      </c>
      <c r="G232" s="72" t="s">
        <v>3318</v>
      </c>
      <c r="H232" s="72" t="s">
        <v>3317</v>
      </c>
      <c r="I232" s="72" t="s">
        <v>3322</v>
      </c>
      <c r="J232" s="72" t="s">
        <v>3317</v>
      </c>
      <c r="K232" s="72" t="s">
        <v>3317</v>
      </c>
      <c r="L232" s="72" t="s">
        <v>3317</v>
      </c>
      <c r="M232" s="72" t="s">
        <v>3317</v>
      </c>
      <c r="N232" s="72" t="s">
        <v>3317</v>
      </c>
      <c r="O232" s="72" t="s">
        <v>3317</v>
      </c>
      <c r="P232" s="72" t="s">
        <v>3317</v>
      </c>
      <c r="Q232" s="72" t="s">
        <v>3317</v>
      </c>
      <c r="R232" s="72" t="s">
        <v>3317</v>
      </c>
      <c r="S232" s="72" t="s">
        <v>3317</v>
      </c>
      <c r="T232" s="72" t="s">
        <v>3317</v>
      </c>
      <c r="U232" s="72" t="s">
        <v>3317</v>
      </c>
      <c r="V232" s="72" t="s">
        <v>3317</v>
      </c>
      <c r="W232" s="72" t="s">
        <v>3317</v>
      </c>
      <c r="X232" s="72" t="s">
        <v>3317</v>
      </c>
      <c r="Y232" s="72" t="s">
        <v>3317</v>
      </c>
      <c r="Z232" s="72" t="s">
        <v>3317</v>
      </c>
      <c r="AA232" s="72" t="s">
        <v>3317</v>
      </c>
      <c r="AB232" s="72" t="s">
        <v>3317</v>
      </c>
      <c r="AC232" s="72" t="s">
        <v>3317</v>
      </c>
      <c r="AD232" s="72" t="s">
        <v>3317</v>
      </c>
      <c r="AE232" s="72" t="s">
        <v>3317</v>
      </c>
      <c r="AF232" s="72" t="s">
        <v>3317</v>
      </c>
      <c r="AG232" s="72" t="s">
        <v>3317</v>
      </c>
      <c r="AH232" s="72" t="s">
        <v>3317</v>
      </c>
      <c r="AI232" s="72" t="s">
        <v>3317</v>
      </c>
      <c r="AJ232" s="72" t="s">
        <v>3317</v>
      </c>
      <c r="AK232" s="72" t="s">
        <v>3317</v>
      </c>
      <c r="AL232" s="72" t="s">
        <v>3317</v>
      </c>
      <c r="AM232" s="72" t="s">
        <v>3317</v>
      </c>
      <c r="AN232" s="72" t="s">
        <v>3317</v>
      </c>
      <c r="AO232" s="72" t="s">
        <v>3317</v>
      </c>
      <c r="AP232" s="72" t="s">
        <v>3317</v>
      </c>
      <c r="AQ232" s="72" t="s">
        <v>3317</v>
      </c>
      <c r="AR232" s="72" t="s">
        <v>3317</v>
      </c>
      <c r="AS232" s="72" t="s">
        <v>3317</v>
      </c>
      <c r="AT232" s="72" t="s">
        <v>3317</v>
      </c>
      <c r="AU232" s="72" t="s">
        <v>3317</v>
      </c>
      <c r="AV232" s="72" t="s">
        <v>3317</v>
      </c>
      <c r="AW232" s="72" t="s">
        <v>3317</v>
      </c>
      <c r="AX232" s="72" t="s">
        <v>3317</v>
      </c>
      <c r="AY232" s="72" t="s">
        <v>3317</v>
      </c>
      <c r="AZ232" s="72" t="s">
        <v>3317</v>
      </c>
      <c r="BA232" s="72" t="s">
        <v>3317</v>
      </c>
      <c r="BB232" s="72" t="s">
        <v>3317</v>
      </c>
      <c r="BC232" s="72" t="s">
        <v>3317</v>
      </c>
      <c r="BD232" s="72" t="s">
        <v>3317</v>
      </c>
      <c r="BE232" s="72" t="s">
        <v>3317</v>
      </c>
      <c r="BF232" s="72" t="s">
        <v>3317</v>
      </c>
      <c r="BG232" s="72" t="s">
        <v>3317</v>
      </c>
      <c r="BH232" s="72" t="s">
        <v>3317</v>
      </c>
      <c r="BI232" s="72" t="s">
        <v>3317</v>
      </c>
      <c r="BJ232" s="72" t="s">
        <v>3317</v>
      </c>
      <c r="BK232" s="72" t="s">
        <v>3317</v>
      </c>
      <c r="BL232" s="72" t="s">
        <v>3317</v>
      </c>
      <c r="BM232" s="72" t="s">
        <v>3317</v>
      </c>
      <c r="BN232" s="72" t="s">
        <v>3317</v>
      </c>
      <c r="BO232" s="72" t="s">
        <v>3317</v>
      </c>
      <c r="BP232" s="72" t="s">
        <v>3317</v>
      </c>
      <c r="BQ232" s="72" t="s">
        <v>3769</v>
      </c>
      <c r="BR232" s="72" t="s">
        <v>3317</v>
      </c>
    </row>
    <row r="233" spans="1:70">
      <c r="A233" s="72" t="s">
        <v>2018</v>
      </c>
      <c r="B233" s="72" t="s">
        <v>3770</v>
      </c>
      <c r="C233" s="72" t="s">
        <v>2415</v>
      </c>
      <c r="D233" s="72" t="s">
        <v>3317</v>
      </c>
      <c r="E233" s="72" t="s">
        <v>3317</v>
      </c>
      <c r="F233" s="72" t="s">
        <v>3317</v>
      </c>
      <c r="G233" s="72" t="s">
        <v>3318</v>
      </c>
      <c r="H233" s="72" t="s">
        <v>3317</v>
      </c>
      <c r="I233" s="72" t="s">
        <v>3322</v>
      </c>
      <c r="J233" s="72" t="s">
        <v>3317</v>
      </c>
      <c r="K233" s="72" t="s">
        <v>3317</v>
      </c>
      <c r="L233" s="72" t="s">
        <v>3317</v>
      </c>
      <c r="M233" s="72" t="s">
        <v>3317</v>
      </c>
      <c r="N233" s="72" t="s">
        <v>3317</v>
      </c>
      <c r="O233" s="72" t="s">
        <v>3317</v>
      </c>
      <c r="P233" s="72" t="s">
        <v>3317</v>
      </c>
      <c r="Q233" s="72" t="s">
        <v>3317</v>
      </c>
      <c r="R233" s="72" t="s">
        <v>3317</v>
      </c>
      <c r="S233" s="72" t="s">
        <v>3317</v>
      </c>
      <c r="T233" s="72" t="s">
        <v>3317</v>
      </c>
      <c r="U233" s="72" t="s">
        <v>3317</v>
      </c>
      <c r="V233" s="72" t="s">
        <v>3317</v>
      </c>
      <c r="W233" s="72" t="s">
        <v>3317</v>
      </c>
      <c r="X233" s="72" t="s">
        <v>3317</v>
      </c>
      <c r="Y233" s="72" t="s">
        <v>3317</v>
      </c>
      <c r="Z233" s="72" t="s">
        <v>3317</v>
      </c>
      <c r="AA233" s="72" t="s">
        <v>3317</v>
      </c>
      <c r="AB233" s="72" t="s">
        <v>3317</v>
      </c>
      <c r="AC233" s="72" t="s">
        <v>3317</v>
      </c>
      <c r="AD233" s="72" t="s">
        <v>3317</v>
      </c>
      <c r="AE233" s="72" t="s">
        <v>3317</v>
      </c>
      <c r="AF233" s="72" t="s">
        <v>3317</v>
      </c>
      <c r="AG233" s="72" t="s">
        <v>3317</v>
      </c>
      <c r="AH233" s="72" t="s">
        <v>3317</v>
      </c>
      <c r="AI233" s="72" t="s">
        <v>3317</v>
      </c>
      <c r="AJ233" s="72" t="s">
        <v>3317</v>
      </c>
      <c r="AK233" s="72" t="s">
        <v>3317</v>
      </c>
      <c r="AL233" s="72" t="s">
        <v>3317</v>
      </c>
      <c r="AM233" s="72" t="s">
        <v>3317</v>
      </c>
      <c r="AN233" s="72" t="s">
        <v>3317</v>
      </c>
      <c r="AO233" s="72" t="s">
        <v>3317</v>
      </c>
      <c r="AP233" s="72" t="s">
        <v>3317</v>
      </c>
      <c r="AQ233" s="72" t="s">
        <v>3317</v>
      </c>
      <c r="AR233" s="72" t="s">
        <v>3317</v>
      </c>
      <c r="AS233" s="72" t="s">
        <v>3317</v>
      </c>
      <c r="AT233" s="72" t="s">
        <v>3317</v>
      </c>
      <c r="AU233" s="72" t="s">
        <v>3317</v>
      </c>
      <c r="AV233" s="72" t="s">
        <v>3317</v>
      </c>
      <c r="AW233" s="72" t="s">
        <v>3317</v>
      </c>
      <c r="AX233" s="72" t="s">
        <v>3317</v>
      </c>
      <c r="AY233" s="72" t="s">
        <v>3317</v>
      </c>
      <c r="AZ233" s="72" t="s">
        <v>3317</v>
      </c>
      <c r="BA233" s="72" t="s">
        <v>3317</v>
      </c>
      <c r="BB233" s="72" t="s">
        <v>3317</v>
      </c>
      <c r="BC233" s="72" t="s">
        <v>3317</v>
      </c>
      <c r="BD233" s="72" t="s">
        <v>3317</v>
      </c>
      <c r="BE233" s="72" t="s">
        <v>3317</v>
      </c>
      <c r="BF233" s="72" t="s">
        <v>3317</v>
      </c>
      <c r="BG233" s="72" t="s">
        <v>3317</v>
      </c>
      <c r="BH233" s="72" t="s">
        <v>3317</v>
      </c>
      <c r="BI233" s="72" t="s">
        <v>3317</v>
      </c>
      <c r="BJ233" s="72" t="s">
        <v>3317</v>
      </c>
      <c r="BK233" s="72" t="s">
        <v>3317</v>
      </c>
      <c r="BL233" s="72" t="s">
        <v>3317</v>
      </c>
      <c r="BM233" s="72" t="s">
        <v>3317</v>
      </c>
      <c r="BN233" s="72" t="s">
        <v>3317</v>
      </c>
      <c r="BO233" s="72" t="s">
        <v>3317</v>
      </c>
      <c r="BP233" s="72" t="s">
        <v>3317</v>
      </c>
      <c r="BQ233" s="72" t="s">
        <v>3771</v>
      </c>
      <c r="BR233" s="72" t="s">
        <v>3317</v>
      </c>
    </row>
    <row r="234" spans="1:70">
      <c r="A234" s="72" t="s">
        <v>2018</v>
      </c>
      <c r="B234" s="72" t="s">
        <v>3772</v>
      </c>
      <c r="C234" s="72" t="s">
        <v>2893</v>
      </c>
      <c r="D234" s="72" t="s">
        <v>3317</v>
      </c>
      <c r="E234" s="72" t="s">
        <v>3317</v>
      </c>
      <c r="F234" s="72" t="s">
        <v>3317</v>
      </c>
      <c r="G234" s="72" t="s">
        <v>3318</v>
      </c>
      <c r="H234" s="72" t="s">
        <v>3317</v>
      </c>
      <c r="I234" s="72" t="s">
        <v>3322</v>
      </c>
      <c r="J234" s="72" t="s">
        <v>3317</v>
      </c>
      <c r="K234" s="72" t="s">
        <v>3317</v>
      </c>
      <c r="L234" s="72" t="s">
        <v>3317</v>
      </c>
      <c r="M234" s="72" t="s">
        <v>3317</v>
      </c>
      <c r="N234" s="72" t="s">
        <v>3317</v>
      </c>
      <c r="O234" s="72" t="s">
        <v>3317</v>
      </c>
      <c r="P234" s="72" t="s">
        <v>3317</v>
      </c>
      <c r="Q234" s="72" t="s">
        <v>3317</v>
      </c>
      <c r="R234" s="72" t="s">
        <v>3317</v>
      </c>
      <c r="S234" s="72" t="s">
        <v>3317</v>
      </c>
      <c r="T234" s="72" t="s">
        <v>3317</v>
      </c>
      <c r="U234" s="72" t="s">
        <v>3317</v>
      </c>
      <c r="V234" s="72" t="s">
        <v>3317</v>
      </c>
      <c r="W234" s="72" t="s">
        <v>3317</v>
      </c>
      <c r="X234" s="72" t="s">
        <v>3317</v>
      </c>
      <c r="Y234" s="72" t="s">
        <v>3317</v>
      </c>
      <c r="Z234" s="72" t="s">
        <v>3317</v>
      </c>
      <c r="AA234" s="72" t="s">
        <v>3317</v>
      </c>
      <c r="AB234" s="72" t="s">
        <v>3317</v>
      </c>
      <c r="AC234" s="72" t="s">
        <v>3317</v>
      </c>
      <c r="AD234" s="72" t="s">
        <v>3317</v>
      </c>
      <c r="AE234" s="72" t="s">
        <v>3317</v>
      </c>
      <c r="AF234" s="72" t="s">
        <v>3317</v>
      </c>
      <c r="AG234" s="72" t="s">
        <v>3317</v>
      </c>
      <c r="AH234" s="72" t="s">
        <v>3317</v>
      </c>
      <c r="AI234" s="72" t="s">
        <v>3317</v>
      </c>
      <c r="AJ234" s="72" t="s">
        <v>3317</v>
      </c>
      <c r="AK234" s="72" t="s">
        <v>3317</v>
      </c>
      <c r="AL234" s="72" t="s">
        <v>3317</v>
      </c>
      <c r="AM234" s="72" t="s">
        <v>3317</v>
      </c>
      <c r="AN234" s="72" t="s">
        <v>3317</v>
      </c>
      <c r="AO234" s="72" t="s">
        <v>3317</v>
      </c>
      <c r="AP234" s="72" t="s">
        <v>3317</v>
      </c>
      <c r="AQ234" s="72" t="s">
        <v>3317</v>
      </c>
      <c r="AR234" s="72" t="s">
        <v>3317</v>
      </c>
      <c r="AS234" s="72" t="s">
        <v>3317</v>
      </c>
      <c r="AT234" s="72" t="s">
        <v>3317</v>
      </c>
      <c r="AU234" s="72" t="s">
        <v>3317</v>
      </c>
      <c r="AV234" s="72" t="s">
        <v>3317</v>
      </c>
      <c r="AW234" s="72" t="s">
        <v>3317</v>
      </c>
      <c r="AX234" s="72" t="s">
        <v>3317</v>
      </c>
      <c r="AY234" s="72" t="s">
        <v>3317</v>
      </c>
      <c r="AZ234" s="72" t="s">
        <v>3317</v>
      </c>
      <c r="BA234" s="72" t="s">
        <v>3317</v>
      </c>
      <c r="BB234" s="72" t="s">
        <v>3317</v>
      </c>
      <c r="BC234" s="72" t="s">
        <v>3317</v>
      </c>
      <c r="BD234" s="72" t="s">
        <v>3317</v>
      </c>
      <c r="BE234" s="72" t="s">
        <v>3317</v>
      </c>
      <c r="BF234" s="72" t="s">
        <v>3317</v>
      </c>
      <c r="BG234" s="72" t="s">
        <v>3317</v>
      </c>
      <c r="BH234" s="72" t="s">
        <v>3317</v>
      </c>
      <c r="BI234" s="72" t="s">
        <v>3317</v>
      </c>
      <c r="BJ234" s="72" t="s">
        <v>3317</v>
      </c>
      <c r="BK234" s="72" t="s">
        <v>3317</v>
      </c>
      <c r="BL234" s="72" t="s">
        <v>3317</v>
      </c>
      <c r="BM234" s="72" t="s">
        <v>3317</v>
      </c>
      <c r="BN234" s="72" t="s">
        <v>3317</v>
      </c>
      <c r="BO234" s="72" t="s">
        <v>3317</v>
      </c>
      <c r="BP234" s="72" t="s">
        <v>3317</v>
      </c>
      <c r="BQ234" s="72" t="s">
        <v>3773</v>
      </c>
      <c r="BR234" s="72" t="s">
        <v>3317</v>
      </c>
    </row>
    <row r="235" spans="1:70">
      <c r="A235" s="72" t="s">
        <v>2018</v>
      </c>
      <c r="B235" s="72" t="s">
        <v>3774</v>
      </c>
      <c r="C235" s="72" t="s">
        <v>2919</v>
      </c>
      <c r="D235" s="72" t="s">
        <v>3317</v>
      </c>
      <c r="E235" s="72" t="s">
        <v>3317</v>
      </c>
      <c r="F235" s="72" t="s">
        <v>3317</v>
      </c>
      <c r="G235" s="72" t="s">
        <v>3318</v>
      </c>
      <c r="H235" s="72" t="s">
        <v>3317</v>
      </c>
      <c r="I235" s="72" t="s">
        <v>3322</v>
      </c>
      <c r="J235" s="72" t="s">
        <v>3317</v>
      </c>
      <c r="K235" s="72" t="s">
        <v>3317</v>
      </c>
      <c r="L235" s="72" t="s">
        <v>3317</v>
      </c>
      <c r="M235" s="72" t="s">
        <v>3317</v>
      </c>
      <c r="N235" s="72" t="s">
        <v>3317</v>
      </c>
      <c r="O235" s="72" t="s">
        <v>3317</v>
      </c>
      <c r="P235" s="72" t="s">
        <v>3317</v>
      </c>
      <c r="Q235" s="72" t="s">
        <v>3317</v>
      </c>
      <c r="R235" s="72" t="s">
        <v>3317</v>
      </c>
      <c r="S235" s="72" t="s">
        <v>3317</v>
      </c>
      <c r="T235" s="72" t="s">
        <v>3317</v>
      </c>
      <c r="U235" s="72" t="s">
        <v>3317</v>
      </c>
      <c r="V235" s="72" t="s">
        <v>3317</v>
      </c>
      <c r="W235" s="72" t="s">
        <v>3317</v>
      </c>
      <c r="X235" s="72" t="s">
        <v>3317</v>
      </c>
      <c r="Y235" s="72" t="s">
        <v>3317</v>
      </c>
      <c r="Z235" s="72" t="s">
        <v>3317</v>
      </c>
      <c r="AA235" s="72" t="s">
        <v>3317</v>
      </c>
      <c r="AB235" s="72" t="s">
        <v>3317</v>
      </c>
      <c r="AC235" s="72" t="s">
        <v>3317</v>
      </c>
      <c r="AD235" s="72" t="s">
        <v>3317</v>
      </c>
      <c r="AE235" s="72" t="s">
        <v>3317</v>
      </c>
      <c r="AF235" s="72" t="s">
        <v>3317</v>
      </c>
      <c r="AG235" s="72" t="s">
        <v>3317</v>
      </c>
      <c r="AH235" s="72" t="s">
        <v>3317</v>
      </c>
      <c r="AI235" s="72" t="s">
        <v>3317</v>
      </c>
      <c r="AJ235" s="72" t="s">
        <v>3317</v>
      </c>
      <c r="AK235" s="72" t="s">
        <v>3317</v>
      </c>
      <c r="AL235" s="72" t="s">
        <v>3317</v>
      </c>
      <c r="AM235" s="72" t="s">
        <v>3317</v>
      </c>
      <c r="AN235" s="72" t="s">
        <v>3317</v>
      </c>
      <c r="AO235" s="72" t="s">
        <v>3317</v>
      </c>
      <c r="AP235" s="72" t="s">
        <v>3317</v>
      </c>
      <c r="AQ235" s="72" t="s">
        <v>3317</v>
      </c>
      <c r="AR235" s="72" t="s">
        <v>3317</v>
      </c>
      <c r="AS235" s="72" t="s">
        <v>3317</v>
      </c>
      <c r="AT235" s="72" t="s">
        <v>3317</v>
      </c>
      <c r="AU235" s="72" t="s">
        <v>3317</v>
      </c>
      <c r="AV235" s="72" t="s">
        <v>3317</v>
      </c>
      <c r="AW235" s="72" t="s">
        <v>3317</v>
      </c>
      <c r="AX235" s="72" t="s">
        <v>3317</v>
      </c>
      <c r="AY235" s="72" t="s">
        <v>3317</v>
      </c>
      <c r="AZ235" s="72" t="s">
        <v>3317</v>
      </c>
      <c r="BA235" s="72" t="s">
        <v>3317</v>
      </c>
      <c r="BB235" s="72" t="s">
        <v>3317</v>
      </c>
      <c r="BC235" s="72" t="s">
        <v>3317</v>
      </c>
      <c r="BD235" s="72" t="s">
        <v>3317</v>
      </c>
      <c r="BE235" s="72" t="s">
        <v>3317</v>
      </c>
      <c r="BF235" s="72" t="s">
        <v>3317</v>
      </c>
      <c r="BG235" s="72" t="s">
        <v>3317</v>
      </c>
      <c r="BH235" s="72" t="s">
        <v>3317</v>
      </c>
      <c r="BI235" s="72" t="s">
        <v>3317</v>
      </c>
      <c r="BJ235" s="72" t="s">
        <v>3317</v>
      </c>
      <c r="BK235" s="72" t="s">
        <v>3317</v>
      </c>
      <c r="BL235" s="72" t="s">
        <v>3317</v>
      </c>
      <c r="BM235" s="72" t="s">
        <v>3317</v>
      </c>
      <c r="BN235" s="72" t="s">
        <v>3317</v>
      </c>
      <c r="BO235" s="72" t="s">
        <v>3317</v>
      </c>
      <c r="BP235" s="72" t="s">
        <v>3317</v>
      </c>
      <c r="BQ235" s="72" t="s">
        <v>3775</v>
      </c>
      <c r="BR235" s="72" t="s">
        <v>3317</v>
      </c>
    </row>
    <row r="236" spans="1:70">
      <c r="A236" s="72" t="s">
        <v>2018</v>
      </c>
      <c r="B236" s="72" t="s">
        <v>3776</v>
      </c>
      <c r="C236" s="72" t="s">
        <v>2919</v>
      </c>
      <c r="D236" s="72" t="s">
        <v>3317</v>
      </c>
      <c r="E236" s="72" t="s">
        <v>3317</v>
      </c>
      <c r="F236" s="72" t="s">
        <v>3317</v>
      </c>
      <c r="G236" s="72" t="s">
        <v>3318</v>
      </c>
      <c r="H236" s="72" t="s">
        <v>3317</v>
      </c>
      <c r="I236" s="72" t="s">
        <v>3322</v>
      </c>
      <c r="J236" s="72" t="s">
        <v>3317</v>
      </c>
      <c r="K236" s="72" t="s">
        <v>3317</v>
      </c>
      <c r="L236" s="72" t="s">
        <v>3317</v>
      </c>
      <c r="M236" s="72" t="s">
        <v>3317</v>
      </c>
      <c r="N236" s="72" t="s">
        <v>3317</v>
      </c>
      <c r="O236" s="72" t="s">
        <v>3317</v>
      </c>
      <c r="P236" s="72" t="s">
        <v>3317</v>
      </c>
      <c r="Q236" s="72" t="s">
        <v>3317</v>
      </c>
      <c r="R236" s="72" t="s">
        <v>3317</v>
      </c>
      <c r="S236" s="72" t="s">
        <v>3317</v>
      </c>
      <c r="T236" s="72" t="s">
        <v>3317</v>
      </c>
      <c r="U236" s="72" t="s">
        <v>3317</v>
      </c>
      <c r="V236" s="72" t="s">
        <v>3317</v>
      </c>
      <c r="W236" s="72" t="s">
        <v>3317</v>
      </c>
      <c r="X236" s="72" t="s">
        <v>3317</v>
      </c>
      <c r="Y236" s="72" t="s">
        <v>3317</v>
      </c>
      <c r="Z236" s="72" t="s">
        <v>3317</v>
      </c>
      <c r="AA236" s="72" t="s">
        <v>3317</v>
      </c>
      <c r="AB236" s="72" t="s">
        <v>3317</v>
      </c>
      <c r="AC236" s="72" t="s">
        <v>3317</v>
      </c>
      <c r="AD236" s="72" t="s">
        <v>3317</v>
      </c>
      <c r="AE236" s="72" t="s">
        <v>3317</v>
      </c>
      <c r="AF236" s="72" t="s">
        <v>3317</v>
      </c>
      <c r="AG236" s="72" t="s">
        <v>3317</v>
      </c>
      <c r="AH236" s="72" t="s">
        <v>3317</v>
      </c>
      <c r="AI236" s="72" t="s">
        <v>3317</v>
      </c>
      <c r="AJ236" s="72" t="s">
        <v>3317</v>
      </c>
      <c r="AK236" s="72" t="s">
        <v>3317</v>
      </c>
      <c r="AL236" s="72" t="s">
        <v>3317</v>
      </c>
      <c r="AM236" s="72" t="s">
        <v>3317</v>
      </c>
      <c r="AN236" s="72" t="s">
        <v>3317</v>
      </c>
      <c r="AO236" s="72" t="s">
        <v>3317</v>
      </c>
      <c r="AP236" s="72" t="s">
        <v>3317</v>
      </c>
      <c r="AQ236" s="72" t="s">
        <v>3317</v>
      </c>
      <c r="AR236" s="72" t="s">
        <v>3317</v>
      </c>
      <c r="AS236" s="72" t="s">
        <v>3317</v>
      </c>
      <c r="AT236" s="72" t="s">
        <v>3317</v>
      </c>
      <c r="AU236" s="72" t="s">
        <v>3317</v>
      </c>
      <c r="AV236" s="72" t="s">
        <v>3317</v>
      </c>
      <c r="AW236" s="72" t="s">
        <v>3317</v>
      </c>
      <c r="AX236" s="72" t="s">
        <v>3317</v>
      </c>
      <c r="AY236" s="72" t="s">
        <v>3317</v>
      </c>
      <c r="AZ236" s="72" t="s">
        <v>3317</v>
      </c>
      <c r="BA236" s="72" t="s">
        <v>3317</v>
      </c>
      <c r="BB236" s="72" t="s">
        <v>3317</v>
      </c>
      <c r="BC236" s="72" t="s">
        <v>3317</v>
      </c>
      <c r="BD236" s="72" t="s">
        <v>3317</v>
      </c>
      <c r="BE236" s="72" t="s">
        <v>3317</v>
      </c>
      <c r="BF236" s="72" t="s">
        <v>3317</v>
      </c>
      <c r="BG236" s="72" t="s">
        <v>3317</v>
      </c>
      <c r="BH236" s="72" t="s">
        <v>3317</v>
      </c>
      <c r="BI236" s="72" t="s">
        <v>3317</v>
      </c>
      <c r="BJ236" s="72" t="s">
        <v>3317</v>
      </c>
      <c r="BK236" s="72" t="s">
        <v>3317</v>
      </c>
      <c r="BL236" s="72" t="s">
        <v>3317</v>
      </c>
      <c r="BM236" s="72" t="s">
        <v>3317</v>
      </c>
      <c r="BN236" s="72" t="s">
        <v>3317</v>
      </c>
      <c r="BO236" s="72" t="s">
        <v>3317</v>
      </c>
      <c r="BP236" s="72" t="s">
        <v>3317</v>
      </c>
      <c r="BQ236" s="72" t="s">
        <v>3777</v>
      </c>
      <c r="BR236" s="72" t="s">
        <v>3317</v>
      </c>
    </row>
    <row r="237" spans="1:70">
      <c r="A237" s="72" t="s">
        <v>2018</v>
      </c>
      <c r="B237" s="72" t="s">
        <v>3778</v>
      </c>
      <c r="C237" s="72" t="s">
        <v>2893</v>
      </c>
      <c r="D237" s="72" t="s">
        <v>3317</v>
      </c>
      <c r="E237" s="72" t="s">
        <v>3317</v>
      </c>
      <c r="F237" s="72" t="s">
        <v>3317</v>
      </c>
      <c r="G237" s="72" t="s">
        <v>3318</v>
      </c>
      <c r="H237" s="72" t="s">
        <v>3317</v>
      </c>
      <c r="I237" s="72" t="s">
        <v>3322</v>
      </c>
      <c r="J237" s="72" t="s">
        <v>3317</v>
      </c>
      <c r="K237" s="72" t="s">
        <v>3317</v>
      </c>
      <c r="L237" s="72" t="s">
        <v>3317</v>
      </c>
      <c r="M237" s="72" t="s">
        <v>3317</v>
      </c>
      <c r="N237" s="72" t="s">
        <v>3317</v>
      </c>
      <c r="O237" s="72" t="s">
        <v>3317</v>
      </c>
      <c r="P237" s="72" t="s">
        <v>3317</v>
      </c>
      <c r="Q237" s="72" t="s">
        <v>3317</v>
      </c>
      <c r="R237" s="72" t="s">
        <v>3317</v>
      </c>
      <c r="S237" s="72" t="s">
        <v>3317</v>
      </c>
      <c r="T237" s="72" t="s">
        <v>3317</v>
      </c>
      <c r="U237" s="72" t="s">
        <v>3317</v>
      </c>
      <c r="V237" s="72" t="s">
        <v>3317</v>
      </c>
      <c r="W237" s="72" t="s">
        <v>3317</v>
      </c>
      <c r="X237" s="72" t="s">
        <v>3317</v>
      </c>
      <c r="Y237" s="72" t="s">
        <v>3317</v>
      </c>
      <c r="Z237" s="72" t="s">
        <v>3317</v>
      </c>
      <c r="AA237" s="72" t="s">
        <v>3317</v>
      </c>
      <c r="AB237" s="72" t="s">
        <v>3317</v>
      </c>
      <c r="AC237" s="72" t="s">
        <v>3317</v>
      </c>
      <c r="AD237" s="72" t="s">
        <v>3317</v>
      </c>
      <c r="AE237" s="72" t="s">
        <v>3317</v>
      </c>
      <c r="AF237" s="72" t="s">
        <v>3317</v>
      </c>
      <c r="AG237" s="72" t="s">
        <v>3317</v>
      </c>
      <c r="AH237" s="72" t="s">
        <v>3317</v>
      </c>
      <c r="AI237" s="72" t="s">
        <v>3317</v>
      </c>
      <c r="AJ237" s="72" t="s">
        <v>3317</v>
      </c>
      <c r="AK237" s="72" t="s">
        <v>3317</v>
      </c>
      <c r="AL237" s="72" t="s">
        <v>3317</v>
      </c>
      <c r="AM237" s="72" t="s">
        <v>3317</v>
      </c>
      <c r="AN237" s="72" t="s">
        <v>3317</v>
      </c>
      <c r="AO237" s="72" t="s">
        <v>3317</v>
      </c>
      <c r="AP237" s="72" t="s">
        <v>3317</v>
      </c>
      <c r="AQ237" s="72" t="s">
        <v>3317</v>
      </c>
      <c r="AR237" s="72" t="s">
        <v>3317</v>
      </c>
      <c r="AS237" s="72" t="s">
        <v>3317</v>
      </c>
      <c r="AT237" s="72" t="s">
        <v>3317</v>
      </c>
      <c r="AU237" s="72" t="s">
        <v>3317</v>
      </c>
      <c r="AV237" s="72" t="s">
        <v>3317</v>
      </c>
      <c r="AW237" s="72" t="s">
        <v>3317</v>
      </c>
      <c r="AX237" s="72" t="s">
        <v>3317</v>
      </c>
      <c r="AY237" s="72" t="s">
        <v>3317</v>
      </c>
      <c r="AZ237" s="72" t="s">
        <v>3317</v>
      </c>
      <c r="BA237" s="72" t="s">
        <v>3317</v>
      </c>
      <c r="BB237" s="72" t="s">
        <v>3317</v>
      </c>
      <c r="BC237" s="72" t="s">
        <v>3317</v>
      </c>
      <c r="BD237" s="72" t="s">
        <v>3317</v>
      </c>
      <c r="BE237" s="72" t="s">
        <v>3317</v>
      </c>
      <c r="BF237" s="72" t="s">
        <v>3317</v>
      </c>
      <c r="BG237" s="72" t="s">
        <v>3317</v>
      </c>
      <c r="BH237" s="72" t="s">
        <v>3317</v>
      </c>
      <c r="BI237" s="72" t="s">
        <v>3317</v>
      </c>
      <c r="BJ237" s="72" t="s">
        <v>3317</v>
      </c>
      <c r="BK237" s="72" t="s">
        <v>3317</v>
      </c>
      <c r="BL237" s="72" t="s">
        <v>3317</v>
      </c>
      <c r="BM237" s="72" t="s">
        <v>3317</v>
      </c>
      <c r="BN237" s="72" t="s">
        <v>3317</v>
      </c>
      <c r="BO237" s="72" t="s">
        <v>3317</v>
      </c>
      <c r="BP237" s="72" t="s">
        <v>3317</v>
      </c>
      <c r="BQ237" s="72" t="s">
        <v>3779</v>
      </c>
      <c r="BR237" s="72" t="s">
        <v>3317</v>
      </c>
    </row>
    <row r="238" spans="1:70">
      <c r="A238" s="72" t="s">
        <v>2018</v>
      </c>
      <c r="B238" s="72" t="s">
        <v>3780</v>
      </c>
      <c r="C238" s="72" t="s">
        <v>2877</v>
      </c>
      <c r="D238" s="72" t="s">
        <v>3317</v>
      </c>
      <c r="E238" s="72" t="s">
        <v>3317</v>
      </c>
      <c r="F238" s="72" t="s">
        <v>3317</v>
      </c>
      <c r="G238" s="72" t="s">
        <v>3318</v>
      </c>
      <c r="H238" s="72" t="s">
        <v>3317</v>
      </c>
      <c r="I238" s="72" t="s">
        <v>3322</v>
      </c>
      <c r="J238" s="72" t="s">
        <v>3317</v>
      </c>
      <c r="K238" s="72" t="s">
        <v>3317</v>
      </c>
      <c r="L238" s="72" t="s">
        <v>3317</v>
      </c>
      <c r="M238" s="72" t="s">
        <v>3317</v>
      </c>
      <c r="N238" s="72" t="s">
        <v>3317</v>
      </c>
      <c r="O238" s="72" t="s">
        <v>3317</v>
      </c>
      <c r="P238" s="72" t="s">
        <v>3317</v>
      </c>
      <c r="Q238" s="72" t="s">
        <v>3317</v>
      </c>
      <c r="R238" s="72" t="s">
        <v>3317</v>
      </c>
      <c r="S238" s="72" t="s">
        <v>3317</v>
      </c>
      <c r="T238" s="72" t="s">
        <v>3317</v>
      </c>
      <c r="U238" s="72" t="s">
        <v>3317</v>
      </c>
      <c r="V238" s="72" t="s">
        <v>3317</v>
      </c>
      <c r="W238" s="72" t="s">
        <v>3317</v>
      </c>
      <c r="X238" s="72" t="s">
        <v>3317</v>
      </c>
      <c r="Y238" s="72" t="s">
        <v>3317</v>
      </c>
      <c r="Z238" s="72" t="s">
        <v>3317</v>
      </c>
      <c r="AA238" s="72" t="s">
        <v>3317</v>
      </c>
      <c r="AB238" s="72" t="s">
        <v>3317</v>
      </c>
      <c r="AC238" s="72" t="s">
        <v>3317</v>
      </c>
      <c r="AD238" s="72" t="s">
        <v>3317</v>
      </c>
      <c r="AE238" s="72" t="s">
        <v>3317</v>
      </c>
      <c r="AF238" s="72" t="s">
        <v>3317</v>
      </c>
      <c r="AG238" s="72" t="s">
        <v>3317</v>
      </c>
      <c r="AH238" s="72" t="s">
        <v>3317</v>
      </c>
      <c r="AI238" s="72" t="s">
        <v>3317</v>
      </c>
      <c r="AJ238" s="72" t="s">
        <v>3317</v>
      </c>
      <c r="AK238" s="72" t="s">
        <v>3317</v>
      </c>
      <c r="AL238" s="72" t="s">
        <v>3317</v>
      </c>
      <c r="AM238" s="72" t="s">
        <v>3317</v>
      </c>
      <c r="AN238" s="72" t="s">
        <v>3317</v>
      </c>
      <c r="AO238" s="72" t="s">
        <v>3317</v>
      </c>
      <c r="AP238" s="72" t="s">
        <v>3317</v>
      </c>
      <c r="AQ238" s="72" t="s">
        <v>3317</v>
      </c>
      <c r="AR238" s="72" t="s">
        <v>3317</v>
      </c>
      <c r="AS238" s="72" t="s">
        <v>3317</v>
      </c>
      <c r="AT238" s="72" t="s">
        <v>3317</v>
      </c>
      <c r="AU238" s="72" t="s">
        <v>3317</v>
      </c>
      <c r="AV238" s="72" t="s">
        <v>3317</v>
      </c>
      <c r="AW238" s="72" t="s">
        <v>3317</v>
      </c>
      <c r="AX238" s="72" t="s">
        <v>3317</v>
      </c>
      <c r="AY238" s="72" t="s">
        <v>3317</v>
      </c>
      <c r="AZ238" s="72" t="s">
        <v>3317</v>
      </c>
      <c r="BA238" s="72" t="s">
        <v>3317</v>
      </c>
      <c r="BB238" s="72" t="s">
        <v>3317</v>
      </c>
      <c r="BC238" s="72" t="s">
        <v>3317</v>
      </c>
      <c r="BD238" s="72" t="s">
        <v>3317</v>
      </c>
      <c r="BE238" s="72" t="s">
        <v>3317</v>
      </c>
      <c r="BF238" s="72" t="s">
        <v>3317</v>
      </c>
      <c r="BG238" s="72" t="s">
        <v>3317</v>
      </c>
      <c r="BH238" s="72" t="s">
        <v>3317</v>
      </c>
      <c r="BI238" s="72" t="s">
        <v>3317</v>
      </c>
      <c r="BJ238" s="72" t="s">
        <v>3317</v>
      </c>
      <c r="BK238" s="72" t="s">
        <v>3317</v>
      </c>
      <c r="BL238" s="72" t="s">
        <v>3317</v>
      </c>
      <c r="BM238" s="72" t="s">
        <v>3317</v>
      </c>
      <c r="BN238" s="72" t="s">
        <v>3317</v>
      </c>
      <c r="BO238" s="72" t="s">
        <v>3317</v>
      </c>
      <c r="BP238" s="72" t="s">
        <v>3317</v>
      </c>
      <c r="BQ238" s="72" t="s">
        <v>3781</v>
      </c>
      <c r="BR238" s="72" t="s">
        <v>3317</v>
      </c>
    </row>
    <row r="239" spans="1:70">
      <c r="A239" s="72" t="s">
        <v>2018</v>
      </c>
      <c r="B239" s="72" t="s">
        <v>3782</v>
      </c>
      <c r="C239" s="72" t="s">
        <v>2884</v>
      </c>
      <c r="D239" s="72" t="s">
        <v>3317</v>
      </c>
      <c r="E239" s="72" t="s">
        <v>3317</v>
      </c>
      <c r="F239" s="72" t="s">
        <v>3317</v>
      </c>
      <c r="G239" s="72" t="s">
        <v>3318</v>
      </c>
      <c r="H239" s="72" t="s">
        <v>3317</v>
      </c>
      <c r="I239" s="72" t="s">
        <v>3322</v>
      </c>
      <c r="J239" s="72" t="s">
        <v>3317</v>
      </c>
      <c r="K239" s="72" t="s">
        <v>3317</v>
      </c>
      <c r="L239" s="72" t="s">
        <v>3317</v>
      </c>
      <c r="M239" s="72" t="s">
        <v>3317</v>
      </c>
      <c r="N239" s="72" t="s">
        <v>3317</v>
      </c>
      <c r="O239" s="72" t="s">
        <v>3317</v>
      </c>
      <c r="P239" s="72" t="s">
        <v>3317</v>
      </c>
      <c r="Q239" s="72" t="s">
        <v>3317</v>
      </c>
      <c r="R239" s="72" t="s">
        <v>3317</v>
      </c>
      <c r="S239" s="72" t="s">
        <v>3317</v>
      </c>
      <c r="T239" s="72" t="s">
        <v>3317</v>
      </c>
      <c r="U239" s="72" t="s">
        <v>3317</v>
      </c>
      <c r="V239" s="72" t="s">
        <v>3317</v>
      </c>
      <c r="W239" s="72" t="s">
        <v>3317</v>
      </c>
      <c r="X239" s="72" t="s">
        <v>3317</v>
      </c>
      <c r="Y239" s="72" t="s">
        <v>3317</v>
      </c>
      <c r="Z239" s="72" t="s">
        <v>3317</v>
      </c>
      <c r="AA239" s="72" t="s">
        <v>3317</v>
      </c>
      <c r="AB239" s="72" t="s">
        <v>3317</v>
      </c>
      <c r="AC239" s="72" t="s">
        <v>3317</v>
      </c>
      <c r="AD239" s="72" t="s">
        <v>3317</v>
      </c>
      <c r="AE239" s="72" t="s">
        <v>3317</v>
      </c>
      <c r="AF239" s="72" t="s">
        <v>3317</v>
      </c>
      <c r="AG239" s="72" t="s">
        <v>3317</v>
      </c>
      <c r="AH239" s="72" t="s">
        <v>3317</v>
      </c>
      <c r="AI239" s="72" t="s">
        <v>3317</v>
      </c>
      <c r="AJ239" s="72" t="s">
        <v>3317</v>
      </c>
      <c r="AK239" s="72" t="s">
        <v>3317</v>
      </c>
      <c r="AL239" s="72" t="s">
        <v>3317</v>
      </c>
      <c r="AM239" s="72" t="s">
        <v>3317</v>
      </c>
      <c r="AN239" s="72" t="s">
        <v>3317</v>
      </c>
      <c r="AO239" s="72" t="s">
        <v>3317</v>
      </c>
      <c r="AP239" s="72" t="s">
        <v>3317</v>
      </c>
      <c r="AQ239" s="72" t="s">
        <v>3317</v>
      </c>
      <c r="AR239" s="72" t="s">
        <v>3317</v>
      </c>
      <c r="AS239" s="72" t="s">
        <v>3317</v>
      </c>
      <c r="AT239" s="72" t="s">
        <v>3317</v>
      </c>
      <c r="AU239" s="72" t="s">
        <v>3317</v>
      </c>
      <c r="AV239" s="72" t="s">
        <v>3317</v>
      </c>
      <c r="AW239" s="72" t="s">
        <v>3317</v>
      </c>
      <c r="AX239" s="72" t="s">
        <v>3317</v>
      </c>
      <c r="AY239" s="72" t="s">
        <v>3317</v>
      </c>
      <c r="AZ239" s="72" t="s">
        <v>3317</v>
      </c>
      <c r="BA239" s="72" t="s">
        <v>3317</v>
      </c>
      <c r="BB239" s="72" t="s">
        <v>3317</v>
      </c>
      <c r="BC239" s="72" t="s">
        <v>3317</v>
      </c>
      <c r="BD239" s="72" t="s">
        <v>3317</v>
      </c>
      <c r="BE239" s="72" t="s">
        <v>3317</v>
      </c>
      <c r="BF239" s="72" t="s">
        <v>3317</v>
      </c>
      <c r="BG239" s="72" t="s">
        <v>3317</v>
      </c>
      <c r="BH239" s="72" t="s">
        <v>3317</v>
      </c>
      <c r="BI239" s="72" t="s">
        <v>3317</v>
      </c>
      <c r="BJ239" s="72" t="s">
        <v>3317</v>
      </c>
      <c r="BK239" s="72" t="s">
        <v>3317</v>
      </c>
      <c r="BL239" s="72" t="s">
        <v>3317</v>
      </c>
      <c r="BM239" s="72" t="s">
        <v>3317</v>
      </c>
      <c r="BN239" s="72" t="s">
        <v>3317</v>
      </c>
      <c r="BO239" s="72" t="s">
        <v>3317</v>
      </c>
      <c r="BP239" s="72" t="s">
        <v>3317</v>
      </c>
      <c r="BQ239" s="72" t="s">
        <v>3783</v>
      </c>
      <c r="BR239" s="72" t="s">
        <v>3317</v>
      </c>
    </row>
    <row r="240" spans="1:70">
      <c r="A240" s="72" t="s">
        <v>2018</v>
      </c>
      <c r="B240" s="72" t="s">
        <v>3168</v>
      </c>
      <c r="C240" s="72" t="s">
        <v>2446</v>
      </c>
      <c r="D240" s="72" t="s">
        <v>3317</v>
      </c>
      <c r="E240" s="72" t="s">
        <v>3317</v>
      </c>
      <c r="F240" s="72" t="s">
        <v>3317</v>
      </c>
      <c r="G240" s="72" t="s">
        <v>3318</v>
      </c>
      <c r="H240" s="72" t="s">
        <v>3317</v>
      </c>
      <c r="I240" s="72" t="s">
        <v>133</v>
      </c>
      <c r="J240" s="72" t="s">
        <v>3784</v>
      </c>
      <c r="K240" s="72" t="s">
        <v>3324</v>
      </c>
      <c r="L240" s="72" t="s">
        <v>2489</v>
      </c>
      <c r="M240" s="72" t="s">
        <v>3784</v>
      </c>
      <c r="N240" s="72" t="s">
        <v>3324</v>
      </c>
      <c r="O240" s="72" t="s">
        <v>3317</v>
      </c>
      <c r="P240" s="72" t="s">
        <v>3317</v>
      </c>
      <c r="Q240" s="72" t="s">
        <v>3317</v>
      </c>
      <c r="R240" s="72" t="s">
        <v>3317</v>
      </c>
      <c r="S240" s="72" t="s">
        <v>3317</v>
      </c>
      <c r="T240" s="72" t="s">
        <v>3317</v>
      </c>
      <c r="U240" s="72" t="s">
        <v>3317</v>
      </c>
      <c r="V240" s="72" t="s">
        <v>3317</v>
      </c>
      <c r="W240" s="72" t="s">
        <v>3317</v>
      </c>
      <c r="X240" s="72" t="s">
        <v>3317</v>
      </c>
      <c r="Y240" s="72" t="s">
        <v>3317</v>
      </c>
      <c r="Z240" s="72" t="s">
        <v>3317</v>
      </c>
      <c r="AA240" s="72" t="s">
        <v>3317</v>
      </c>
      <c r="AB240" s="72" t="s">
        <v>3317</v>
      </c>
      <c r="AC240" s="72" t="s">
        <v>3317</v>
      </c>
      <c r="AD240" s="72" t="s">
        <v>3317</v>
      </c>
      <c r="AE240" s="72" t="s">
        <v>3317</v>
      </c>
      <c r="AF240" s="72" t="s">
        <v>3317</v>
      </c>
      <c r="AG240" s="72" t="s">
        <v>3317</v>
      </c>
      <c r="AH240" s="72" t="s">
        <v>3317</v>
      </c>
      <c r="AI240" s="72" t="s">
        <v>3317</v>
      </c>
      <c r="AJ240" s="72" t="s">
        <v>3317</v>
      </c>
      <c r="AK240" s="72" t="s">
        <v>3317</v>
      </c>
      <c r="AL240" s="72" t="s">
        <v>3317</v>
      </c>
      <c r="AM240" s="72" t="s">
        <v>3317</v>
      </c>
      <c r="AN240" s="72" t="s">
        <v>3317</v>
      </c>
      <c r="AO240" s="72" t="s">
        <v>3317</v>
      </c>
      <c r="AP240" s="72" t="s">
        <v>3317</v>
      </c>
      <c r="AQ240" s="72" t="s">
        <v>3317</v>
      </c>
      <c r="AR240" s="72" t="s">
        <v>3317</v>
      </c>
      <c r="AS240" s="72" t="s">
        <v>3317</v>
      </c>
      <c r="AT240" s="72" t="s">
        <v>3317</v>
      </c>
      <c r="AU240" s="72" t="s">
        <v>3317</v>
      </c>
      <c r="AV240" s="72" t="s">
        <v>3317</v>
      </c>
      <c r="AW240" s="72" t="s">
        <v>3317</v>
      </c>
      <c r="AX240" s="72" t="s">
        <v>3317</v>
      </c>
      <c r="AY240" s="72" t="s">
        <v>3317</v>
      </c>
      <c r="AZ240" s="72" t="s">
        <v>3317</v>
      </c>
      <c r="BA240" s="72" t="s">
        <v>3317</v>
      </c>
      <c r="BB240" s="72" t="s">
        <v>3317</v>
      </c>
      <c r="BC240" s="72" t="s">
        <v>3317</v>
      </c>
      <c r="BD240" s="72" t="s">
        <v>3317</v>
      </c>
      <c r="BE240" s="72" t="s">
        <v>3317</v>
      </c>
      <c r="BF240" s="72" t="s">
        <v>3317</v>
      </c>
      <c r="BG240" s="72" t="s">
        <v>3317</v>
      </c>
      <c r="BH240" s="72" t="s">
        <v>3317</v>
      </c>
      <c r="BI240" s="72" t="s">
        <v>3317</v>
      </c>
      <c r="BJ240" s="72" t="s">
        <v>3317</v>
      </c>
      <c r="BK240" s="72" t="s">
        <v>3317</v>
      </c>
      <c r="BL240" s="72" t="s">
        <v>3317</v>
      </c>
      <c r="BM240" s="72" t="s">
        <v>3317</v>
      </c>
      <c r="BN240" s="72" t="s">
        <v>3317</v>
      </c>
      <c r="BO240" s="72" t="s">
        <v>3317</v>
      </c>
      <c r="BP240" s="72" t="s">
        <v>3317</v>
      </c>
      <c r="BQ240" s="72" t="s">
        <v>3785</v>
      </c>
      <c r="BR240" s="72" t="s">
        <v>3326</v>
      </c>
    </row>
    <row r="241" spans="1:70">
      <c r="A241" s="72" t="s">
        <v>2018</v>
      </c>
      <c r="B241" s="72" t="s">
        <v>2448</v>
      </c>
      <c r="C241" s="72" t="s">
        <v>2415</v>
      </c>
      <c r="D241" s="72" t="s">
        <v>3317</v>
      </c>
      <c r="E241" s="72" t="s">
        <v>3317</v>
      </c>
      <c r="F241" s="72" t="s">
        <v>3317</v>
      </c>
      <c r="G241" s="72" t="s">
        <v>3318</v>
      </c>
      <c r="H241" s="72" t="s">
        <v>2417</v>
      </c>
      <c r="I241" s="72" t="s">
        <v>3317</v>
      </c>
      <c r="J241" s="72" t="s">
        <v>3317</v>
      </c>
      <c r="K241" s="72" t="s">
        <v>3317</v>
      </c>
      <c r="L241" s="72" t="s">
        <v>3317</v>
      </c>
      <c r="M241" s="72" t="s">
        <v>3317</v>
      </c>
      <c r="N241" s="72" t="s">
        <v>3317</v>
      </c>
      <c r="O241" s="72" t="s">
        <v>3317</v>
      </c>
      <c r="P241" s="72" t="s">
        <v>3317</v>
      </c>
      <c r="Q241" s="72" t="s">
        <v>3317</v>
      </c>
      <c r="R241" s="72" t="s">
        <v>3317</v>
      </c>
      <c r="S241" s="72" t="s">
        <v>3317</v>
      </c>
      <c r="T241" s="72" t="s">
        <v>3317</v>
      </c>
      <c r="U241" s="72" t="s">
        <v>3317</v>
      </c>
      <c r="V241" s="72" t="s">
        <v>3317</v>
      </c>
      <c r="W241" s="72" t="s">
        <v>3317</v>
      </c>
      <c r="X241" s="72" t="s">
        <v>3317</v>
      </c>
      <c r="Y241" s="72" t="s">
        <v>3317</v>
      </c>
      <c r="Z241" s="72" t="s">
        <v>3317</v>
      </c>
      <c r="AA241" s="72" t="s">
        <v>3317</v>
      </c>
      <c r="AB241" s="72" t="s">
        <v>3317</v>
      </c>
      <c r="AC241" s="72" t="s">
        <v>3317</v>
      </c>
      <c r="AD241" s="72" t="s">
        <v>3317</v>
      </c>
      <c r="AE241" s="72" t="s">
        <v>3317</v>
      </c>
      <c r="AF241" s="72" t="s">
        <v>3317</v>
      </c>
      <c r="AG241" s="72" t="s">
        <v>3317</v>
      </c>
      <c r="AH241" s="72" t="s">
        <v>3317</v>
      </c>
      <c r="AI241" s="72" t="s">
        <v>3317</v>
      </c>
      <c r="AJ241" s="72" t="s">
        <v>3317</v>
      </c>
      <c r="AK241" s="72" t="s">
        <v>3317</v>
      </c>
      <c r="AL241" s="72" t="s">
        <v>3317</v>
      </c>
      <c r="AM241" s="72" t="s">
        <v>3317</v>
      </c>
      <c r="AN241" s="72" t="s">
        <v>3317</v>
      </c>
      <c r="AO241" s="72" t="s">
        <v>3317</v>
      </c>
      <c r="AP241" s="72" t="s">
        <v>3317</v>
      </c>
      <c r="AQ241" s="72" t="s">
        <v>3317</v>
      </c>
      <c r="AR241" s="72" t="s">
        <v>3317</v>
      </c>
      <c r="AS241" s="72" t="s">
        <v>3317</v>
      </c>
      <c r="AT241" s="72" t="s">
        <v>3317</v>
      </c>
      <c r="AU241" s="72" t="s">
        <v>3317</v>
      </c>
      <c r="AV241" s="72" t="s">
        <v>3317</v>
      </c>
      <c r="AW241" s="72" t="s">
        <v>3317</v>
      </c>
      <c r="AX241" s="72" t="s">
        <v>3317</v>
      </c>
      <c r="AY241" s="72" t="s">
        <v>3317</v>
      </c>
      <c r="AZ241" s="72" t="s">
        <v>3317</v>
      </c>
      <c r="BA241" s="72" t="s">
        <v>3317</v>
      </c>
      <c r="BB241" s="72" t="s">
        <v>3317</v>
      </c>
      <c r="BC241" s="72" t="s">
        <v>3317</v>
      </c>
      <c r="BD241" s="72" t="s">
        <v>3317</v>
      </c>
      <c r="BE241" s="72" t="s">
        <v>3317</v>
      </c>
      <c r="BF241" s="72" t="s">
        <v>3317</v>
      </c>
      <c r="BG241" s="72" t="s">
        <v>3317</v>
      </c>
      <c r="BH241" s="72" t="s">
        <v>3317</v>
      </c>
      <c r="BI241" s="72" t="s">
        <v>3317</v>
      </c>
      <c r="BJ241" s="72" t="s">
        <v>3317</v>
      </c>
      <c r="BK241" s="72" t="s">
        <v>3317</v>
      </c>
      <c r="BL241" s="72" t="s">
        <v>3317</v>
      </c>
      <c r="BM241" s="72" t="s">
        <v>3317</v>
      </c>
      <c r="BN241" s="72" t="s">
        <v>3317</v>
      </c>
      <c r="BO241" s="72" t="s">
        <v>3317</v>
      </c>
      <c r="BP241" s="72" t="s">
        <v>3317</v>
      </c>
      <c r="BQ241" s="72" t="s">
        <v>3786</v>
      </c>
      <c r="BR241" s="72" t="s">
        <v>3326</v>
      </c>
    </row>
    <row r="242" spans="1:70">
      <c r="A242" s="72" t="s">
        <v>2018</v>
      </c>
      <c r="B242" s="72" t="s">
        <v>3055</v>
      </c>
      <c r="C242" s="72" t="s">
        <v>2415</v>
      </c>
      <c r="D242" s="72" t="s">
        <v>3317</v>
      </c>
      <c r="E242" s="72" t="s">
        <v>3317</v>
      </c>
      <c r="F242" s="72" t="s">
        <v>3317</v>
      </c>
      <c r="G242" s="72" t="s">
        <v>3318</v>
      </c>
      <c r="H242" s="72" t="s">
        <v>3317</v>
      </c>
      <c r="I242" s="72" t="s">
        <v>2563</v>
      </c>
      <c r="J242" s="72" t="s">
        <v>3317</v>
      </c>
      <c r="K242" s="72" t="s">
        <v>3317</v>
      </c>
      <c r="L242" s="72" t="s">
        <v>3317</v>
      </c>
      <c r="M242" s="72" t="s">
        <v>3317</v>
      </c>
      <c r="N242" s="72" t="s">
        <v>3317</v>
      </c>
      <c r="O242" s="72" t="s">
        <v>3317</v>
      </c>
      <c r="P242" s="72" t="s">
        <v>3317</v>
      </c>
      <c r="Q242" s="72" t="s">
        <v>3317</v>
      </c>
      <c r="R242" s="72" t="s">
        <v>3317</v>
      </c>
      <c r="S242" s="72" t="s">
        <v>3317</v>
      </c>
      <c r="T242" s="72" t="s">
        <v>3317</v>
      </c>
      <c r="U242" s="72" t="s">
        <v>3317</v>
      </c>
      <c r="V242" s="72" t="s">
        <v>3317</v>
      </c>
      <c r="W242" s="72" t="s">
        <v>3317</v>
      </c>
      <c r="X242" s="72" t="s">
        <v>3317</v>
      </c>
      <c r="Y242" s="72" t="s">
        <v>3317</v>
      </c>
      <c r="Z242" s="72" t="s">
        <v>3317</v>
      </c>
      <c r="AA242" s="72" t="s">
        <v>3317</v>
      </c>
      <c r="AB242" s="72" t="s">
        <v>3317</v>
      </c>
      <c r="AC242" s="72" t="s">
        <v>3317</v>
      </c>
      <c r="AD242" s="72" t="s">
        <v>3317</v>
      </c>
      <c r="AE242" s="72" t="s">
        <v>3317</v>
      </c>
      <c r="AF242" s="72" t="s">
        <v>3317</v>
      </c>
      <c r="AG242" s="72" t="s">
        <v>3317</v>
      </c>
      <c r="AH242" s="72" t="s">
        <v>3317</v>
      </c>
      <c r="AI242" s="72" t="s">
        <v>3317</v>
      </c>
      <c r="AJ242" s="72" t="s">
        <v>3317</v>
      </c>
      <c r="AK242" s="72" t="s">
        <v>3317</v>
      </c>
      <c r="AL242" s="72" t="s">
        <v>3317</v>
      </c>
      <c r="AM242" s="72" t="s">
        <v>3317</v>
      </c>
      <c r="AN242" s="72" t="s">
        <v>3317</v>
      </c>
      <c r="AO242" s="72" t="s">
        <v>3317</v>
      </c>
      <c r="AP242" s="72" t="s">
        <v>3317</v>
      </c>
      <c r="AQ242" s="72" t="s">
        <v>3317</v>
      </c>
      <c r="AR242" s="72" t="s">
        <v>3317</v>
      </c>
      <c r="AS242" s="72" t="s">
        <v>3317</v>
      </c>
      <c r="AT242" s="72" t="s">
        <v>3317</v>
      </c>
      <c r="AU242" s="72" t="s">
        <v>3317</v>
      </c>
      <c r="AV242" s="72" t="s">
        <v>3317</v>
      </c>
      <c r="AW242" s="72" t="s">
        <v>3317</v>
      </c>
      <c r="AX242" s="72" t="s">
        <v>3317</v>
      </c>
      <c r="AY242" s="72" t="s">
        <v>3317</v>
      </c>
      <c r="AZ242" s="72" t="s">
        <v>3317</v>
      </c>
      <c r="BA242" s="72" t="s">
        <v>3317</v>
      </c>
      <c r="BB242" s="72" t="s">
        <v>3317</v>
      </c>
      <c r="BC242" s="72" t="s">
        <v>3317</v>
      </c>
      <c r="BD242" s="72" t="s">
        <v>3317</v>
      </c>
      <c r="BE242" s="72" t="s">
        <v>3317</v>
      </c>
      <c r="BF242" s="72" t="s">
        <v>3317</v>
      </c>
      <c r="BG242" s="72" t="s">
        <v>3317</v>
      </c>
      <c r="BH242" s="72" t="s">
        <v>3317</v>
      </c>
      <c r="BI242" s="72" t="s">
        <v>3317</v>
      </c>
      <c r="BJ242" s="72" t="s">
        <v>3317</v>
      </c>
      <c r="BK242" s="72" t="s">
        <v>3317</v>
      </c>
      <c r="BL242" s="72" t="s">
        <v>3317</v>
      </c>
      <c r="BM242" s="72" t="s">
        <v>3317</v>
      </c>
      <c r="BN242" s="72" t="s">
        <v>3317</v>
      </c>
      <c r="BO242" s="72" t="s">
        <v>3317</v>
      </c>
      <c r="BP242" s="72" t="s">
        <v>3317</v>
      </c>
      <c r="BQ242" s="72" t="s">
        <v>3787</v>
      </c>
      <c r="BR242" s="72" t="s">
        <v>3317</v>
      </c>
    </row>
    <row r="243" spans="1:70">
      <c r="A243" s="72" t="s">
        <v>2018</v>
      </c>
      <c r="B243" s="72" t="s">
        <v>3788</v>
      </c>
      <c r="C243" s="72" t="s">
        <v>2877</v>
      </c>
      <c r="D243" s="72" t="s">
        <v>3317</v>
      </c>
      <c r="E243" s="72" t="s">
        <v>3317</v>
      </c>
      <c r="F243" s="72" t="s">
        <v>3317</v>
      </c>
      <c r="G243" s="72" t="s">
        <v>3318</v>
      </c>
      <c r="H243" s="72" t="s">
        <v>3317</v>
      </c>
      <c r="I243" s="72" t="s">
        <v>3322</v>
      </c>
      <c r="J243" s="72" t="s">
        <v>3317</v>
      </c>
      <c r="K243" s="72" t="s">
        <v>3317</v>
      </c>
      <c r="L243" s="72" t="s">
        <v>3317</v>
      </c>
      <c r="M243" s="72" t="s">
        <v>3317</v>
      </c>
      <c r="N243" s="72" t="s">
        <v>3317</v>
      </c>
      <c r="O243" s="72" t="s">
        <v>3317</v>
      </c>
      <c r="P243" s="72" t="s">
        <v>3317</v>
      </c>
      <c r="Q243" s="72" t="s">
        <v>3317</v>
      </c>
      <c r="R243" s="72" t="s">
        <v>3317</v>
      </c>
      <c r="S243" s="72" t="s">
        <v>3317</v>
      </c>
      <c r="T243" s="72" t="s">
        <v>3317</v>
      </c>
      <c r="U243" s="72" t="s">
        <v>3317</v>
      </c>
      <c r="V243" s="72" t="s">
        <v>3317</v>
      </c>
      <c r="W243" s="72" t="s">
        <v>3317</v>
      </c>
      <c r="X243" s="72" t="s">
        <v>3317</v>
      </c>
      <c r="Y243" s="72" t="s">
        <v>3317</v>
      </c>
      <c r="Z243" s="72" t="s">
        <v>3317</v>
      </c>
      <c r="AA243" s="72" t="s">
        <v>3317</v>
      </c>
      <c r="AB243" s="72" t="s">
        <v>3317</v>
      </c>
      <c r="AC243" s="72" t="s">
        <v>3317</v>
      </c>
      <c r="AD243" s="72" t="s">
        <v>3317</v>
      </c>
      <c r="AE243" s="72" t="s">
        <v>3317</v>
      </c>
      <c r="AF243" s="72" t="s">
        <v>3317</v>
      </c>
      <c r="AG243" s="72" t="s">
        <v>3317</v>
      </c>
      <c r="AH243" s="72" t="s">
        <v>3317</v>
      </c>
      <c r="AI243" s="72" t="s">
        <v>3317</v>
      </c>
      <c r="AJ243" s="72" t="s">
        <v>3317</v>
      </c>
      <c r="AK243" s="72" t="s">
        <v>3317</v>
      </c>
      <c r="AL243" s="72" t="s">
        <v>3317</v>
      </c>
      <c r="AM243" s="72" t="s">
        <v>3317</v>
      </c>
      <c r="AN243" s="72" t="s">
        <v>3317</v>
      </c>
      <c r="AO243" s="72" t="s">
        <v>3317</v>
      </c>
      <c r="AP243" s="72" t="s">
        <v>3317</v>
      </c>
      <c r="AQ243" s="72" t="s">
        <v>3317</v>
      </c>
      <c r="AR243" s="72" t="s">
        <v>3317</v>
      </c>
      <c r="AS243" s="72" t="s">
        <v>3317</v>
      </c>
      <c r="AT243" s="72" t="s">
        <v>3317</v>
      </c>
      <c r="AU243" s="72" t="s">
        <v>3317</v>
      </c>
      <c r="AV243" s="72" t="s">
        <v>3317</v>
      </c>
      <c r="AW243" s="72" t="s">
        <v>3317</v>
      </c>
      <c r="AX243" s="72" t="s">
        <v>3317</v>
      </c>
      <c r="AY243" s="72" t="s">
        <v>3317</v>
      </c>
      <c r="AZ243" s="72" t="s">
        <v>3317</v>
      </c>
      <c r="BA243" s="72" t="s">
        <v>3317</v>
      </c>
      <c r="BB243" s="72" t="s">
        <v>3317</v>
      </c>
      <c r="BC243" s="72" t="s">
        <v>3317</v>
      </c>
      <c r="BD243" s="72" t="s">
        <v>3317</v>
      </c>
      <c r="BE243" s="72" t="s">
        <v>3317</v>
      </c>
      <c r="BF243" s="72" t="s">
        <v>3317</v>
      </c>
      <c r="BG243" s="72" t="s">
        <v>3317</v>
      </c>
      <c r="BH243" s="72" t="s">
        <v>3317</v>
      </c>
      <c r="BI243" s="72" t="s">
        <v>3317</v>
      </c>
      <c r="BJ243" s="72" t="s">
        <v>3317</v>
      </c>
      <c r="BK243" s="72" t="s">
        <v>3317</v>
      </c>
      <c r="BL243" s="72" t="s">
        <v>3317</v>
      </c>
      <c r="BM243" s="72" t="s">
        <v>3317</v>
      </c>
      <c r="BN243" s="72" t="s">
        <v>3317</v>
      </c>
      <c r="BO243" s="72" t="s">
        <v>3317</v>
      </c>
      <c r="BP243" s="72" t="s">
        <v>3317</v>
      </c>
      <c r="BQ243" s="72" t="s">
        <v>3789</v>
      </c>
      <c r="BR243" s="72" t="s">
        <v>3317</v>
      </c>
    </row>
    <row r="244" spans="1:70">
      <c r="A244" s="72" t="s">
        <v>2018</v>
      </c>
      <c r="B244" s="72" t="s">
        <v>3056</v>
      </c>
      <c r="C244" s="72" t="s">
        <v>2919</v>
      </c>
      <c r="D244" s="72" t="s">
        <v>3317</v>
      </c>
      <c r="E244" s="72" t="s">
        <v>3317</v>
      </c>
      <c r="F244" s="72" t="s">
        <v>3317</v>
      </c>
      <c r="G244" s="72" t="s">
        <v>3318</v>
      </c>
      <c r="H244" s="72" t="s">
        <v>3317</v>
      </c>
      <c r="I244" s="72" t="s">
        <v>108</v>
      </c>
      <c r="J244" s="72" t="s">
        <v>3057</v>
      </c>
      <c r="K244" s="72" t="s">
        <v>3324</v>
      </c>
      <c r="L244" s="72" t="s">
        <v>3317</v>
      </c>
      <c r="M244" s="72" t="s">
        <v>3317</v>
      </c>
      <c r="N244" s="72" t="s">
        <v>3317</v>
      </c>
      <c r="O244" s="72" t="s">
        <v>3317</v>
      </c>
      <c r="P244" s="72" t="s">
        <v>3317</v>
      </c>
      <c r="Q244" s="72" t="s">
        <v>3317</v>
      </c>
      <c r="R244" s="72" t="s">
        <v>3317</v>
      </c>
      <c r="S244" s="72" t="s">
        <v>3317</v>
      </c>
      <c r="T244" s="72" t="s">
        <v>3317</v>
      </c>
      <c r="U244" s="72" t="s">
        <v>3317</v>
      </c>
      <c r="V244" s="72" t="s">
        <v>3317</v>
      </c>
      <c r="W244" s="72" t="s">
        <v>3317</v>
      </c>
      <c r="X244" s="72" t="s">
        <v>3317</v>
      </c>
      <c r="Y244" s="72" t="s">
        <v>3317</v>
      </c>
      <c r="Z244" s="72" t="s">
        <v>3317</v>
      </c>
      <c r="AA244" s="72" t="s">
        <v>3317</v>
      </c>
      <c r="AB244" s="72" t="s">
        <v>3317</v>
      </c>
      <c r="AC244" s="72" t="s">
        <v>3317</v>
      </c>
      <c r="AD244" s="72" t="s">
        <v>3317</v>
      </c>
      <c r="AE244" s="72" t="s">
        <v>3317</v>
      </c>
      <c r="AF244" s="72" t="s">
        <v>3317</v>
      </c>
      <c r="AG244" s="72" t="s">
        <v>3317</v>
      </c>
      <c r="AH244" s="72" t="s">
        <v>3317</v>
      </c>
      <c r="AI244" s="72" t="s">
        <v>3317</v>
      </c>
      <c r="AJ244" s="72" t="s">
        <v>3317</v>
      </c>
      <c r="AK244" s="72" t="s">
        <v>3317</v>
      </c>
      <c r="AL244" s="72" t="s">
        <v>3317</v>
      </c>
      <c r="AM244" s="72" t="s">
        <v>3317</v>
      </c>
      <c r="AN244" s="72" t="s">
        <v>3317</v>
      </c>
      <c r="AO244" s="72" t="s">
        <v>3317</v>
      </c>
      <c r="AP244" s="72" t="s">
        <v>3317</v>
      </c>
      <c r="AQ244" s="72" t="s">
        <v>3317</v>
      </c>
      <c r="AR244" s="72" t="s">
        <v>3317</v>
      </c>
      <c r="AS244" s="72" t="s">
        <v>3317</v>
      </c>
      <c r="AT244" s="72" t="s">
        <v>3317</v>
      </c>
      <c r="AU244" s="72" t="s">
        <v>3317</v>
      </c>
      <c r="AV244" s="72" t="s">
        <v>3317</v>
      </c>
      <c r="AW244" s="72" t="s">
        <v>3317</v>
      </c>
      <c r="AX244" s="72" t="s">
        <v>3317</v>
      </c>
      <c r="AY244" s="72" t="s">
        <v>3317</v>
      </c>
      <c r="AZ244" s="72" t="s">
        <v>3317</v>
      </c>
      <c r="BA244" s="72" t="s">
        <v>3317</v>
      </c>
      <c r="BB244" s="72" t="s">
        <v>3317</v>
      </c>
      <c r="BC244" s="72" t="s">
        <v>3317</v>
      </c>
      <c r="BD244" s="72" t="s">
        <v>3317</v>
      </c>
      <c r="BE244" s="72" t="s">
        <v>3317</v>
      </c>
      <c r="BF244" s="72" t="s">
        <v>3317</v>
      </c>
      <c r="BG244" s="72" t="s">
        <v>3317</v>
      </c>
      <c r="BH244" s="72" t="s">
        <v>3317</v>
      </c>
      <c r="BI244" s="72" t="s">
        <v>3317</v>
      </c>
      <c r="BJ244" s="72" t="s">
        <v>3317</v>
      </c>
      <c r="BK244" s="72" t="s">
        <v>3317</v>
      </c>
      <c r="BL244" s="72" t="s">
        <v>3317</v>
      </c>
      <c r="BM244" s="72" t="s">
        <v>3317</v>
      </c>
      <c r="BN244" s="72" t="s">
        <v>3317</v>
      </c>
      <c r="BO244" s="72" t="s">
        <v>3317</v>
      </c>
      <c r="BP244" s="72" t="s">
        <v>3317</v>
      </c>
      <c r="BQ244" s="72" t="s">
        <v>3790</v>
      </c>
      <c r="BR244" s="72" t="s">
        <v>3326</v>
      </c>
    </row>
    <row r="245" spans="1:70">
      <c r="A245" s="72" t="s">
        <v>2018</v>
      </c>
      <c r="B245" s="72" t="s">
        <v>3058</v>
      </c>
      <c r="C245" s="72" t="s">
        <v>2877</v>
      </c>
      <c r="D245" s="72" t="s">
        <v>3317</v>
      </c>
      <c r="E245" s="72" t="s">
        <v>3317</v>
      </c>
      <c r="F245" s="72" t="s">
        <v>3317</v>
      </c>
      <c r="G245" s="72" t="s">
        <v>3318</v>
      </c>
      <c r="H245" s="72" t="s">
        <v>3317</v>
      </c>
      <c r="I245" s="72" t="s">
        <v>108</v>
      </c>
      <c r="J245" s="72" t="s">
        <v>3791</v>
      </c>
      <c r="K245" s="72" t="s">
        <v>3324</v>
      </c>
      <c r="L245" s="72" t="s">
        <v>2563</v>
      </c>
      <c r="M245" s="72" t="s">
        <v>3791</v>
      </c>
      <c r="N245" s="72" t="s">
        <v>3324</v>
      </c>
      <c r="O245" s="72" t="s">
        <v>3317</v>
      </c>
      <c r="P245" s="72" t="s">
        <v>3317</v>
      </c>
      <c r="Q245" s="72" t="s">
        <v>3317</v>
      </c>
      <c r="R245" s="72" t="s">
        <v>3317</v>
      </c>
      <c r="S245" s="72" t="s">
        <v>3317</v>
      </c>
      <c r="T245" s="72" t="s">
        <v>3317</v>
      </c>
      <c r="U245" s="72" t="s">
        <v>3317</v>
      </c>
      <c r="V245" s="72" t="s">
        <v>3317</v>
      </c>
      <c r="W245" s="72" t="s">
        <v>3317</v>
      </c>
      <c r="X245" s="72" t="s">
        <v>3317</v>
      </c>
      <c r="Y245" s="72" t="s">
        <v>3317</v>
      </c>
      <c r="Z245" s="72" t="s">
        <v>3317</v>
      </c>
      <c r="AA245" s="72" t="s">
        <v>3317</v>
      </c>
      <c r="AB245" s="72" t="s">
        <v>3317</v>
      </c>
      <c r="AC245" s="72" t="s">
        <v>3317</v>
      </c>
      <c r="AD245" s="72" t="s">
        <v>3317</v>
      </c>
      <c r="AE245" s="72" t="s">
        <v>3317</v>
      </c>
      <c r="AF245" s="72" t="s">
        <v>3317</v>
      </c>
      <c r="AG245" s="72" t="s">
        <v>3317</v>
      </c>
      <c r="AH245" s="72" t="s">
        <v>3317</v>
      </c>
      <c r="AI245" s="72" t="s">
        <v>3317</v>
      </c>
      <c r="AJ245" s="72" t="s">
        <v>3317</v>
      </c>
      <c r="AK245" s="72" t="s">
        <v>3317</v>
      </c>
      <c r="AL245" s="72" t="s">
        <v>3317</v>
      </c>
      <c r="AM245" s="72" t="s">
        <v>3317</v>
      </c>
      <c r="AN245" s="72" t="s">
        <v>3317</v>
      </c>
      <c r="AO245" s="72" t="s">
        <v>3317</v>
      </c>
      <c r="AP245" s="72" t="s">
        <v>3317</v>
      </c>
      <c r="AQ245" s="72" t="s">
        <v>3317</v>
      </c>
      <c r="AR245" s="72" t="s">
        <v>3317</v>
      </c>
      <c r="AS245" s="72" t="s">
        <v>3317</v>
      </c>
      <c r="AT245" s="72" t="s">
        <v>3317</v>
      </c>
      <c r="AU245" s="72" t="s">
        <v>3317</v>
      </c>
      <c r="AV245" s="72" t="s">
        <v>3317</v>
      </c>
      <c r="AW245" s="72" t="s">
        <v>3317</v>
      </c>
      <c r="AX245" s="72" t="s">
        <v>3317</v>
      </c>
      <c r="AY245" s="72" t="s">
        <v>3317</v>
      </c>
      <c r="AZ245" s="72" t="s">
        <v>3317</v>
      </c>
      <c r="BA245" s="72" t="s">
        <v>3317</v>
      </c>
      <c r="BB245" s="72" t="s">
        <v>3317</v>
      </c>
      <c r="BC245" s="72" t="s">
        <v>3317</v>
      </c>
      <c r="BD245" s="72" t="s">
        <v>3317</v>
      </c>
      <c r="BE245" s="72" t="s">
        <v>3317</v>
      </c>
      <c r="BF245" s="72" t="s">
        <v>3317</v>
      </c>
      <c r="BG245" s="72" t="s">
        <v>3317</v>
      </c>
      <c r="BH245" s="72" t="s">
        <v>3317</v>
      </c>
      <c r="BI245" s="72" t="s">
        <v>3317</v>
      </c>
      <c r="BJ245" s="72" t="s">
        <v>3317</v>
      </c>
      <c r="BK245" s="72" t="s">
        <v>3317</v>
      </c>
      <c r="BL245" s="72" t="s">
        <v>3317</v>
      </c>
      <c r="BM245" s="72" t="s">
        <v>3317</v>
      </c>
      <c r="BN245" s="72" t="s">
        <v>3317</v>
      </c>
      <c r="BO245" s="72" t="s">
        <v>3317</v>
      </c>
      <c r="BP245" s="72" t="s">
        <v>3317</v>
      </c>
      <c r="BQ245" s="72" t="s">
        <v>3792</v>
      </c>
      <c r="BR245" s="72" t="s">
        <v>3326</v>
      </c>
    </row>
    <row r="246" spans="1:70">
      <c r="A246" s="72" t="s">
        <v>2018</v>
      </c>
      <c r="B246" s="72" t="s">
        <v>3171</v>
      </c>
      <c r="C246" s="72" t="s">
        <v>2893</v>
      </c>
      <c r="D246" s="72" t="s">
        <v>3317</v>
      </c>
      <c r="E246" s="72" t="s">
        <v>3317</v>
      </c>
      <c r="F246" s="72" t="s">
        <v>3317</v>
      </c>
      <c r="G246" s="72" t="s">
        <v>3318</v>
      </c>
      <c r="H246" s="72" t="s">
        <v>3317</v>
      </c>
      <c r="I246" s="72" t="s">
        <v>551</v>
      </c>
      <c r="J246" s="72" t="s">
        <v>3172</v>
      </c>
      <c r="K246" s="72" t="s">
        <v>3318</v>
      </c>
      <c r="L246" s="72" t="s">
        <v>3317</v>
      </c>
      <c r="M246" s="72" t="s">
        <v>3317</v>
      </c>
      <c r="N246" s="72" t="s">
        <v>3317</v>
      </c>
      <c r="O246" s="72" t="s">
        <v>3317</v>
      </c>
      <c r="P246" s="72" t="s">
        <v>3317</v>
      </c>
      <c r="Q246" s="72" t="s">
        <v>3317</v>
      </c>
      <c r="R246" s="72" t="s">
        <v>3317</v>
      </c>
      <c r="S246" s="72" t="s">
        <v>3317</v>
      </c>
      <c r="T246" s="72" t="s">
        <v>3317</v>
      </c>
      <c r="U246" s="72" t="s">
        <v>3317</v>
      </c>
      <c r="V246" s="72" t="s">
        <v>3317</v>
      </c>
      <c r="W246" s="72" t="s">
        <v>3317</v>
      </c>
      <c r="X246" s="72" t="s">
        <v>3317</v>
      </c>
      <c r="Y246" s="72" t="s">
        <v>3317</v>
      </c>
      <c r="Z246" s="72" t="s">
        <v>3317</v>
      </c>
      <c r="AA246" s="72" t="s">
        <v>3317</v>
      </c>
      <c r="AB246" s="72" t="s">
        <v>3317</v>
      </c>
      <c r="AC246" s="72" t="s">
        <v>3317</v>
      </c>
      <c r="AD246" s="72" t="s">
        <v>3317</v>
      </c>
      <c r="AE246" s="72" t="s">
        <v>3317</v>
      </c>
      <c r="AF246" s="72" t="s">
        <v>3317</v>
      </c>
      <c r="AG246" s="72" t="s">
        <v>3317</v>
      </c>
      <c r="AH246" s="72" t="s">
        <v>3317</v>
      </c>
      <c r="AI246" s="72" t="s">
        <v>3317</v>
      </c>
      <c r="AJ246" s="72" t="s">
        <v>3317</v>
      </c>
      <c r="AK246" s="72" t="s">
        <v>3317</v>
      </c>
      <c r="AL246" s="72" t="s">
        <v>3317</v>
      </c>
      <c r="AM246" s="72" t="s">
        <v>3317</v>
      </c>
      <c r="AN246" s="72" t="s">
        <v>3317</v>
      </c>
      <c r="AO246" s="72" t="s">
        <v>3317</v>
      </c>
      <c r="AP246" s="72" t="s">
        <v>3317</v>
      </c>
      <c r="AQ246" s="72" t="s">
        <v>3317</v>
      </c>
      <c r="AR246" s="72" t="s">
        <v>3317</v>
      </c>
      <c r="AS246" s="72" t="s">
        <v>3317</v>
      </c>
      <c r="AT246" s="72" t="s">
        <v>3317</v>
      </c>
      <c r="AU246" s="72" t="s">
        <v>3317</v>
      </c>
      <c r="AV246" s="72" t="s">
        <v>3317</v>
      </c>
      <c r="AW246" s="72" t="s">
        <v>3317</v>
      </c>
      <c r="AX246" s="72" t="s">
        <v>3317</v>
      </c>
      <c r="AY246" s="72" t="s">
        <v>3317</v>
      </c>
      <c r="AZ246" s="72" t="s">
        <v>3317</v>
      </c>
      <c r="BA246" s="72" t="s">
        <v>3317</v>
      </c>
      <c r="BB246" s="72" t="s">
        <v>3317</v>
      </c>
      <c r="BC246" s="72" t="s">
        <v>3317</v>
      </c>
      <c r="BD246" s="72" t="s">
        <v>3317</v>
      </c>
      <c r="BE246" s="72" t="s">
        <v>3317</v>
      </c>
      <c r="BF246" s="72" t="s">
        <v>3317</v>
      </c>
      <c r="BG246" s="72" t="s">
        <v>3317</v>
      </c>
      <c r="BH246" s="72" t="s">
        <v>3317</v>
      </c>
      <c r="BI246" s="72" t="s">
        <v>3317</v>
      </c>
      <c r="BJ246" s="72" t="s">
        <v>3317</v>
      </c>
      <c r="BK246" s="72" t="s">
        <v>3317</v>
      </c>
      <c r="BL246" s="72" t="s">
        <v>3317</v>
      </c>
      <c r="BM246" s="72" t="s">
        <v>3317</v>
      </c>
      <c r="BN246" s="72" t="s">
        <v>3317</v>
      </c>
      <c r="BO246" s="72" t="s">
        <v>3317</v>
      </c>
      <c r="BP246" s="72" t="s">
        <v>3317</v>
      </c>
      <c r="BQ246" s="72" t="s">
        <v>3793</v>
      </c>
      <c r="BR246" s="72" t="s">
        <v>3317</v>
      </c>
    </row>
    <row r="247" spans="1:70">
      <c r="A247" s="72" t="s">
        <v>2018</v>
      </c>
      <c r="B247" s="72" t="s">
        <v>3060</v>
      </c>
      <c r="C247" s="72" t="s">
        <v>2877</v>
      </c>
      <c r="D247" s="72" t="s">
        <v>3317</v>
      </c>
      <c r="E247" s="72" t="s">
        <v>3317</v>
      </c>
      <c r="F247" s="72" t="s">
        <v>3317</v>
      </c>
      <c r="G247" s="72" t="s">
        <v>3318</v>
      </c>
      <c r="H247" s="72" t="s">
        <v>3317</v>
      </c>
      <c r="I247" s="72" t="s">
        <v>3341</v>
      </c>
      <c r="J247" s="72" t="s">
        <v>3794</v>
      </c>
      <c r="K247" s="72" t="s">
        <v>3318</v>
      </c>
      <c r="L247" s="72" t="s">
        <v>108</v>
      </c>
      <c r="M247" s="72" t="s">
        <v>3795</v>
      </c>
      <c r="N247" s="72" t="s">
        <v>3318</v>
      </c>
      <c r="O247" s="72" t="s">
        <v>3317</v>
      </c>
      <c r="P247" s="72" t="s">
        <v>3317</v>
      </c>
      <c r="Q247" s="72" t="s">
        <v>3317</v>
      </c>
      <c r="R247" s="72" t="s">
        <v>3317</v>
      </c>
      <c r="S247" s="72" t="s">
        <v>3317</v>
      </c>
      <c r="T247" s="72" t="s">
        <v>3317</v>
      </c>
      <c r="U247" s="72" t="s">
        <v>3317</v>
      </c>
      <c r="V247" s="72" t="s">
        <v>3317</v>
      </c>
      <c r="W247" s="72" t="s">
        <v>3317</v>
      </c>
      <c r="X247" s="72" t="s">
        <v>3317</v>
      </c>
      <c r="Y247" s="72" t="s">
        <v>3317</v>
      </c>
      <c r="Z247" s="72" t="s">
        <v>3317</v>
      </c>
      <c r="AA247" s="72" t="s">
        <v>3317</v>
      </c>
      <c r="AB247" s="72" t="s">
        <v>3317</v>
      </c>
      <c r="AC247" s="72" t="s">
        <v>3317</v>
      </c>
      <c r="AD247" s="72" t="s">
        <v>3317</v>
      </c>
      <c r="AE247" s="72" t="s">
        <v>3317</v>
      </c>
      <c r="AF247" s="72" t="s">
        <v>3317</v>
      </c>
      <c r="AG247" s="72" t="s">
        <v>3317</v>
      </c>
      <c r="AH247" s="72" t="s">
        <v>3317</v>
      </c>
      <c r="AI247" s="72" t="s">
        <v>3317</v>
      </c>
      <c r="AJ247" s="72" t="s">
        <v>3317</v>
      </c>
      <c r="AK247" s="72" t="s">
        <v>3317</v>
      </c>
      <c r="AL247" s="72" t="s">
        <v>3317</v>
      </c>
      <c r="AM247" s="72" t="s">
        <v>3317</v>
      </c>
      <c r="AN247" s="72" t="s">
        <v>3317</v>
      </c>
      <c r="AO247" s="72" t="s">
        <v>3317</v>
      </c>
      <c r="AP247" s="72" t="s">
        <v>3317</v>
      </c>
      <c r="AQ247" s="72" t="s">
        <v>3317</v>
      </c>
      <c r="AR247" s="72" t="s">
        <v>3317</v>
      </c>
      <c r="AS247" s="72" t="s">
        <v>3317</v>
      </c>
      <c r="AT247" s="72" t="s">
        <v>3317</v>
      </c>
      <c r="AU247" s="72" t="s">
        <v>3317</v>
      </c>
      <c r="AV247" s="72" t="s">
        <v>3317</v>
      </c>
      <c r="AW247" s="72" t="s">
        <v>3317</v>
      </c>
      <c r="AX247" s="72" t="s">
        <v>3317</v>
      </c>
      <c r="AY247" s="72" t="s">
        <v>3317</v>
      </c>
      <c r="AZ247" s="72" t="s">
        <v>3317</v>
      </c>
      <c r="BA247" s="72" t="s">
        <v>3317</v>
      </c>
      <c r="BB247" s="72" t="s">
        <v>3317</v>
      </c>
      <c r="BC247" s="72" t="s">
        <v>3317</v>
      </c>
      <c r="BD247" s="72" t="s">
        <v>3317</v>
      </c>
      <c r="BE247" s="72" t="s">
        <v>3317</v>
      </c>
      <c r="BF247" s="72" t="s">
        <v>3317</v>
      </c>
      <c r="BG247" s="72" t="s">
        <v>3317</v>
      </c>
      <c r="BH247" s="72" t="s">
        <v>3317</v>
      </c>
      <c r="BI247" s="72" t="s">
        <v>3317</v>
      </c>
      <c r="BJ247" s="72" t="s">
        <v>3317</v>
      </c>
      <c r="BK247" s="72" t="s">
        <v>3317</v>
      </c>
      <c r="BL247" s="72" t="s">
        <v>3317</v>
      </c>
      <c r="BM247" s="72" t="s">
        <v>3317</v>
      </c>
      <c r="BN247" s="72" t="s">
        <v>3317</v>
      </c>
      <c r="BO247" s="72" t="s">
        <v>3317</v>
      </c>
      <c r="BP247" s="72" t="s">
        <v>3317</v>
      </c>
      <c r="BQ247" s="72" t="s">
        <v>3796</v>
      </c>
      <c r="BR247" s="72" t="s">
        <v>3317</v>
      </c>
    </row>
    <row r="248" spans="1:70">
      <c r="A248" s="72" t="s">
        <v>2018</v>
      </c>
      <c r="B248" s="72" t="s">
        <v>3063</v>
      </c>
      <c r="C248" s="72" t="s">
        <v>2919</v>
      </c>
      <c r="D248" s="72" t="s">
        <v>3317</v>
      </c>
      <c r="E248" s="72" t="s">
        <v>3317</v>
      </c>
      <c r="F248" s="72" t="s">
        <v>3317</v>
      </c>
      <c r="G248" s="72" t="s">
        <v>3318</v>
      </c>
      <c r="H248" s="72" t="s">
        <v>3317</v>
      </c>
      <c r="I248" s="72" t="s">
        <v>108</v>
      </c>
      <c r="J248" s="72" t="s">
        <v>3797</v>
      </c>
      <c r="K248" s="72" t="s">
        <v>3318</v>
      </c>
      <c r="L248" s="72" t="s">
        <v>2563</v>
      </c>
      <c r="M248" s="72" t="s">
        <v>3797</v>
      </c>
      <c r="N248" s="72" t="s">
        <v>3318</v>
      </c>
      <c r="O248" s="72" t="s">
        <v>3317</v>
      </c>
      <c r="P248" s="72" t="s">
        <v>3317</v>
      </c>
      <c r="Q248" s="72" t="s">
        <v>3317</v>
      </c>
      <c r="R248" s="72" t="s">
        <v>3317</v>
      </c>
      <c r="S248" s="72" t="s">
        <v>3317</v>
      </c>
      <c r="T248" s="72" t="s">
        <v>3317</v>
      </c>
      <c r="U248" s="72" t="s">
        <v>3317</v>
      </c>
      <c r="V248" s="72" t="s">
        <v>3317</v>
      </c>
      <c r="W248" s="72" t="s">
        <v>3317</v>
      </c>
      <c r="X248" s="72" t="s">
        <v>3317</v>
      </c>
      <c r="Y248" s="72" t="s">
        <v>3317</v>
      </c>
      <c r="Z248" s="72" t="s">
        <v>3317</v>
      </c>
      <c r="AA248" s="72" t="s">
        <v>3317</v>
      </c>
      <c r="AB248" s="72" t="s">
        <v>3317</v>
      </c>
      <c r="AC248" s="72" t="s">
        <v>3317</v>
      </c>
      <c r="AD248" s="72" t="s">
        <v>3317</v>
      </c>
      <c r="AE248" s="72" t="s">
        <v>3317</v>
      </c>
      <c r="AF248" s="72" t="s">
        <v>3317</v>
      </c>
      <c r="AG248" s="72" t="s">
        <v>3317</v>
      </c>
      <c r="AH248" s="72" t="s">
        <v>3317</v>
      </c>
      <c r="AI248" s="72" t="s">
        <v>3317</v>
      </c>
      <c r="AJ248" s="72" t="s">
        <v>3317</v>
      </c>
      <c r="AK248" s="72" t="s">
        <v>3317</v>
      </c>
      <c r="AL248" s="72" t="s">
        <v>3317</v>
      </c>
      <c r="AM248" s="72" t="s">
        <v>3317</v>
      </c>
      <c r="AN248" s="72" t="s">
        <v>3317</v>
      </c>
      <c r="AO248" s="72" t="s">
        <v>3317</v>
      </c>
      <c r="AP248" s="72" t="s">
        <v>3317</v>
      </c>
      <c r="AQ248" s="72" t="s">
        <v>3317</v>
      </c>
      <c r="AR248" s="72" t="s">
        <v>3317</v>
      </c>
      <c r="AS248" s="72" t="s">
        <v>3317</v>
      </c>
      <c r="AT248" s="72" t="s">
        <v>3317</v>
      </c>
      <c r="AU248" s="72" t="s">
        <v>3317</v>
      </c>
      <c r="AV248" s="72" t="s">
        <v>3317</v>
      </c>
      <c r="AW248" s="72" t="s">
        <v>3317</v>
      </c>
      <c r="AX248" s="72" t="s">
        <v>3317</v>
      </c>
      <c r="AY248" s="72" t="s">
        <v>3317</v>
      </c>
      <c r="AZ248" s="72" t="s">
        <v>3317</v>
      </c>
      <c r="BA248" s="72" t="s">
        <v>3317</v>
      </c>
      <c r="BB248" s="72" t="s">
        <v>3317</v>
      </c>
      <c r="BC248" s="72" t="s">
        <v>3317</v>
      </c>
      <c r="BD248" s="72" t="s">
        <v>3317</v>
      </c>
      <c r="BE248" s="72" t="s">
        <v>3317</v>
      </c>
      <c r="BF248" s="72" t="s">
        <v>3317</v>
      </c>
      <c r="BG248" s="72" t="s">
        <v>3317</v>
      </c>
      <c r="BH248" s="72" t="s">
        <v>3317</v>
      </c>
      <c r="BI248" s="72" t="s">
        <v>3317</v>
      </c>
      <c r="BJ248" s="72" t="s">
        <v>3317</v>
      </c>
      <c r="BK248" s="72" t="s">
        <v>3317</v>
      </c>
      <c r="BL248" s="72" t="s">
        <v>3317</v>
      </c>
      <c r="BM248" s="72" t="s">
        <v>3317</v>
      </c>
      <c r="BN248" s="72" t="s">
        <v>3317</v>
      </c>
      <c r="BO248" s="72" t="s">
        <v>3317</v>
      </c>
      <c r="BP248" s="72" t="s">
        <v>3317</v>
      </c>
      <c r="BQ248" s="72" t="s">
        <v>3798</v>
      </c>
      <c r="BR248" s="72" t="s">
        <v>3317</v>
      </c>
    </row>
    <row r="249" spans="1:70">
      <c r="A249" s="72" t="s">
        <v>2018</v>
      </c>
      <c r="B249" s="72" t="s">
        <v>3799</v>
      </c>
      <c r="C249" s="72" t="s">
        <v>2919</v>
      </c>
      <c r="D249" s="72" t="s">
        <v>3317</v>
      </c>
      <c r="E249" s="72" t="s">
        <v>3317</v>
      </c>
      <c r="F249" s="72" t="s">
        <v>3317</v>
      </c>
      <c r="G249" s="72" t="s">
        <v>3318</v>
      </c>
      <c r="H249" s="72" t="s">
        <v>3317</v>
      </c>
      <c r="I249" s="72" t="s">
        <v>3492</v>
      </c>
      <c r="J249" s="72" t="s">
        <v>3317</v>
      </c>
      <c r="K249" s="72" t="s">
        <v>3317</v>
      </c>
      <c r="L249" s="72" t="s">
        <v>3317</v>
      </c>
      <c r="M249" s="72" t="s">
        <v>3317</v>
      </c>
      <c r="N249" s="72" t="s">
        <v>3317</v>
      </c>
      <c r="O249" s="72" t="s">
        <v>3317</v>
      </c>
      <c r="P249" s="72" t="s">
        <v>3317</v>
      </c>
      <c r="Q249" s="72" t="s">
        <v>3317</v>
      </c>
      <c r="R249" s="72" t="s">
        <v>3317</v>
      </c>
      <c r="S249" s="72" t="s">
        <v>3317</v>
      </c>
      <c r="T249" s="72" t="s">
        <v>3317</v>
      </c>
      <c r="U249" s="72" t="s">
        <v>3317</v>
      </c>
      <c r="V249" s="72" t="s">
        <v>3317</v>
      </c>
      <c r="W249" s="72" t="s">
        <v>3317</v>
      </c>
      <c r="X249" s="72" t="s">
        <v>3317</v>
      </c>
      <c r="Y249" s="72" t="s">
        <v>3317</v>
      </c>
      <c r="Z249" s="72" t="s">
        <v>3317</v>
      </c>
      <c r="AA249" s="72" t="s">
        <v>3317</v>
      </c>
      <c r="AB249" s="72" t="s">
        <v>3317</v>
      </c>
      <c r="AC249" s="72" t="s">
        <v>3317</v>
      </c>
      <c r="AD249" s="72" t="s">
        <v>3317</v>
      </c>
      <c r="AE249" s="72" t="s">
        <v>3317</v>
      </c>
      <c r="AF249" s="72" t="s">
        <v>3317</v>
      </c>
      <c r="AG249" s="72" t="s">
        <v>3317</v>
      </c>
      <c r="AH249" s="72" t="s">
        <v>3317</v>
      </c>
      <c r="AI249" s="72" t="s">
        <v>3317</v>
      </c>
      <c r="AJ249" s="72" t="s">
        <v>3317</v>
      </c>
      <c r="AK249" s="72" t="s">
        <v>3317</v>
      </c>
      <c r="AL249" s="72" t="s">
        <v>3317</v>
      </c>
      <c r="AM249" s="72" t="s">
        <v>3317</v>
      </c>
      <c r="AN249" s="72" t="s">
        <v>3317</v>
      </c>
      <c r="AO249" s="72" t="s">
        <v>3317</v>
      </c>
      <c r="AP249" s="72" t="s">
        <v>3317</v>
      </c>
      <c r="AQ249" s="72" t="s">
        <v>3317</v>
      </c>
      <c r="AR249" s="72" t="s">
        <v>3317</v>
      </c>
      <c r="AS249" s="72" t="s">
        <v>3317</v>
      </c>
      <c r="AT249" s="72" t="s">
        <v>3317</v>
      </c>
      <c r="AU249" s="72" t="s">
        <v>3317</v>
      </c>
      <c r="AV249" s="72" t="s">
        <v>3317</v>
      </c>
      <c r="AW249" s="72" t="s">
        <v>3317</v>
      </c>
      <c r="AX249" s="72" t="s">
        <v>3317</v>
      </c>
      <c r="AY249" s="72" t="s">
        <v>3317</v>
      </c>
      <c r="AZ249" s="72" t="s">
        <v>3317</v>
      </c>
      <c r="BA249" s="72" t="s">
        <v>3317</v>
      </c>
      <c r="BB249" s="72" t="s">
        <v>3317</v>
      </c>
      <c r="BC249" s="72" t="s">
        <v>3317</v>
      </c>
      <c r="BD249" s="72" t="s">
        <v>3317</v>
      </c>
      <c r="BE249" s="72" t="s">
        <v>3317</v>
      </c>
      <c r="BF249" s="72" t="s">
        <v>3317</v>
      </c>
      <c r="BG249" s="72" t="s">
        <v>3317</v>
      </c>
      <c r="BH249" s="72" t="s">
        <v>3317</v>
      </c>
      <c r="BI249" s="72" t="s">
        <v>3317</v>
      </c>
      <c r="BJ249" s="72" t="s">
        <v>3317</v>
      </c>
      <c r="BK249" s="72" t="s">
        <v>3317</v>
      </c>
      <c r="BL249" s="72" t="s">
        <v>3317</v>
      </c>
      <c r="BM249" s="72" t="s">
        <v>3317</v>
      </c>
      <c r="BN249" s="72" t="s">
        <v>3317</v>
      </c>
      <c r="BO249" s="72" t="s">
        <v>3317</v>
      </c>
      <c r="BP249" s="72" t="s">
        <v>3317</v>
      </c>
      <c r="BQ249" s="72" t="s">
        <v>3800</v>
      </c>
      <c r="BR249" s="72" t="s">
        <v>3317</v>
      </c>
    </row>
    <row r="250" spans="1:70">
      <c r="A250" s="72" t="s">
        <v>2018</v>
      </c>
      <c r="B250" s="72" t="s">
        <v>3065</v>
      </c>
      <c r="C250" s="72" t="s">
        <v>2877</v>
      </c>
      <c r="G250" s="72" t="s">
        <v>3318</v>
      </c>
      <c r="I250" s="72" t="s">
        <v>2563</v>
      </c>
      <c r="J250" s="72" t="s">
        <v>3066</v>
      </c>
    </row>
    <row r="251" spans="1:70">
      <c r="A251" s="72" t="s">
        <v>2019</v>
      </c>
      <c r="B251" s="72" t="s">
        <v>2458</v>
      </c>
      <c r="C251" s="72" t="s">
        <v>2458</v>
      </c>
      <c r="D251" s="72" t="s">
        <v>3317</v>
      </c>
      <c r="E251" s="72" t="s">
        <v>3317</v>
      </c>
      <c r="F251" s="72" t="s">
        <v>3317</v>
      </c>
      <c r="G251" s="72" t="s">
        <v>3318</v>
      </c>
      <c r="H251" s="72" t="s">
        <v>3317</v>
      </c>
      <c r="I251" s="72" t="s">
        <v>2459</v>
      </c>
      <c r="J251" s="72" t="s">
        <v>2719</v>
      </c>
      <c r="K251" s="72" t="s">
        <v>3318</v>
      </c>
      <c r="L251" s="72" t="s">
        <v>3317</v>
      </c>
      <c r="M251" s="72" t="s">
        <v>3317</v>
      </c>
      <c r="N251" s="72" t="s">
        <v>3317</v>
      </c>
      <c r="O251" s="72" t="s">
        <v>3317</v>
      </c>
      <c r="P251" s="72" t="s">
        <v>3317</v>
      </c>
      <c r="Q251" s="72" t="s">
        <v>3317</v>
      </c>
      <c r="R251" s="72" t="s">
        <v>3317</v>
      </c>
      <c r="S251" s="72" t="s">
        <v>3317</v>
      </c>
      <c r="T251" s="72" t="s">
        <v>3317</v>
      </c>
      <c r="U251" s="72" t="s">
        <v>3317</v>
      </c>
      <c r="V251" s="72" t="s">
        <v>3317</v>
      </c>
      <c r="W251" s="72" t="s">
        <v>3317</v>
      </c>
      <c r="X251" s="72" t="s">
        <v>3317</v>
      </c>
      <c r="Y251" s="72" t="s">
        <v>3317</v>
      </c>
      <c r="Z251" s="72" t="s">
        <v>3317</v>
      </c>
      <c r="AA251" s="72" t="s">
        <v>3317</v>
      </c>
      <c r="AB251" s="72" t="s">
        <v>3317</v>
      </c>
      <c r="AC251" s="72" t="s">
        <v>3317</v>
      </c>
      <c r="AD251" s="72" t="s">
        <v>3317</v>
      </c>
      <c r="AE251" s="72" t="s">
        <v>3317</v>
      </c>
      <c r="AF251" s="72" t="s">
        <v>3317</v>
      </c>
      <c r="AG251" s="72" t="s">
        <v>3317</v>
      </c>
      <c r="AH251" s="72" t="s">
        <v>3317</v>
      </c>
      <c r="AI251" s="72" t="s">
        <v>3317</v>
      </c>
      <c r="AJ251" s="72" t="s">
        <v>3317</v>
      </c>
      <c r="AK251" s="72" t="s">
        <v>3317</v>
      </c>
      <c r="AL251" s="72" t="s">
        <v>3317</v>
      </c>
      <c r="AM251" s="72" t="s">
        <v>3317</v>
      </c>
      <c r="AN251" s="72" t="s">
        <v>3317</v>
      </c>
      <c r="AO251" s="72" t="s">
        <v>3317</v>
      </c>
      <c r="AP251" s="72" t="s">
        <v>3317</v>
      </c>
      <c r="AQ251" s="72" t="s">
        <v>3317</v>
      </c>
      <c r="AR251" s="72" t="s">
        <v>3317</v>
      </c>
      <c r="AS251" s="72" t="s">
        <v>3317</v>
      </c>
      <c r="AT251" s="72" t="s">
        <v>3317</v>
      </c>
      <c r="AU251" s="72" t="s">
        <v>3317</v>
      </c>
      <c r="AV251" s="72" t="s">
        <v>3317</v>
      </c>
      <c r="AW251" s="72" t="s">
        <v>3317</v>
      </c>
      <c r="AX251" s="72" t="s">
        <v>3317</v>
      </c>
      <c r="AY251" s="72" t="s">
        <v>3317</v>
      </c>
      <c r="AZ251" s="72" t="s">
        <v>3317</v>
      </c>
      <c r="BA251" s="72" t="s">
        <v>3317</v>
      </c>
      <c r="BB251" s="72" t="s">
        <v>3317</v>
      </c>
      <c r="BC251" s="72" t="s">
        <v>3317</v>
      </c>
      <c r="BD251" s="72" t="s">
        <v>3317</v>
      </c>
      <c r="BE251" s="72" t="s">
        <v>3317</v>
      </c>
      <c r="BF251" s="72" t="s">
        <v>3317</v>
      </c>
      <c r="BG251" s="72" t="s">
        <v>3317</v>
      </c>
      <c r="BH251" s="72" t="s">
        <v>3317</v>
      </c>
      <c r="BI251" s="72" t="s">
        <v>3317</v>
      </c>
      <c r="BJ251" s="72" t="s">
        <v>3317</v>
      </c>
      <c r="BK251" s="72" t="s">
        <v>3317</v>
      </c>
      <c r="BL251" s="72" t="s">
        <v>3317</v>
      </c>
      <c r="BM251" s="72" t="s">
        <v>3317</v>
      </c>
      <c r="BN251" s="72" t="s">
        <v>3317</v>
      </c>
      <c r="BO251" s="72" t="s">
        <v>3317</v>
      </c>
      <c r="BP251" s="72" t="s">
        <v>3317</v>
      </c>
      <c r="BQ251" s="72" t="s">
        <v>3801</v>
      </c>
      <c r="BR251" s="72" t="s">
        <v>3326</v>
      </c>
    </row>
    <row r="252" spans="1:70">
      <c r="A252" s="72" t="s">
        <v>2019</v>
      </c>
      <c r="B252" s="72" t="s">
        <v>3068</v>
      </c>
      <c r="C252" s="72" t="s">
        <v>2909</v>
      </c>
      <c r="D252" s="72" t="s">
        <v>3317</v>
      </c>
      <c r="E252" s="72" t="s">
        <v>3317</v>
      </c>
      <c r="F252" s="72" t="s">
        <v>3317</v>
      </c>
      <c r="G252" s="72" t="s">
        <v>3318</v>
      </c>
      <c r="H252" s="72" t="s">
        <v>3317</v>
      </c>
      <c r="I252" s="72" t="s">
        <v>108</v>
      </c>
      <c r="J252" s="72" t="s">
        <v>3802</v>
      </c>
      <c r="K252" s="72" t="s">
        <v>3318</v>
      </c>
      <c r="L252" s="72" t="s">
        <v>2563</v>
      </c>
      <c r="M252" s="72" t="s">
        <v>3802</v>
      </c>
      <c r="N252" s="72" t="s">
        <v>3318</v>
      </c>
      <c r="O252" s="72" t="s">
        <v>2452</v>
      </c>
      <c r="P252" s="72" t="s">
        <v>3802</v>
      </c>
      <c r="Q252" s="72" t="s">
        <v>3318</v>
      </c>
      <c r="R252" s="72" t="s">
        <v>3317</v>
      </c>
      <c r="S252" s="72" t="s">
        <v>3317</v>
      </c>
      <c r="T252" s="72" t="s">
        <v>3317</v>
      </c>
      <c r="U252" s="72" t="s">
        <v>3317</v>
      </c>
      <c r="V252" s="72" t="s">
        <v>3317</v>
      </c>
      <c r="W252" s="72" t="s">
        <v>3317</v>
      </c>
      <c r="X252" s="72" t="s">
        <v>3317</v>
      </c>
      <c r="Y252" s="72" t="s">
        <v>3317</v>
      </c>
      <c r="Z252" s="72" t="s">
        <v>3317</v>
      </c>
      <c r="AA252" s="72" t="s">
        <v>3317</v>
      </c>
      <c r="AB252" s="72" t="s">
        <v>3317</v>
      </c>
      <c r="AC252" s="72" t="s">
        <v>3317</v>
      </c>
      <c r="AD252" s="72" t="s">
        <v>3317</v>
      </c>
      <c r="AE252" s="72" t="s">
        <v>3317</v>
      </c>
      <c r="AF252" s="72" t="s">
        <v>3317</v>
      </c>
      <c r="AG252" s="72" t="s">
        <v>3317</v>
      </c>
      <c r="AH252" s="72" t="s">
        <v>3317</v>
      </c>
      <c r="AI252" s="72" t="s">
        <v>3317</v>
      </c>
      <c r="AJ252" s="72" t="s">
        <v>3317</v>
      </c>
      <c r="AK252" s="72" t="s">
        <v>3317</v>
      </c>
      <c r="AL252" s="72" t="s">
        <v>3317</v>
      </c>
      <c r="AM252" s="72" t="s">
        <v>3317</v>
      </c>
      <c r="AN252" s="72" t="s">
        <v>3317</v>
      </c>
      <c r="AO252" s="72" t="s">
        <v>3317</v>
      </c>
      <c r="AP252" s="72" t="s">
        <v>3317</v>
      </c>
      <c r="AQ252" s="72" t="s">
        <v>3317</v>
      </c>
      <c r="AR252" s="72" t="s">
        <v>3317</v>
      </c>
      <c r="AS252" s="72" t="s">
        <v>3317</v>
      </c>
      <c r="AT252" s="72" t="s">
        <v>3317</v>
      </c>
      <c r="AU252" s="72" t="s">
        <v>3317</v>
      </c>
      <c r="AV252" s="72" t="s">
        <v>3317</v>
      </c>
      <c r="AW252" s="72" t="s">
        <v>3317</v>
      </c>
      <c r="AX252" s="72" t="s">
        <v>3317</v>
      </c>
      <c r="AY252" s="72" t="s">
        <v>3317</v>
      </c>
      <c r="AZ252" s="72" t="s">
        <v>3317</v>
      </c>
      <c r="BA252" s="72" t="s">
        <v>3317</v>
      </c>
      <c r="BB252" s="72" t="s">
        <v>3317</v>
      </c>
      <c r="BC252" s="72" t="s">
        <v>3317</v>
      </c>
      <c r="BD252" s="72" t="s">
        <v>3317</v>
      </c>
      <c r="BE252" s="72" t="s">
        <v>3317</v>
      </c>
      <c r="BF252" s="72" t="s">
        <v>3317</v>
      </c>
      <c r="BG252" s="72" t="s">
        <v>3317</v>
      </c>
      <c r="BH252" s="72" t="s">
        <v>3317</v>
      </c>
      <c r="BI252" s="72" t="s">
        <v>3317</v>
      </c>
      <c r="BJ252" s="72" t="s">
        <v>3317</v>
      </c>
      <c r="BK252" s="72" t="s">
        <v>3317</v>
      </c>
      <c r="BL252" s="72" t="s">
        <v>3317</v>
      </c>
      <c r="BM252" s="72" t="s">
        <v>3317</v>
      </c>
      <c r="BN252" s="72" t="s">
        <v>3317</v>
      </c>
      <c r="BO252" s="72" t="s">
        <v>3317</v>
      </c>
      <c r="BP252" s="72" t="s">
        <v>3317</v>
      </c>
      <c r="BQ252" s="72" t="s">
        <v>3803</v>
      </c>
      <c r="BR252" s="72" t="s">
        <v>3317</v>
      </c>
    </row>
    <row r="253" spans="1:70">
      <c r="A253" s="72" t="s">
        <v>2019</v>
      </c>
      <c r="B253" s="72" t="s">
        <v>3072</v>
      </c>
      <c r="C253" s="72" t="s">
        <v>2889</v>
      </c>
      <c r="D253" s="72" t="s">
        <v>3317</v>
      </c>
      <c r="E253" s="72" t="s">
        <v>3317</v>
      </c>
      <c r="F253" s="72" t="s">
        <v>3317</v>
      </c>
      <c r="G253" s="72" t="s">
        <v>3318</v>
      </c>
      <c r="H253" s="72" t="s">
        <v>3317</v>
      </c>
      <c r="I253" s="72" t="s">
        <v>3399</v>
      </c>
      <c r="J253" s="72" t="s">
        <v>3804</v>
      </c>
      <c r="K253" s="72" t="s">
        <v>3324</v>
      </c>
      <c r="L253" s="72" t="s">
        <v>108</v>
      </c>
      <c r="M253" s="72" t="s">
        <v>3805</v>
      </c>
      <c r="N253" s="72" t="s">
        <v>3324</v>
      </c>
      <c r="O253" s="72" t="s">
        <v>3350</v>
      </c>
      <c r="P253" s="72" t="s">
        <v>3805</v>
      </c>
      <c r="Q253" s="72" t="s">
        <v>3324</v>
      </c>
      <c r="R253" s="72" t="s">
        <v>551</v>
      </c>
      <c r="S253" s="72" t="s">
        <v>3805</v>
      </c>
      <c r="T253" s="72" t="s">
        <v>3324</v>
      </c>
      <c r="U253" s="72" t="s">
        <v>3806</v>
      </c>
      <c r="V253" s="72" t="s">
        <v>3805</v>
      </c>
      <c r="W253" s="72" t="s">
        <v>3324</v>
      </c>
      <c r="X253" s="72" t="s">
        <v>3492</v>
      </c>
      <c r="Y253" s="72" t="s">
        <v>3805</v>
      </c>
      <c r="Z253" s="72" t="s">
        <v>3324</v>
      </c>
      <c r="AA253" s="72" t="s">
        <v>3317</v>
      </c>
      <c r="AB253" s="72" t="s">
        <v>3317</v>
      </c>
      <c r="AC253" s="72" t="s">
        <v>3317</v>
      </c>
      <c r="AD253" s="72" t="s">
        <v>3317</v>
      </c>
      <c r="AE253" s="72" t="s">
        <v>3317</v>
      </c>
      <c r="AF253" s="72" t="s">
        <v>3317</v>
      </c>
      <c r="AG253" s="72" t="s">
        <v>3317</v>
      </c>
      <c r="AH253" s="72" t="s">
        <v>3317</v>
      </c>
      <c r="AI253" s="72" t="s">
        <v>3317</v>
      </c>
      <c r="AJ253" s="72" t="s">
        <v>3317</v>
      </c>
      <c r="AK253" s="72" t="s">
        <v>3317</v>
      </c>
      <c r="AL253" s="72" t="s">
        <v>3317</v>
      </c>
      <c r="AM253" s="72" t="s">
        <v>3317</v>
      </c>
      <c r="AN253" s="72" t="s">
        <v>3317</v>
      </c>
      <c r="AO253" s="72" t="s">
        <v>3317</v>
      </c>
      <c r="AP253" s="72" t="s">
        <v>3317</v>
      </c>
      <c r="AQ253" s="72" t="s">
        <v>3317</v>
      </c>
      <c r="AR253" s="72" t="s">
        <v>3317</v>
      </c>
      <c r="AS253" s="72" t="s">
        <v>3317</v>
      </c>
      <c r="AT253" s="72" t="s">
        <v>3317</v>
      </c>
      <c r="AU253" s="72" t="s">
        <v>3317</v>
      </c>
      <c r="AV253" s="72" t="s">
        <v>3317</v>
      </c>
      <c r="AW253" s="72" t="s">
        <v>3317</v>
      </c>
      <c r="AX253" s="72" t="s">
        <v>3317</v>
      </c>
      <c r="AY253" s="72" t="s">
        <v>3317</v>
      </c>
      <c r="AZ253" s="72" t="s">
        <v>3317</v>
      </c>
      <c r="BA253" s="72" t="s">
        <v>3317</v>
      </c>
      <c r="BB253" s="72" t="s">
        <v>3317</v>
      </c>
      <c r="BC253" s="72" t="s">
        <v>3317</v>
      </c>
      <c r="BD253" s="72" t="s">
        <v>3317</v>
      </c>
      <c r="BE253" s="72" t="s">
        <v>3317</v>
      </c>
      <c r="BF253" s="72" t="s">
        <v>3317</v>
      </c>
      <c r="BG253" s="72" t="s">
        <v>3317</v>
      </c>
      <c r="BH253" s="72" t="s">
        <v>3317</v>
      </c>
      <c r="BI253" s="72" t="s">
        <v>3317</v>
      </c>
      <c r="BJ253" s="72" t="s">
        <v>3317</v>
      </c>
      <c r="BK253" s="72" t="s">
        <v>3317</v>
      </c>
      <c r="BL253" s="72" t="s">
        <v>3317</v>
      </c>
      <c r="BM253" s="72" t="s">
        <v>3317</v>
      </c>
      <c r="BN253" s="72" t="s">
        <v>3317</v>
      </c>
      <c r="BO253" s="72" t="s">
        <v>3317</v>
      </c>
      <c r="BP253" s="72" t="s">
        <v>3317</v>
      </c>
      <c r="BQ253" s="72" t="s">
        <v>3807</v>
      </c>
      <c r="BR253" s="72" t="s">
        <v>3326</v>
      </c>
    </row>
    <row r="254" spans="1:70">
      <c r="A254" s="72" t="s">
        <v>2019</v>
      </c>
      <c r="B254" s="72" t="s">
        <v>3075</v>
      </c>
      <c r="C254" s="72" t="s">
        <v>2901</v>
      </c>
      <c r="D254" s="72" t="s">
        <v>3317</v>
      </c>
      <c r="E254" s="72" t="s">
        <v>3317</v>
      </c>
      <c r="F254" s="72" t="s">
        <v>3317</v>
      </c>
      <c r="G254" s="72" t="s">
        <v>3318</v>
      </c>
      <c r="H254" s="72" t="s">
        <v>3317</v>
      </c>
      <c r="I254" s="72" t="s">
        <v>3350</v>
      </c>
      <c r="J254" s="72" t="s">
        <v>3808</v>
      </c>
      <c r="K254" s="72" t="s">
        <v>3318</v>
      </c>
      <c r="L254" s="72" t="s">
        <v>108</v>
      </c>
      <c r="M254" s="72" t="s">
        <v>3809</v>
      </c>
      <c r="N254" s="72" t="s">
        <v>3318</v>
      </c>
      <c r="O254" s="72" t="s">
        <v>2563</v>
      </c>
      <c r="P254" s="72" t="s">
        <v>3809</v>
      </c>
      <c r="Q254" s="72" t="s">
        <v>3318</v>
      </c>
      <c r="R254" s="72" t="s">
        <v>3341</v>
      </c>
      <c r="S254" s="72" t="s">
        <v>3809</v>
      </c>
      <c r="T254" s="72" t="s">
        <v>3318</v>
      </c>
      <c r="U254" s="72" t="s">
        <v>3399</v>
      </c>
      <c r="V254" s="72" t="s">
        <v>3809</v>
      </c>
      <c r="W254" s="72" t="s">
        <v>3318</v>
      </c>
      <c r="X254" s="72" t="s">
        <v>3317</v>
      </c>
      <c r="Y254" s="72" t="s">
        <v>3317</v>
      </c>
      <c r="Z254" s="72" t="s">
        <v>3317</v>
      </c>
      <c r="AA254" s="72" t="s">
        <v>3317</v>
      </c>
      <c r="AB254" s="72" t="s">
        <v>3317</v>
      </c>
      <c r="AC254" s="72" t="s">
        <v>3317</v>
      </c>
      <c r="AD254" s="72" t="s">
        <v>3317</v>
      </c>
      <c r="AE254" s="72" t="s">
        <v>3317</v>
      </c>
      <c r="AF254" s="72" t="s">
        <v>3317</v>
      </c>
      <c r="AG254" s="72" t="s">
        <v>3317</v>
      </c>
      <c r="AH254" s="72" t="s">
        <v>3317</v>
      </c>
      <c r="AI254" s="72" t="s">
        <v>3317</v>
      </c>
      <c r="AJ254" s="72" t="s">
        <v>3317</v>
      </c>
      <c r="AK254" s="72" t="s">
        <v>3317</v>
      </c>
      <c r="AL254" s="72" t="s">
        <v>3317</v>
      </c>
      <c r="AM254" s="72" t="s">
        <v>3317</v>
      </c>
      <c r="AN254" s="72" t="s">
        <v>3317</v>
      </c>
      <c r="AO254" s="72" t="s">
        <v>3317</v>
      </c>
      <c r="AP254" s="72" t="s">
        <v>3317</v>
      </c>
      <c r="AQ254" s="72" t="s">
        <v>3317</v>
      </c>
      <c r="AR254" s="72" t="s">
        <v>3317</v>
      </c>
      <c r="AS254" s="72" t="s">
        <v>3317</v>
      </c>
      <c r="AT254" s="72" t="s">
        <v>3317</v>
      </c>
      <c r="AU254" s="72" t="s">
        <v>3317</v>
      </c>
      <c r="AV254" s="72" t="s">
        <v>3317</v>
      </c>
      <c r="AW254" s="72" t="s">
        <v>3317</v>
      </c>
      <c r="AX254" s="72" t="s">
        <v>3317</v>
      </c>
      <c r="AY254" s="72" t="s">
        <v>3317</v>
      </c>
      <c r="AZ254" s="72" t="s">
        <v>3317</v>
      </c>
      <c r="BA254" s="72" t="s">
        <v>3317</v>
      </c>
      <c r="BB254" s="72" t="s">
        <v>3317</v>
      </c>
      <c r="BC254" s="72" t="s">
        <v>3317</v>
      </c>
      <c r="BD254" s="72" t="s">
        <v>3317</v>
      </c>
      <c r="BE254" s="72" t="s">
        <v>3317</v>
      </c>
      <c r="BF254" s="72" t="s">
        <v>3317</v>
      </c>
      <c r="BG254" s="72" t="s">
        <v>3317</v>
      </c>
      <c r="BH254" s="72" t="s">
        <v>3317</v>
      </c>
      <c r="BI254" s="72" t="s">
        <v>3317</v>
      </c>
      <c r="BJ254" s="72" t="s">
        <v>3317</v>
      </c>
      <c r="BK254" s="72" t="s">
        <v>3317</v>
      </c>
      <c r="BL254" s="72" t="s">
        <v>3317</v>
      </c>
      <c r="BM254" s="72" t="s">
        <v>3317</v>
      </c>
      <c r="BN254" s="72" t="s">
        <v>3317</v>
      </c>
      <c r="BO254" s="72" t="s">
        <v>3317</v>
      </c>
      <c r="BP254" s="72" t="s">
        <v>3317</v>
      </c>
      <c r="BQ254" s="72" t="s">
        <v>3810</v>
      </c>
      <c r="BR254" s="72" t="s">
        <v>3317</v>
      </c>
    </row>
    <row r="255" spans="1:70">
      <c r="A255" s="72" t="s">
        <v>2019</v>
      </c>
      <c r="B255" s="72" t="s">
        <v>3078</v>
      </c>
      <c r="C255" s="72" t="s">
        <v>2901</v>
      </c>
      <c r="D255" s="72" t="s">
        <v>3317</v>
      </c>
      <c r="E255" s="72" t="s">
        <v>3317</v>
      </c>
      <c r="F255" s="72" t="s">
        <v>3317</v>
      </c>
      <c r="G255" s="72" t="s">
        <v>3318</v>
      </c>
      <c r="H255" s="72" t="s">
        <v>3317</v>
      </c>
      <c r="I255" s="72" t="s">
        <v>3350</v>
      </c>
      <c r="J255" s="72" t="s">
        <v>3808</v>
      </c>
      <c r="K255" s="72" t="s">
        <v>3318</v>
      </c>
      <c r="L255" s="72" t="s">
        <v>108</v>
      </c>
      <c r="M255" s="72" t="s">
        <v>3809</v>
      </c>
      <c r="N255" s="72" t="s">
        <v>3318</v>
      </c>
      <c r="O255" s="72" t="s">
        <v>2563</v>
      </c>
      <c r="P255" s="72" t="s">
        <v>3809</v>
      </c>
      <c r="Q255" s="72" t="s">
        <v>3318</v>
      </c>
      <c r="R255" s="72" t="s">
        <v>3341</v>
      </c>
      <c r="S255" s="72" t="s">
        <v>3809</v>
      </c>
      <c r="T255" s="72" t="s">
        <v>3318</v>
      </c>
      <c r="U255" s="72" t="s">
        <v>3399</v>
      </c>
      <c r="V255" s="72" t="s">
        <v>3809</v>
      </c>
      <c r="W255" s="72" t="s">
        <v>3318</v>
      </c>
      <c r="X255" s="72" t="s">
        <v>3317</v>
      </c>
      <c r="Y255" s="72" t="s">
        <v>3317</v>
      </c>
      <c r="Z255" s="72" t="s">
        <v>3317</v>
      </c>
      <c r="AA255" s="72" t="s">
        <v>3317</v>
      </c>
      <c r="AB255" s="72" t="s">
        <v>3317</v>
      </c>
      <c r="AC255" s="72" t="s">
        <v>3317</v>
      </c>
      <c r="AD255" s="72" t="s">
        <v>3317</v>
      </c>
      <c r="AE255" s="72" t="s">
        <v>3317</v>
      </c>
      <c r="AF255" s="72" t="s">
        <v>3317</v>
      </c>
      <c r="AG255" s="72" t="s">
        <v>3317</v>
      </c>
      <c r="AH255" s="72" t="s">
        <v>3317</v>
      </c>
      <c r="AI255" s="72" t="s">
        <v>3317</v>
      </c>
      <c r="AJ255" s="72" t="s">
        <v>3317</v>
      </c>
      <c r="AK255" s="72" t="s">
        <v>3317</v>
      </c>
      <c r="AL255" s="72" t="s">
        <v>3317</v>
      </c>
      <c r="AM255" s="72" t="s">
        <v>3317</v>
      </c>
      <c r="AN255" s="72" t="s">
        <v>3317</v>
      </c>
      <c r="AO255" s="72" t="s">
        <v>3317</v>
      </c>
      <c r="AP255" s="72" t="s">
        <v>3317</v>
      </c>
      <c r="AQ255" s="72" t="s">
        <v>3317</v>
      </c>
      <c r="AR255" s="72" t="s">
        <v>3317</v>
      </c>
      <c r="AS255" s="72" t="s">
        <v>3317</v>
      </c>
      <c r="AT255" s="72" t="s">
        <v>3317</v>
      </c>
      <c r="AU255" s="72" t="s">
        <v>3317</v>
      </c>
      <c r="AV255" s="72" t="s">
        <v>3317</v>
      </c>
      <c r="AW255" s="72" t="s">
        <v>3317</v>
      </c>
      <c r="AX255" s="72" t="s">
        <v>3317</v>
      </c>
      <c r="AY255" s="72" t="s">
        <v>3317</v>
      </c>
      <c r="AZ255" s="72" t="s">
        <v>3317</v>
      </c>
      <c r="BA255" s="72" t="s">
        <v>3317</v>
      </c>
      <c r="BB255" s="72" t="s">
        <v>3317</v>
      </c>
      <c r="BC255" s="72" t="s">
        <v>3317</v>
      </c>
      <c r="BD255" s="72" t="s">
        <v>3317</v>
      </c>
      <c r="BE255" s="72" t="s">
        <v>3317</v>
      </c>
      <c r="BF255" s="72" t="s">
        <v>3317</v>
      </c>
      <c r="BG255" s="72" t="s">
        <v>3317</v>
      </c>
      <c r="BH255" s="72" t="s">
        <v>3317</v>
      </c>
      <c r="BI255" s="72" t="s">
        <v>3317</v>
      </c>
      <c r="BJ255" s="72" t="s">
        <v>3317</v>
      </c>
      <c r="BK255" s="72" t="s">
        <v>3317</v>
      </c>
      <c r="BL255" s="72" t="s">
        <v>3317</v>
      </c>
      <c r="BM255" s="72" t="s">
        <v>3317</v>
      </c>
      <c r="BN255" s="72" t="s">
        <v>3317</v>
      </c>
      <c r="BO255" s="72" t="s">
        <v>3317</v>
      </c>
      <c r="BP255" s="72" t="s">
        <v>3317</v>
      </c>
      <c r="BQ255" s="72" t="s">
        <v>3811</v>
      </c>
      <c r="BR255" s="72" t="s">
        <v>3317</v>
      </c>
    </row>
    <row r="256" spans="1:70">
      <c r="A256" s="72" t="s">
        <v>2019</v>
      </c>
      <c r="B256" s="72" t="s">
        <v>3079</v>
      </c>
      <c r="C256" s="72" t="s">
        <v>2446</v>
      </c>
      <c r="D256" s="72" t="s">
        <v>3317</v>
      </c>
      <c r="E256" s="72" t="s">
        <v>3317</v>
      </c>
      <c r="F256" s="72" t="s">
        <v>3317</v>
      </c>
      <c r="G256" s="72" t="s">
        <v>3318</v>
      </c>
      <c r="H256" s="72" t="s">
        <v>3317</v>
      </c>
      <c r="I256" s="72" t="s">
        <v>108</v>
      </c>
      <c r="J256" s="72" t="s">
        <v>3812</v>
      </c>
      <c r="K256" s="72" t="s">
        <v>3318</v>
      </c>
      <c r="L256" s="72" t="s">
        <v>2563</v>
      </c>
      <c r="M256" s="72" t="s">
        <v>3812</v>
      </c>
      <c r="N256" s="72" t="s">
        <v>3318</v>
      </c>
      <c r="O256" s="72" t="s">
        <v>3317</v>
      </c>
      <c r="P256" s="72" t="s">
        <v>3317</v>
      </c>
      <c r="Q256" s="72" t="s">
        <v>3317</v>
      </c>
      <c r="R256" s="72" t="s">
        <v>3317</v>
      </c>
      <c r="S256" s="72" t="s">
        <v>3317</v>
      </c>
      <c r="T256" s="72" t="s">
        <v>3317</v>
      </c>
      <c r="U256" s="72" t="s">
        <v>3317</v>
      </c>
      <c r="V256" s="72" t="s">
        <v>3317</v>
      </c>
      <c r="W256" s="72" t="s">
        <v>3317</v>
      </c>
      <c r="X256" s="72" t="s">
        <v>3317</v>
      </c>
      <c r="Y256" s="72" t="s">
        <v>3317</v>
      </c>
      <c r="Z256" s="72" t="s">
        <v>3317</v>
      </c>
      <c r="AA256" s="72" t="s">
        <v>3317</v>
      </c>
      <c r="AB256" s="72" t="s">
        <v>3317</v>
      </c>
      <c r="AC256" s="72" t="s">
        <v>3317</v>
      </c>
      <c r="AD256" s="72" t="s">
        <v>3317</v>
      </c>
      <c r="AE256" s="72" t="s">
        <v>3317</v>
      </c>
      <c r="AF256" s="72" t="s">
        <v>3317</v>
      </c>
      <c r="AG256" s="72" t="s">
        <v>3317</v>
      </c>
      <c r="AH256" s="72" t="s">
        <v>3317</v>
      </c>
      <c r="AI256" s="72" t="s">
        <v>3317</v>
      </c>
      <c r="AJ256" s="72" t="s">
        <v>3317</v>
      </c>
      <c r="AK256" s="72" t="s">
        <v>3317</v>
      </c>
      <c r="AL256" s="72" t="s">
        <v>3317</v>
      </c>
      <c r="AM256" s="72" t="s">
        <v>3317</v>
      </c>
      <c r="AN256" s="72" t="s">
        <v>3317</v>
      </c>
      <c r="AO256" s="72" t="s">
        <v>3317</v>
      </c>
      <c r="AP256" s="72" t="s">
        <v>3317</v>
      </c>
      <c r="AQ256" s="72" t="s">
        <v>3317</v>
      </c>
      <c r="AR256" s="72" t="s">
        <v>3317</v>
      </c>
      <c r="AS256" s="72" t="s">
        <v>3317</v>
      </c>
      <c r="AT256" s="72" t="s">
        <v>3317</v>
      </c>
      <c r="AU256" s="72" t="s">
        <v>3317</v>
      </c>
      <c r="AV256" s="72" t="s">
        <v>3317</v>
      </c>
      <c r="AW256" s="72" t="s">
        <v>3317</v>
      </c>
      <c r="AX256" s="72" t="s">
        <v>3317</v>
      </c>
      <c r="AY256" s="72" t="s">
        <v>3317</v>
      </c>
      <c r="AZ256" s="72" t="s">
        <v>3317</v>
      </c>
      <c r="BA256" s="72" t="s">
        <v>3317</v>
      </c>
      <c r="BB256" s="72" t="s">
        <v>3317</v>
      </c>
      <c r="BC256" s="72" t="s">
        <v>3317</v>
      </c>
      <c r="BD256" s="72" t="s">
        <v>3317</v>
      </c>
      <c r="BE256" s="72" t="s">
        <v>3317</v>
      </c>
      <c r="BF256" s="72" t="s">
        <v>3317</v>
      </c>
      <c r="BG256" s="72" t="s">
        <v>3317</v>
      </c>
      <c r="BH256" s="72" t="s">
        <v>3317</v>
      </c>
      <c r="BI256" s="72" t="s">
        <v>3317</v>
      </c>
      <c r="BJ256" s="72" t="s">
        <v>3317</v>
      </c>
      <c r="BK256" s="72" t="s">
        <v>3317</v>
      </c>
      <c r="BL256" s="72" t="s">
        <v>3317</v>
      </c>
      <c r="BM256" s="72" t="s">
        <v>3317</v>
      </c>
      <c r="BN256" s="72" t="s">
        <v>3317</v>
      </c>
      <c r="BO256" s="72" t="s">
        <v>3317</v>
      </c>
      <c r="BP256" s="72" t="s">
        <v>3317</v>
      </c>
      <c r="BQ256" s="72" t="s">
        <v>3813</v>
      </c>
      <c r="BR256" s="72" t="s">
        <v>3317</v>
      </c>
    </row>
    <row r="257" spans="1:70">
      <c r="A257" s="72" t="s">
        <v>2019</v>
      </c>
      <c r="B257" s="72" t="s">
        <v>3081</v>
      </c>
      <c r="C257" s="72" t="s">
        <v>2909</v>
      </c>
      <c r="D257" s="72" t="s">
        <v>3317</v>
      </c>
      <c r="E257" s="72" t="s">
        <v>3317</v>
      </c>
      <c r="F257" s="72" t="s">
        <v>3317</v>
      </c>
      <c r="G257" s="72" t="s">
        <v>3318</v>
      </c>
      <c r="H257" s="72" t="s">
        <v>3317</v>
      </c>
      <c r="I257" s="72" t="s">
        <v>108</v>
      </c>
      <c r="J257" s="72" t="s">
        <v>3814</v>
      </c>
      <c r="K257" s="72" t="s">
        <v>3318</v>
      </c>
      <c r="L257" s="72" t="s">
        <v>2563</v>
      </c>
      <c r="M257" s="72" t="s">
        <v>3814</v>
      </c>
      <c r="N257" s="72" t="s">
        <v>3318</v>
      </c>
      <c r="O257" s="72" t="s">
        <v>3317</v>
      </c>
      <c r="P257" s="72" t="s">
        <v>3317</v>
      </c>
      <c r="Q257" s="72" t="s">
        <v>3317</v>
      </c>
      <c r="R257" s="72" t="s">
        <v>3317</v>
      </c>
      <c r="S257" s="72" t="s">
        <v>3317</v>
      </c>
      <c r="T257" s="72" t="s">
        <v>3317</v>
      </c>
      <c r="U257" s="72" t="s">
        <v>3317</v>
      </c>
      <c r="V257" s="72" t="s">
        <v>3317</v>
      </c>
      <c r="W257" s="72" t="s">
        <v>3317</v>
      </c>
      <c r="X257" s="72" t="s">
        <v>3317</v>
      </c>
      <c r="Y257" s="72" t="s">
        <v>3317</v>
      </c>
      <c r="Z257" s="72" t="s">
        <v>3317</v>
      </c>
      <c r="AA257" s="72" t="s">
        <v>3317</v>
      </c>
      <c r="AB257" s="72" t="s">
        <v>3317</v>
      </c>
      <c r="AC257" s="72" t="s">
        <v>3317</v>
      </c>
      <c r="AD257" s="72" t="s">
        <v>3317</v>
      </c>
      <c r="AE257" s="72" t="s">
        <v>3317</v>
      </c>
      <c r="AF257" s="72" t="s">
        <v>3317</v>
      </c>
      <c r="AG257" s="72" t="s">
        <v>3317</v>
      </c>
      <c r="AH257" s="72" t="s">
        <v>3317</v>
      </c>
      <c r="AI257" s="72" t="s">
        <v>3317</v>
      </c>
      <c r="AJ257" s="72" t="s">
        <v>3317</v>
      </c>
      <c r="AK257" s="72" t="s">
        <v>3317</v>
      </c>
      <c r="AL257" s="72" t="s">
        <v>3317</v>
      </c>
      <c r="AM257" s="72" t="s">
        <v>3317</v>
      </c>
      <c r="AN257" s="72" t="s">
        <v>3317</v>
      </c>
      <c r="AO257" s="72" t="s">
        <v>3317</v>
      </c>
      <c r="AP257" s="72" t="s">
        <v>3317</v>
      </c>
      <c r="AQ257" s="72" t="s">
        <v>3317</v>
      </c>
      <c r="AR257" s="72" t="s">
        <v>3317</v>
      </c>
      <c r="AS257" s="72" t="s">
        <v>3317</v>
      </c>
      <c r="AT257" s="72" t="s">
        <v>3317</v>
      </c>
      <c r="AU257" s="72" t="s">
        <v>3317</v>
      </c>
      <c r="AV257" s="72" t="s">
        <v>3317</v>
      </c>
      <c r="AW257" s="72" t="s">
        <v>3317</v>
      </c>
      <c r="AX257" s="72" t="s">
        <v>3317</v>
      </c>
      <c r="AY257" s="72" t="s">
        <v>3317</v>
      </c>
      <c r="AZ257" s="72" t="s">
        <v>3317</v>
      </c>
      <c r="BA257" s="72" t="s">
        <v>3317</v>
      </c>
      <c r="BB257" s="72" t="s">
        <v>3317</v>
      </c>
      <c r="BC257" s="72" t="s">
        <v>3317</v>
      </c>
      <c r="BD257" s="72" t="s">
        <v>3317</v>
      </c>
      <c r="BE257" s="72" t="s">
        <v>3317</v>
      </c>
      <c r="BF257" s="72" t="s">
        <v>3317</v>
      </c>
      <c r="BG257" s="72" t="s">
        <v>3317</v>
      </c>
      <c r="BH257" s="72" t="s">
        <v>3317</v>
      </c>
      <c r="BI257" s="72" t="s">
        <v>3317</v>
      </c>
      <c r="BJ257" s="72" t="s">
        <v>3317</v>
      </c>
      <c r="BK257" s="72" t="s">
        <v>3317</v>
      </c>
      <c r="BL257" s="72" t="s">
        <v>3317</v>
      </c>
      <c r="BM257" s="72" t="s">
        <v>3317</v>
      </c>
      <c r="BN257" s="72" t="s">
        <v>3317</v>
      </c>
      <c r="BO257" s="72" t="s">
        <v>3317</v>
      </c>
      <c r="BP257" s="72" t="s">
        <v>3317</v>
      </c>
      <c r="BQ257" s="72" t="s">
        <v>3815</v>
      </c>
      <c r="BR257" s="72" t="s">
        <v>3317</v>
      </c>
    </row>
    <row r="258" spans="1:70">
      <c r="A258" s="72" t="s">
        <v>2019</v>
      </c>
      <c r="B258" s="72" t="s">
        <v>3083</v>
      </c>
      <c r="C258" s="72" t="s">
        <v>2901</v>
      </c>
      <c r="D258" s="72" t="s">
        <v>3317</v>
      </c>
      <c r="E258" s="72" t="s">
        <v>3317</v>
      </c>
      <c r="F258" s="72" t="s">
        <v>3317</v>
      </c>
      <c r="G258" s="72" t="s">
        <v>3318</v>
      </c>
      <c r="H258" s="72" t="s">
        <v>3317</v>
      </c>
      <c r="I258" s="72" t="s">
        <v>108</v>
      </c>
      <c r="J258" s="72" t="s">
        <v>3816</v>
      </c>
      <c r="K258" s="72" t="s">
        <v>3318</v>
      </c>
      <c r="L258" s="72" t="s">
        <v>2563</v>
      </c>
      <c r="M258" s="72" t="s">
        <v>3816</v>
      </c>
      <c r="N258" s="72" t="s">
        <v>3318</v>
      </c>
      <c r="O258" s="72" t="s">
        <v>3317</v>
      </c>
      <c r="P258" s="72" t="s">
        <v>3317</v>
      </c>
      <c r="Q258" s="72" t="s">
        <v>3317</v>
      </c>
      <c r="R258" s="72" t="s">
        <v>3317</v>
      </c>
      <c r="S258" s="72" t="s">
        <v>3317</v>
      </c>
      <c r="T258" s="72" t="s">
        <v>3317</v>
      </c>
      <c r="U258" s="72" t="s">
        <v>3317</v>
      </c>
      <c r="V258" s="72" t="s">
        <v>3317</v>
      </c>
      <c r="W258" s="72" t="s">
        <v>3317</v>
      </c>
      <c r="X258" s="72" t="s">
        <v>3317</v>
      </c>
      <c r="Y258" s="72" t="s">
        <v>3317</v>
      </c>
      <c r="Z258" s="72" t="s">
        <v>3317</v>
      </c>
      <c r="AA258" s="72" t="s">
        <v>3317</v>
      </c>
      <c r="AB258" s="72" t="s">
        <v>3317</v>
      </c>
      <c r="AC258" s="72" t="s">
        <v>3317</v>
      </c>
      <c r="AD258" s="72" t="s">
        <v>3317</v>
      </c>
      <c r="AE258" s="72" t="s">
        <v>3317</v>
      </c>
      <c r="AF258" s="72" t="s">
        <v>3317</v>
      </c>
      <c r="AG258" s="72" t="s">
        <v>3317</v>
      </c>
      <c r="AH258" s="72" t="s">
        <v>3317</v>
      </c>
      <c r="AI258" s="72" t="s">
        <v>3317</v>
      </c>
      <c r="AJ258" s="72" t="s">
        <v>3317</v>
      </c>
      <c r="AK258" s="72" t="s">
        <v>3317</v>
      </c>
      <c r="AL258" s="72" t="s">
        <v>3317</v>
      </c>
      <c r="AM258" s="72" t="s">
        <v>3317</v>
      </c>
      <c r="AN258" s="72" t="s">
        <v>3317</v>
      </c>
      <c r="AO258" s="72" t="s">
        <v>3317</v>
      </c>
      <c r="AP258" s="72" t="s">
        <v>3317</v>
      </c>
      <c r="AQ258" s="72" t="s">
        <v>3317</v>
      </c>
      <c r="AR258" s="72" t="s">
        <v>3317</v>
      </c>
      <c r="AS258" s="72" t="s">
        <v>3317</v>
      </c>
      <c r="AT258" s="72" t="s">
        <v>3317</v>
      </c>
      <c r="AU258" s="72" t="s">
        <v>3317</v>
      </c>
      <c r="AV258" s="72" t="s">
        <v>3317</v>
      </c>
      <c r="AW258" s="72" t="s">
        <v>3317</v>
      </c>
      <c r="AX258" s="72" t="s">
        <v>3317</v>
      </c>
      <c r="AY258" s="72" t="s">
        <v>3317</v>
      </c>
      <c r="AZ258" s="72" t="s">
        <v>3317</v>
      </c>
      <c r="BA258" s="72" t="s">
        <v>3317</v>
      </c>
      <c r="BB258" s="72" t="s">
        <v>3317</v>
      </c>
      <c r="BC258" s="72" t="s">
        <v>3317</v>
      </c>
      <c r="BD258" s="72" t="s">
        <v>3317</v>
      </c>
      <c r="BE258" s="72" t="s">
        <v>3317</v>
      </c>
      <c r="BF258" s="72" t="s">
        <v>3317</v>
      </c>
      <c r="BG258" s="72" t="s">
        <v>3317</v>
      </c>
      <c r="BH258" s="72" t="s">
        <v>3317</v>
      </c>
      <c r="BI258" s="72" t="s">
        <v>3317</v>
      </c>
      <c r="BJ258" s="72" t="s">
        <v>3317</v>
      </c>
      <c r="BK258" s="72" t="s">
        <v>3317</v>
      </c>
      <c r="BL258" s="72" t="s">
        <v>3317</v>
      </c>
      <c r="BM258" s="72" t="s">
        <v>3317</v>
      </c>
      <c r="BN258" s="72" t="s">
        <v>3317</v>
      </c>
      <c r="BO258" s="72" t="s">
        <v>3317</v>
      </c>
      <c r="BP258" s="72" t="s">
        <v>3317</v>
      </c>
      <c r="BQ258" s="72" t="s">
        <v>3817</v>
      </c>
      <c r="BR258" s="72" t="s">
        <v>3317</v>
      </c>
    </row>
    <row r="259" spans="1:70">
      <c r="A259" s="72" t="s">
        <v>2019</v>
      </c>
      <c r="B259" s="72" t="s">
        <v>3085</v>
      </c>
      <c r="C259" s="72" t="s">
        <v>2869</v>
      </c>
      <c r="D259" s="72" t="s">
        <v>3317</v>
      </c>
      <c r="E259" s="72" t="s">
        <v>3317</v>
      </c>
      <c r="F259" s="72" t="s">
        <v>3317</v>
      </c>
      <c r="G259" s="72" t="s">
        <v>3318</v>
      </c>
      <c r="H259" s="72" t="s">
        <v>3317</v>
      </c>
      <c r="I259" s="72" t="s">
        <v>108</v>
      </c>
      <c r="J259" s="72" t="s">
        <v>3818</v>
      </c>
      <c r="K259" s="72" t="s">
        <v>3324</v>
      </c>
      <c r="L259" s="72" t="s">
        <v>2563</v>
      </c>
      <c r="M259" s="72" t="s">
        <v>3818</v>
      </c>
      <c r="N259" s="72" t="s">
        <v>3324</v>
      </c>
      <c r="O259" s="72" t="s">
        <v>3317</v>
      </c>
      <c r="P259" s="72" t="s">
        <v>3317</v>
      </c>
      <c r="Q259" s="72" t="s">
        <v>3317</v>
      </c>
      <c r="R259" s="72" t="s">
        <v>3317</v>
      </c>
      <c r="S259" s="72" t="s">
        <v>3317</v>
      </c>
      <c r="T259" s="72" t="s">
        <v>3317</v>
      </c>
      <c r="U259" s="72" t="s">
        <v>3317</v>
      </c>
      <c r="V259" s="72" t="s">
        <v>3317</v>
      </c>
      <c r="W259" s="72" t="s">
        <v>3317</v>
      </c>
      <c r="X259" s="72" t="s">
        <v>3317</v>
      </c>
      <c r="Y259" s="72" t="s">
        <v>3317</v>
      </c>
      <c r="Z259" s="72" t="s">
        <v>3317</v>
      </c>
      <c r="AA259" s="72" t="s">
        <v>3317</v>
      </c>
      <c r="AB259" s="72" t="s">
        <v>3317</v>
      </c>
      <c r="AC259" s="72" t="s">
        <v>3317</v>
      </c>
      <c r="AD259" s="72" t="s">
        <v>3317</v>
      </c>
      <c r="AE259" s="72" t="s">
        <v>3317</v>
      </c>
      <c r="AF259" s="72" t="s">
        <v>3317</v>
      </c>
      <c r="AG259" s="72" t="s">
        <v>3317</v>
      </c>
      <c r="AH259" s="72" t="s">
        <v>3317</v>
      </c>
      <c r="AI259" s="72" t="s">
        <v>3317</v>
      </c>
      <c r="AJ259" s="72" t="s">
        <v>3317</v>
      </c>
      <c r="AK259" s="72" t="s">
        <v>3317</v>
      </c>
      <c r="AL259" s="72" t="s">
        <v>3317</v>
      </c>
      <c r="AM259" s="72" t="s">
        <v>3317</v>
      </c>
      <c r="AN259" s="72" t="s">
        <v>3317</v>
      </c>
      <c r="AO259" s="72" t="s">
        <v>3317</v>
      </c>
      <c r="AP259" s="72" t="s">
        <v>3317</v>
      </c>
      <c r="AQ259" s="72" t="s">
        <v>3317</v>
      </c>
      <c r="AR259" s="72" t="s">
        <v>3317</v>
      </c>
      <c r="AS259" s="72" t="s">
        <v>3317</v>
      </c>
      <c r="AT259" s="72" t="s">
        <v>3317</v>
      </c>
      <c r="AU259" s="72" t="s">
        <v>3317</v>
      </c>
      <c r="AV259" s="72" t="s">
        <v>3317</v>
      </c>
      <c r="AW259" s="72" t="s">
        <v>3317</v>
      </c>
      <c r="AX259" s="72" t="s">
        <v>3317</v>
      </c>
      <c r="AY259" s="72" t="s">
        <v>3317</v>
      </c>
      <c r="AZ259" s="72" t="s">
        <v>3317</v>
      </c>
      <c r="BA259" s="72" t="s">
        <v>3317</v>
      </c>
      <c r="BB259" s="72" t="s">
        <v>3317</v>
      </c>
      <c r="BC259" s="72" t="s">
        <v>3317</v>
      </c>
      <c r="BD259" s="72" t="s">
        <v>3317</v>
      </c>
      <c r="BE259" s="72" t="s">
        <v>3317</v>
      </c>
      <c r="BF259" s="72" t="s">
        <v>3317</v>
      </c>
      <c r="BG259" s="72" t="s">
        <v>3317</v>
      </c>
      <c r="BH259" s="72" t="s">
        <v>3317</v>
      </c>
      <c r="BI259" s="72" t="s">
        <v>3317</v>
      </c>
      <c r="BJ259" s="72" t="s">
        <v>3317</v>
      </c>
      <c r="BK259" s="72" t="s">
        <v>3317</v>
      </c>
      <c r="BL259" s="72" t="s">
        <v>3317</v>
      </c>
      <c r="BM259" s="72" t="s">
        <v>3317</v>
      </c>
      <c r="BN259" s="72" t="s">
        <v>3317</v>
      </c>
      <c r="BO259" s="72" t="s">
        <v>3317</v>
      </c>
      <c r="BP259" s="72" t="s">
        <v>3317</v>
      </c>
      <c r="BQ259" s="72" t="s">
        <v>3819</v>
      </c>
      <c r="BR259" s="72" t="s">
        <v>3326</v>
      </c>
    </row>
    <row r="260" spans="1:70">
      <c r="A260" s="72" t="s">
        <v>2019</v>
      </c>
      <c r="B260" s="72" t="s">
        <v>3087</v>
      </c>
      <c r="C260" s="72" t="s">
        <v>2909</v>
      </c>
      <c r="D260" s="72" t="s">
        <v>3317</v>
      </c>
      <c r="E260" s="72" t="s">
        <v>3317</v>
      </c>
      <c r="F260" s="72" t="s">
        <v>3317</v>
      </c>
      <c r="G260" s="72" t="s">
        <v>3318</v>
      </c>
      <c r="H260" s="72" t="s">
        <v>3317</v>
      </c>
      <c r="I260" s="72" t="s">
        <v>108</v>
      </c>
      <c r="J260" s="72" t="s">
        <v>3820</v>
      </c>
      <c r="K260" s="72" t="s">
        <v>3324</v>
      </c>
      <c r="L260" s="72" t="s">
        <v>2563</v>
      </c>
      <c r="M260" s="72" t="s">
        <v>3820</v>
      </c>
      <c r="N260" s="72" t="s">
        <v>3324</v>
      </c>
      <c r="O260" s="72" t="s">
        <v>3317</v>
      </c>
      <c r="P260" s="72" t="s">
        <v>3317</v>
      </c>
      <c r="Q260" s="72" t="s">
        <v>3317</v>
      </c>
      <c r="R260" s="72" t="s">
        <v>3317</v>
      </c>
      <c r="S260" s="72" t="s">
        <v>3317</v>
      </c>
      <c r="T260" s="72" t="s">
        <v>3317</v>
      </c>
      <c r="U260" s="72" t="s">
        <v>3317</v>
      </c>
      <c r="V260" s="72" t="s">
        <v>3317</v>
      </c>
      <c r="W260" s="72" t="s">
        <v>3317</v>
      </c>
      <c r="X260" s="72" t="s">
        <v>3317</v>
      </c>
      <c r="Y260" s="72" t="s">
        <v>3317</v>
      </c>
      <c r="Z260" s="72" t="s">
        <v>3317</v>
      </c>
      <c r="AA260" s="72" t="s">
        <v>3317</v>
      </c>
      <c r="AB260" s="72" t="s">
        <v>3317</v>
      </c>
      <c r="AC260" s="72" t="s">
        <v>3317</v>
      </c>
      <c r="AD260" s="72" t="s">
        <v>3317</v>
      </c>
      <c r="AE260" s="72" t="s">
        <v>3317</v>
      </c>
      <c r="AF260" s="72" t="s">
        <v>3317</v>
      </c>
      <c r="AG260" s="72" t="s">
        <v>3317</v>
      </c>
      <c r="AH260" s="72" t="s">
        <v>3317</v>
      </c>
      <c r="AI260" s="72" t="s">
        <v>3317</v>
      </c>
      <c r="AJ260" s="72" t="s">
        <v>3317</v>
      </c>
      <c r="AK260" s="72" t="s">
        <v>3317</v>
      </c>
      <c r="AL260" s="72" t="s">
        <v>3317</v>
      </c>
      <c r="AM260" s="72" t="s">
        <v>3317</v>
      </c>
      <c r="AN260" s="72" t="s">
        <v>3317</v>
      </c>
      <c r="AO260" s="72" t="s">
        <v>3317</v>
      </c>
      <c r="AP260" s="72" t="s">
        <v>3317</v>
      </c>
      <c r="AQ260" s="72" t="s">
        <v>3317</v>
      </c>
      <c r="AR260" s="72" t="s">
        <v>3317</v>
      </c>
      <c r="AS260" s="72" t="s">
        <v>3317</v>
      </c>
      <c r="AT260" s="72" t="s">
        <v>3317</v>
      </c>
      <c r="AU260" s="72" t="s">
        <v>3317</v>
      </c>
      <c r="AV260" s="72" t="s">
        <v>3317</v>
      </c>
      <c r="AW260" s="72" t="s">
        <v>3317</v>
      </c>
      <c r="AX260" s="72" t="s">
        <v>3317</v>
      </c>
      <c r="AY260" s="72" t="s">
        <v>3317</v>
      </c>
      <c r="AZ260" s="72" t="s">
        <v>3317</v>
      </c>
      <c r="BA260" s="72" t="s">
        <v>3317</v>
      </c>
      <c r="BB260" s="72" t="s">
        <v>3317</v>
      </c>
      <c r="BC260" s="72" t="s">
        <v>3317</v>
      </c>
      <c r="BD260" s="72" t="s">
        <v>3317</v>
      </c>
      <c r="BE260" s="72" t="s">
        <v>3317</v>
      </c>
      <c r="BF260" s="72" t="s">
        <v>3317</v>
      </c>
      <c r="BG260" s="72" t="s">
        <v>3317</v>
      </c>
      <c r="BH260" s="72" t="s">
        <v>3317</v>
      </c>
      <c r="BI260" s="72" t="s">
        <v>3317</v>
      </c>
      <c r="BJ260" s="72" t="s">
        <v>3317</v>
      </c>
      <c r="BK260" s="72" t="s">
        <v>3317</v>
      </c>
      <c r="BL260" s="72" t="s">
        <v>3317</v>
      </c>
      <c r="BM260" s="72" t="s">
        <v>3317</v>
      </c>
      <c r="BN260" s="72" t="s">
        <v>3317</v>
      </c>
      <c r="BO260" s="72" t="s">
        <v>3317</v>
      </c>
      <c r="BP260" s="72" t="s">
        <v>3317</v>
      </c>
      <c r="BQ260" s="72" t="s">
        <v>3821</v>
      </c>
      <c r="BR260" s="72" t="s">
        <v>3326</v>
      </c>
    </row>
    <row r="261" spans="1:70">
      <c r="A261" s="72" t="s">
        <v>2019</v>
      </c>
      <c r="B261" s="72" t="s">
        <v>3089</v>
      </c>
      <c r="C261" s="72" t="s">
        <v>2946</v>
      </c>
      <c r="D261" s="72" t="s">
        <v>3317</v>
      </c>
      <c r="E261" s="72" t="s">
        <v>3317</v>
      </c>
      <c r="F261" s="72" t="s">
        <v>3317</v>
      </c>
      <c r="G261" s="72" t="s">
        <v>3318</v>
      </c>
      <c r="H261" s="72" t="s">
        <v>3317</v>
      </c>
      <c r="I261" s="72" t="s">
        <v>108</v>
      </c>
      <c r="J261" s="72" t="s">
        <v>3822</v>
      </c>
      <c r="K261" s="72" t="s">
        <v>3324</v>
      </c>
      <c r="L261" s="72" t="s">
        <v>2563</v>
      </c>
      <c r="M261" s="72" t="s">
        <v>3822</v>
      </c>
      <c r="N261" s="72" t="s">
        <v>3324</v>
      </c>
      <c r="O261" s="72" t="s">
        <v>3317</v>
      </c>
      <c r="P261" s="72" t="s">
        <v>3317</v>
      </c>
      <c r="Q261" s="72" t="s">
        <v>3317</v>
      </c>
      <c r="R261" s="72" t="s">
        <v>3317</v>
      </c>
      <c r="S261" s="72" t="s">
        <v>3317</v>
      </c>
      <c r="T261" s="72" t="s">
        <v>3317</v>
      </c>
      <c r="U261" s="72" t="s">
        <v>3317</v>
      </c>
      <c r="V261" s="72" t="s">
        <v>3317</v>
      </c>
      <c r="W261" s="72" t="s">
        <v>3317</v>
      </c>
      <c r="X261" s="72" t="s">
        <v>3317</v>
      </c>
      <c r="Y261" s="72" t="s">
        <v>3317</v>
      </c>
      <c r="Z261" s="72" t="s">
        <v>3317</v>
      </c>
      <c r="AA261" s="72" t="s">
        <v>3317</v>
      </c>
      <c r="AB261" s="72" t="s">
        <v>3317</v>
      </c>
      <c r="AC261" s="72" t="s">
        <v>3317</v>
      </c>
      <c r="AD261" s="72" t="s">
        <v>3317</v>
      </c>
      <c r="AE261" s="72" t="s">
        <v>3317</v>
      </c>
      <c r="AF261" s="72" t="s">
        <v>3317</v>
      </c>
      <c r="AG261" s="72" t="s">
        <v>3317</v>
      </c>
      <c r="AH261" s="72" t="s">
        <v>3317</v>
      </c>
      <c r="AI261" s="72" t="s">
        <v>3317</v>
      </c>
      <c r="AJ261" s="72" t="s">
        <v>3317</v>
      </c>
      <c r="AK261" s="72" t="s">
        <v>3317</v>
      </c>
      <c r="AL261" s="72" t="s">
        <v>3317</v>
      </c>
      <c r="AM261" s="72" t="s">
        <v>3317</v>
      </c>
      <c r="AN261" s="72" t="s">
        <v>3317</v>
      </c>
      <c r="AO261" s="72" t="s">
        <v>3317</v>
      </c>
      <c r="AP261" s="72" t="s">
        <v>3317</v>
      </c>
      <c r="AQ261" s="72" t="s">
        <v>3317</v>
      </c>
      <c r="AR261" s="72" t="s">
        <v>3317</v>
      </c>
      <c r="AS261" s="72" t="s">
        <v>3317</v>
      </c>
      <c r="AT261" s="72" t="s">
        <v>3317</v>
      </c>
      <c r="AU261" s="72" t="s">
        <v>3317</v>
      </c>
      <c r="AV261" s="72" t="s">
        <v>3317</v>
      </c>
      <c r="AW261" s="72" t="s">
        <v>3317</v>
      </c>
      <c r="AX261" s="72" t="s">
        <v>3317</v>
      </c>
      <c r="AY261" s="72" t="s">
        <v>3317</v>
      </c>
      <c r="AZ261" s="72" t="s">
        <v>3317</v>
      </c>
      <c r="BA261" s="72" t="s">
        <v>3317</v>
      </c>
      <c r="BB261" s="72" t="s">
        <v>3317</v>
      </c>
      <c r="BC261" s="72" t="s">
        <v>3317</v>
      </c>
      <c r="BD261" s="72" t="s">
        <v>3317</v>
      </c>
      <c r="BE261" s="72" t="s">
        <v>3317</v>
      </c>
      <c r="BF261" s="72" t="s">
        <v>3317</v>
      </c>
      <c r="BG261" s="72" t="s">
        <v>3317</v>
      </c>
      <c r="BH261" s="72" t="s">
        <v>3317</v>
      </c>
      <c r="BI261" s="72" t="s">
        <v>3317</v>
      </c>
      <c r="BJ261" s="72" t="s">
        <v>3317</v>
      </c>
      <c r="BK261" s="72" t="s">
        <v>3317</v>
      </c>
      <c r="BL261" s="72" t="s">
        <v>3317</v>
      </c>
      <c r="BM261" s="72" t="s">
        <v>3317</v>
      </c>
      <c r="BN261" s="72" t="s">
        <v>3317</v>
      </c>
      <c r="BO261" s="72" t="s">
        <v>3317</v>
      </c>
      <c r="BP261" s="72" t="s">
        <v>3317</v>
      </c>
      <c r="BQ261" s="72" t="s">
        <v>3823</v>
      </c>
      <c r="BR261" s="72" t="s">
        <v>3326</v>
      </c>
    </row>
    <row r="262" spans="1:70">
      <c r="A262" s="72" t="s">
        <v>2019</v>
      </c>
      <c r="B262" s="72" t="s">
        <v>3091</v>
      </c>
      <c r="C262" s="72" t="s">
        <v>2869</v>
      </c>
      <c r="D262" s="72" t="s">
        <v>3317</v>
      </c>
      <c r="E262" s="72" t="s">
        <v>3317</v>
      </c>
      <c r="F262" s="72" t="s">
        <v>3317</v>
      </c>
      <c r="G262" s="72" t="s">
        <v>3318</v>
      </c>
      <c r="H262" s="72" t="s">
        <v>3317</v>
      </c>
      <c r="I262" s="72" t="s">
        <v>108</v>
      </c>
      <c r="J262" s="72" t="s">
        <v>3824</v>
      </c>
      <c r="K262" s="72" t="s">
        <v>3324</v>
      </c>
      <c r="L262" s="72" t="s">
        <v>2563</v>
      </c>
      <c r="M262" s="72" t="s">
        <v>3824</v>
      </c>
      <c r="N262" s="72" t="s">
        <v>3324</v>
      </c>
      <c r="O262" s="72" t="s">
        <v>3317</v>
      </c>
      <c r="P262" s="72" t="s">
        <v>3317</v>
      </c>
      <c r="Q262" s="72" t="s">
        <v>3317</v>
      </c>
      <c r="R262" s="72" t="s">
        <v>3317</v>
      </c>
      <c r="S262" s="72" t="s">
        <v>3317</v>
      </c>
      <c r="T262" s="72" t="s">
        <v>3317</v>
      </c>
      <c r="U262" s="72" t="s">
        <v>3317</v>
      </c>
      <c r="V262" s="72" t="s">
        <v>3317</v>
      </c>
      <c r="W262" s="72" t="s">
        <v>3317</v>
      </c>
      <c r="X262" s="72" t="s">
        <v>3317</v>
      </c>
      <c r="Y262" s="72" t="s">
        <v>3317</v>
      </c>
      <c r="Z262" s="72" t="s">
        <v>3317</v>
      </c>
      <c r="AA262" s="72" t="s">
        <v>3317</v>
      </c>
      <c r="AB262" s="72" t="s">
        <v>3317</v>
      </c>
      <c r="AC262" s="72" t="s">
        <v>3317</v>
      </c>
      <c r="AD262" s="72" t="s">
        <v>3317</v>
      </c>
      <c r="AE262" s="72" t="s">
        <v>3317</v>
      </c>
      <c r="AF262" s="72" t="s">
        <v>3317</v>
      </c>
      <c r="AG262" s="72" t="s">
        <v>3317</v>
      </c>
      <c r="AH262" s="72" t="s">
        <v>3317</v>
      </c>
      <c r="AI262" s="72" t="s">
        <v>3317</v>
      </c>
      <c r="AJ262" s="72" t="s">
        <v>3317</v>
      </c>
      <c r="AK262" s="72" t="s">
        <v>3317</v>
      </c>
      <c r="AL262" s="72" t="s">
        <v>3317</v>
      </c>
      <c r="AM262" s="72" t="s">
        <v>3317</v>
      </c>
      <c r="AN262" s="72" t="s">
        <v>3317</v>
      </c>
      <c r="AO262" s="72" t="s">
        <v>3317</v>
      </c>
      <c r="AP262" s="72" t="s">
        <v>3317</v>
      </c>
      <c r="AQ262" s="72" t="s">
        <v>3317</v>
      </c>
      <c r="AR262" s="72" t="s">
        <v>3317</v>
      </c>
      <c r="AS262" s="72" t="s">
        <v>3317</v>
      </c>
      <c r="AT262" s="72" t="s">
        <v>3317</v>
      </c>
      <c r="AU262" s="72" t="s">
        <v>3317</v>
      </c>
      <c r="AV262" s="72" t="s">
        <v>3317</v>
      </c>
      <c r="AW262" s="72" t="s">
        <v>3317</v>
      </c>
      <c r="AX262" s="72" t="s">
        <v>3317</v>
      </c>
      <c r="AY262" s="72" t="s">
        <v>3317</v>
      </c>
      <c r="AZ262" s="72" t="s">
        <v>3317</v>
      </c>
      <c r="BA262" s="72" t="s">
        <v>3317</v>
      </c>
      <c r="BB262" s="72" t="s">
        <v>3317</v>
      </c>
      <c r="BC262" s="72" t="s">
        <v>3317</v>
      </c>
      <c r="BD262" s="72" t="s">
        <v>3317</v>
      </c>
      <c r="BE262" s="72" t="s">
        <v>3317</v>
      </c>
      <c r="BF262" s="72" t="s">
        <v>3317</v>
      </c>
      <c r="BG262" s="72" t="s">
        <v>3317</v>
      </c>
      <c r="BH262" s="72" t="s">
        <v>3317</v>
      </c>
      <c r="BI262" s="72" t="s">
        <v>3317</v>
      </c>
      <c r="BJ262" s="72" t="s">
        <v>3317</v>
      </c>
      <c r="BK262" s="72" t="s">
        <v>3317</v>
      </c>
      <c r="BL262" s="72" t="s">
        <v>3317</v>
      </c>
      <c r="BM262" s="72" t="s">
        <v>3317</v>
      </c>
      <c r="BN262" s="72" t="s">
        <v>3317</v>
      </c>
      <c r="BO262" s="72" t="s">
        <v>3317</v>
      </c>
      <c r="BP262" s="72" t="s">
        <v>3317</v>
      </c>
      <c r="BQ262" s="72" t="s">
        <v>3825</v>
      </c>
      <c r="BR262" s="72" t="s">
        <v>3326</v>
      </c>
    </row>
    <row r="263" spans="1:70">
      <c r="A263" s="72" t="s">
        <v>2019</v>
      </c>
      <c r="B263" s="72" t="s">
        <v>3826</v>
      </c>
      <c r="C263" s="72" t="s">
        <v>2893</v>
      </c>
      <c r="D263" s="72" t="s">
        <v>3317</v>
      </c>
      <c r="E263" s="72" t="s">
        <v>3317</v>
      </c>
      <c r="F263" s="72" t="s">
        <v>3317</v>
      </c>
      <c r="G263" s="72" t="s">
        <v>3318</v>
      </c>
      <c r="H263" s="72" t="s">
        <v>3317</v>
      </c>
      <c r="I263" s="72" t="s">
        <v>3454</v>
      </c>
      <c r="J263" s="72" t="s">
        <v>3827</v>
      </c>
      <c r="K263" s="72" t="s">
        <v>3318</v>
      </c>
      <c r="L263" s="72" t="s">
        <v>3317</v>
      </c>
      <c r="M263" s="72" t="s">
        <v>3317</v>
      </c>
      <c r="N263" s="72" t="s">
        <v>3317</v>
      </c>
      <c r="O263" s="72" t="s">
        <v>3317</v>
      </c>
      <c r="P263" s="72" t="s">
        <v>3317</v>
      </c>
      <c r="Q263" s="72" t="s">
        <v>3317</v>
      </c>
      <c r="R263" s="72" t="s">
        <v>3317</v>
      </c>
      <c r="S263" s="72" t="s">
        <v>3317</v>
      </c>
      <c r="T263" s="72" t="s">
        <v>3317</v>
      </c>
      <c r="U263" s="72" t="s">
        <v>3317</v>
      </c>
      <c r="V263" s="72" t="s">
        <v>3317</v>
      </c>
      <c r="W263" s="72" t="s">
        <v>3317</v>
      </c>
      <c r="X263" s="72" t="s">
        <v>3317</v>
      </c>
      <c r="Y263" s="72" t="s">
        <v>3317</v>
      </c>
      <c r="Z263" s="72" t="s">
        <v>3317</v>
      </c>
      <c r="AA263" s="72" t="s">
        <v>3317</v>
      </c>
      <c r="AB263" s="72" t="s">
        <v>3317</v>
      </c>
      <c r="AC263" s="72" t="s">
        <v>3317</v>
      </c>
      <c r="AD263" s="72" t="s">
        <v>3317</v>
      </c>
      <c r="AE263" s="72" t="s">
        <v>3317</v>
      </c>
      <c r="AF263" s="72" t="s">
        <v>3317</v>
      </c>
      <c r="AG263" s="72" t="s">
        <v>3317</v>
      </c>
      <c r="AH263" s="72" t="s">
        <v>3317</v>
      </c>
      <c r="AI263" s="72" t="s">
        <v>3317</v>
      </c>
      <c r="AJ263" s="72" t="s">
        <v>3317</v>
      </c>
      <c r="AK263" s="72" t="s">
        <v>3317</v>
      </c>
      <c r="AL263" s="72" t="s">
        <v>3317</v>
      </c>
      <c r="AM263" s="72" t="s">
        <v>3317</v>
      </c>
      <c r="AN263" s="72" t="s">
        <v>3317</v>
      </c>
      <c r="AO263" s="72" t="s">
        <v>3317</v>
      </c>
      <c r="AP263" s="72" t="s">
        <v>3317</v>
      </c>
      <c r="AQ263" s="72" t="s">
        <v>3317</v>
      </c>
      <c r="AR263" s="72" t="s">
        <v>3317</v>
      </c>
      <c r="AS263" s="72" t="s">
        <v>3317</v>
      </c>
      <c r="AT263" s="72" t="s">
        <v>3317</v>
      </c>
      <c r="AU263" s="72" t="s">
        <v>3317</v>
      </c>
      <c r="AV263" s="72" t="s">
        <v>3317</v>
      </c>
      <c r="AW263" s="72" t="s">
        <v>3317</v>
      </c>
      <c r="AX263" s="72" t="s">
        <v>3317</v>
      </c>
      <c r="AY263" s="72" t="s">
        <v>3317</v>
      </c>
      <c r="AZ263" s="72" t="s">
        <v>3317</v>
      </c>
      <c r="BA263" s="72" t="s">
        <v>3317</v>
      </c>
      <c r="BB263" s="72" t="s">
        <v>3317</v>
      </c>
      <c r="BC263" s="72" t="s">
        <v>3317</v>
      </c>
      <c r="BD263" s="72" t="s">
        <v>3317</v>
      </c>
      <c r="BE263" s="72" t="s">
        <v>3317</v>
      </c>
      <c r="BF263" s="72" t="s">
        <v>3317</v>
      </c>
      <c r="BG263" s="72" t="s">
        <v>3317</v>
      </c>
      <c r="BH263" s="72" t="s">
        <v>3317</v>
      </c>
      <c r="BI263" s="72" t="s">
        <v>3317</v>
      </c>
      <c r="BJ263" s="72" t="s">
        <v>3317</v>
      </c>
      <c r="BK263" s="72" t="s">
        <v>3317</v>
      </c>
      <c r="BL263" s="72" t="s">
        <v>3317</v>
      </c>
      <c r="BM263" s="72" t="s">
        <v>3317</v>
      </c>
      <c r="BN263" s="72" t="s">
        <v>3317</v>
      </c>
      <c r="BO263" s="72" t="s">
        <v>3317</v>
      </c>
      <c r="BP263" s="72" t="s">
        <v>3317</v>
      </c>
      <c r="BQ263" s="72" t="s">
        <v>3828</v>
      </c>
      <c r="BR263" s="72" t="s">
        <v>3317</v>
      </c>
    </row>
    <row r="264" spans="1:70">
      <c r="A264" s="72" t="s">
        <v>2019</v>
      </c>
      <c r="B264" s="72" t="s">
        <v>3829</v>
      </c>
      <c r="C264" s="72" t="s">
        <v>2446</v>
      </c>
      <c r="D264" s="72" t="s">
        <v>3317</v>
      </c>
      <c r="E264" s="72" t="s">
        <v>3317</v>
      </c>
      <c r="F264" s="72" t="s">
        <v>3317</v>
      </c>
      <c r="G264" s="72" t="s">
        <v>3318</v>
      </c>
      <c r="H264" s="72" t="s">
        <v>3317</v>
      </c>
      <c r="I264" s="72" t="s">
        <v>3341</v>
      </c>
      <c r="J264" s="72" t="s">
        <v>3830</v>
      </c>
      <c r="K264" s="72" t="s">
        <v>3318</v>
      </c>
      <c r="L264" s="72" t="s">
        <v>3399</v>
      </c>
      <c r="M264" s="72" t="s">
        <v>3831</v>
      </c>
      <c r="N264" s="72" t="s">
        <v>3318</v>
      </c>
      <c r="O264" s="72" t="s">
        <v>3317</v>
      </c>
      <c r="P264" s="72" t="s">
        <v>3317</v>
      </c>
      <c r="Q264" s="72" t="s">
        <v>3317</v>
      </c>
      <c r="R264" s="72" t="s">
        <v>3317</v>
      </c>
      <c r="S264" s="72" t="s">
        <v>3317</v>
      </c>
      <c r="T264" s="72" t="s">
        <v>3317</v>
      </c>
      <c r="U264" s="72" t="s">
        <v>3317</v>
      </c>
      <c r="V264" s="72" t="s">
        <v>3317</v>
      </c>
      <c r="W264" s="72" t="s">
        <v>3317</v>
      </c>
      <c r="X264" s="72" t="s">
        <v>3317</v>
      </c>
      <c r="Y264" s="72" t="s">
        <v>3317</v>
      </c>
      <c r="Z264" s="72" t="s">
        <v>3317</v>
      </c>
      <c r="AA264" s="72" t="s">
        <v>3317</v>
      </c>
      <c r="AB264" s="72" t="s">
        <v>3317</v>
      </c>
      <c r="AC264" s="72" t="s">
        <v>3317</v>
      </c>
      <c r="AD264" s="72" t="s">
        <v>3317</v>
      </c>
      <c r="AE264" s="72" t="s">
        <v>3317</v>
      </c>
      <c r="AF264" s="72" t="s">
        <v>3317</v>
      </c>
      <c r="AG264" s="72" t="s">
        <v>3317</v>
      </c>
      <c r="AH264" s="72" t="s">
        <v>3317</v>
      </c>
      <c r="AI264" s="72" t="s">
        <v>3317</v>
      </c>
      <c r="AJ264" s="72" t="s">
        <v>3317</v>
      </c>
      <c r="AK264" s="72" t="s">
        <v>3317</v>
      </c>
      <c r="AL264" s="72" t="s">
        <v>3317</v>
      </c>
      <c r="AM264" s="72" t="s">
        <v>3317</v>
      </c>
      <c r="AN264" s="72" t="s">
        <v>3317</v>
      </c>
      <c r="AO264" s="72" t="s">
        <v>3317</v>
      </c>
      <c r="AP264" s="72" t="s">
        <v>3317</v>
      </c>
      <c r="AQ264" s="72" t="s">
        <v>3317</v>
      </c>
      <c r="AR264" s="72" t="s">
        <v>3317</v>
      </c>
      <c r="AS264" s="72" t="s">
        <v>3317</v>
      </c>
      <c r="AT264" s="72" t="s">
        <v>3317</v>
      </c>
      <c r="AU264" s="72" t="s">
        <v>3317</v>
      </c>
      <c r="AV264" s="72" t="s">
        <v>3317</v>
      </c>
      <c r="AW264" s="72" t="s">
        <v>3317</v>
      </c>
      <c r="AX264" s="72" t="s">
        <v>3317</v>
      </c>
      <c r="AY264" s="72" t="s">
        <v>3317</v>
      </c>
      <c r="AZ264" s="72" t="s">
        <v>3317</v>
      </c>
      <c r="BA264" s="72" t="s">
        <v>3317</v>
      </c>
      <c r="BB264" s="72" t="s">
        <v>3317</v>
      </c>
      <c r="BC264" s="72" t="s">
        <v>3317</v>
      </c>
      <c r="BD264" s="72" t="s">
        <v>3317</v>
      </c>
      <c r="BE264" s="72" t="s">
        <v>3317</v>
      </c>
      <c r="BF264" s="72" t="s">
        <v>3317</v>
      </c>
      <c r="BG264" s="72" t="s">
        <v>3317</v>
      </c>
      <c r="BH264" s="72" t="s">
        <v>3317</v>
      </c>
      <c r="BI264" s="72" t="s">
        <v>3317</v>
      </c>
      <c r="BJ264" s="72" t="s">
        <v>3317</v>
      </c>
      <c r="BK264" s="72" t="s">
        <v>3317</v>
      </c>
      <c r="BL264" s="72" t="s">
        <v>3317</v>
      </c>
      <c r="BM264" s="72" t="s">
        <v>3317</v>
      </c>
      <c r="BN264" s="72" t="s">
        <v>3317</v>
      </c>
      <c r="BO264" s="72" t="s">
        <v>3317</v>
      </c>
      <c r="BP264" s="72" t="s">
        <v>3317</v>
      </c>
      <c r="BQ264" s="72" t="s">
        <v>3832</v>
      </c>
      <c r="BR264" s="72" t="s">
        <v>3317</v>
      </c>
    </row>
    <row r="265" spans="1:70">
      <c r="A265" s="72" t="s">
        <v>2019</v>
      </c>
      <c r="B265" s="72" t="s">
        <v>3093</v>
      </c>
      <c r="C265" s="72" t="s">
        <v>2415</v>
      </c>
      <c r="D265" s="72" t="s">
        <v>3317</v>
      </c>
      <c r="E265" s="72" t="s">
        <v>3317</v>
      </c>
      <c r="F265" s="72" t="s">
        <v>3317</v>
      </c>
      <c r="G265" s="72" t="s">
        <v>3318</v>
      </c>
      <c r="H265" s="72" t="s">
        <v>3317</v>
      </c>
      <c r="I265" s="72" t="s">
        <v>108</v>
      </c>
      <c r="J265" s="72" t="s">
        <v>3833</v>
      </c>
      <c r="K265" s="72" t="s">
        <v>3318</v>
      </c>
      <c r="L265" s="72" t="s">
        <v>3399</v>
      </c>
      <c r="M265" s="72" t="s">
        <v>3833</v>
      </c>
      <c r="N265" s="72" t="s">
        <v>3318</v>
      </c>
      <c r="O265" s="72" t="s">
        <v>3350</v>
      </c>
      <c r="P265" s="72" t="s">
        <v>3833</v>
      </c>
      <c r="Q265" s="72" t="s">
        <v>3318</v>
      </c>
      <c r="R265" s="72" t="s">
        <v>551</v>
      </c>
      <c r="S265" s="72" t="s">
        <v>3833</v>
      </c>
      <c r="T265" s="72" t="s">
        <v>3318</v>
      </c>
      <c r="U265" s="72" t="s">
        <v>3806</v>
      </c>
      <c r="V265" s="72" t="s">
        <v>3833</v>
      </c>
      <c r="W265" s="72" t="s">
        <v>3318</v>
      </c>
      <c r="X265" s="72" t="s">
        <v>3492</v>
      </c>
      <c r="Y265" s="72" t="s">
        <v>3833</v>
      </c>
      <c r="Z265" s="72" t="s">
        <v>3318</v>
      </c>
      <c r="AA265" s="72" t="s">
        <v>3317</v>
      </c>
      <c r="AB265" s="72" t="s">
        <v>3317</v>
      </c>
      <c r="AC265" s="72" t="s">
        <v>3317</v>
      </c>
      <c r="AD265" s="72" t="s">
        <v>3317</v>
      </c>
      <c r="AE265" s="72" t="s">
        <v>3317</v>
      </c>
      <c r="AF265" s="72" t="s">
        <v>3317</v>
      </c>
      <c r="AG265" s="72" t="s">
        <v>3317</v>
      </c>
      <c r="AH265" s="72" t="s">
        <v>3317</v>
      </c>
      <c r="AI265" s="72" t="s">
        <v>3317</v>
      </c>
      <c r="AJ265" s="72" t="s">
        <v>3317</v>
      </c>
      <c r="AK265" s="72" t="s">
        <v>3317</v>
      </c>
      <c r="AL265" s="72" t="s">
        <v>3317</v>
      </c>
      <c r="AM265" s="72" t="s">
        <v>3317</v>
      </c>
      <c r="AN265" s="72" t="s">
        <v>3317</v>
      </c>
      <c r="AO265" s="72" t="s">
        <v>3317</v>
      </c>
      <c r="AP265" s="72" t="s">
        <v>3317</v>
      </c>
      <c r="AQ265" s="72" t="s">
        <v>3317</v>
      </c>
      <c r="AR265" s="72" t="s">
        <v>3317</v>
      </c>
      <c r="AS265" s="72" t="s">
        <v>3317</v>
      </c>
      <c r="AT265" s="72" t="s">
        <v>3317</v>
      </c>
      <c r="AU265" s="72" t="s">
        <v>3317</v>
      </c>
      <c r="AV265" s="72" t="s">
        <v>3317</v>
      </c>
      <c r="AW265" s="72" t="s">
        <v>3317</v>
      </c>
      <c r="AX265" s="72" t="s">
        <v>3317</v>
      </c>
      <c r="AY265" s="72" t="s">
        <v>3317</v>
      </c>
      <c r="AZ265" s="72" t="s">
        <v>3317</v>
      </c>
      <c r="BA265" s="72" t="s">
        <v>3317</v>
      </c>
      <c r="BB265" s="72" t="s">
        <v>3317</v>
      </c>
      <c r="BC265" s="72" t="s">
        <v>3317</v>
      </c>
      <c r="BD265" s="72" t="s">
        <v>3317</v>
      </c>
      <c r="BE265" s="72" t="s">
        <v>3317</v>
      </c>
      <c r="BF265" s="72" t="s">
        <v>3317</v>
      </c>
      <c r="BG265" s="72" t="s">
        <v>3317</v>
      </c>
      <c r="BH265" s="72" t="s">
        <v>3317</v>
      </c>
      <c r="BI265" s="72" t="s">
        <v>3317</v>
      </c>
      <c r="BJ265" s="72" t="s">
        <v>3317</v>
      </c>
      <c r="BK265" s="72" t="s">
        <v>3317</v>
      </c>
      <c r="BL265" s="72" t="s">
        <v>3317</v>
      </c>
      <c r="BM265" s="72" t="s">
        <v>3317</v>
      </c>
      <c r="BN265" s="72" t="s">
        <v>3317</v>
      </c>
      <c r="BO265" s="72" t="s">
        <v>3317</v>
      </c>
      <c r="BP265" s="72" t="s">
        <v>3317</v>
      </c>
      <c r="BQ265" s="72" t="s">
        <v>3834</v>
      </c>
      <c r="BR265" s="72" t="s">
        <v>3317</v>
      </c>
    </row>
    <row r="266" spans="1:70">
      <c r="A266" s="72" t="s">
        <v>2019</v>
      </c>
      <c r="B266" s="72" t="s">
        <v>3835</v>
      </c>
      <c r="C266" s="72" t="s">
        <v>2919</v>
      </c>
      <c r="D266" s="72" t="s">
        <v>3317</v>
      </c>
      <c r="E266" s="72" t="s">
        <v>3317</v>
      </c>
      <c r="F266" s="72" t="s">
        <v>3317</v>
      </c>
      <c r="G266" s="72" t="s">
        <v>3318</v>
      </c>
      <c r="H266" s="72" t="s">
        <v>3317</v>
      </c>
      <c r="I266" s="72" t="s">
        <v>3322</v>
      </c>
      <c r="J266" s="72" t="s">
        <v>3827</v>
      </c>
      <c r="K266" s="72" t="s">
        <v>3318</v>
      </c>
      <c r="L266" s="72" t="s">
        <v>3317</v>
      </c>
      <c r="M266" s="72" t="s">
        <v>3317</v>
      </c>
      <c r="N266" s="72" t="s">
        <v>3317</v>
      </c>
      <c r="O266" s="72" t="s">
        <v>3317</v>
      </c>
      <c r="P266" s="72" t="s">
        <v>3317</v>
      </c>
      <c r="Q266" s="72" t="s">
        <v>3317</v>
      </c>
      <c r="R266" s="72" t="s">
        <v>3317</v>
      </c>
      <c r="S266" s="72" t="s">
        <v>3317</v>
      </c>
      <c r="T266" s="72" t="s">
        <v>3317</v>
      </c>
      <c r="U266" s="72" t="s">
        <v>3317</v>
      </c>
      <c r="V266" s="72" t="s">
        <v>3317</v>
      </c>
      <c r="W266" s="72" t="s">
        <v>3317</v>
      </c>
      <c r="X266" s="72" t="s">
        <v>3317</v>
      </c>
      <c r="Y266" s="72" t="s">
        <v>3317</v>
      </c>
      <c r="Z266" s="72" t="s">
        <v>3317</v>
      </c>
      <c r="AA266" s="72" t="s">
        <v>3317</v>
      </c>
      <c r="AB266" s="72" t="s">
        <v>3317</v>
      </c>
      <c r="AC266" s="72" t="s">
        <v>3317</v>
      </c>
      <c r="AD266" s="72" t="s">
        <v>3317</v>
      </c>
      <c r="AE266" s="72" t="s">
        <v>3317</v>
      </c>
      <c r="AF266" s="72" t="s">
        <v>3317</v>
      </c>
      <c r="AG266" s="72" t="s">
        <v>3317</v>
      </c>
      <c r="AH266" s="72" t="s">
        <v>3317</v>
      </c>
      <c r="AI266" s="72" t="s">
        <v>3317</v>
      </c>
      <c r="AJ266" s="72" t="s">
        <v>3317</v>
      </c>
      <c r="AK266" s="72" t="s">
        <v>3317</v>
      </c>
      <c r="AL266" s="72" t="s">
        <v>3317</v>
      </c>
      <c r="AM266" s="72" t="s">
        <v>3317</v>
      </c>
      <c r="AN266" s="72" t="s">
        <v>3317</v>
      </c>
      <c r="AO266" s="72" t="s">
        <v>3317</v>
      </c>
      <c r="AP266" s="72" t="s">
        <v>3317</v>
      </c>
      <c r="AQ266" s="72" t="s">
        <v>3317</v>
      </c>
      <c r="AR266" s="72" t="s">
        <v>3317</v>
      </c>
      <c r="AS266" s="72" t="s">
        <v>3317</v>
      </c>
      <c r="AT266" s="72" t="s">
        <v>3317</v>
      </c>
      <c r="AU266" s="72" t="s">
        <v>3317</v>
      </c>
      <c r="AV266" s="72" t="s">
        <v>3317</v>
      </c>
      <c r="AW266" s="72" t="s">
        <v>3317</v>
      </c>
      <c r="AX266" s="72" t="s">
        <v>3317</v>
      </c>
      <c r="AY266" s="72" t="s">
        <v>3317</v>
      </c>
      <c r="AZ266" s="72" t="s">
        <v>3317</v>
      </c>
      <c r="BA266" s="72" t="s">
        <v>3317</v>
      </c>
      <c r="BB266" s="72" t="s">
        <v>3317</v>
      </c>
      <c r="BC266" s="72" t="s">
        <v>3317</v>
      </c>
      <c r="BD266" s="72" t="s">
        <v>3317</v>
      </c>
      <c r="BE266" s="72" t="s">
        <v>3317</v>
      </c>
      <c r="BF266" s="72" t="s">
        <v>3317</v>
      </c>
      <c r="BG266" s="72" t="s">
        <v>3317</v>
      </c>
      <c r="BH266" s="72" t="s">
        <v>3317</v>
      </c>
      <c r="BI266" s="72" t="s">
        <v>3317</v>
      </c>
      <c r="BJ266" s="72" t="s">
        <v>3317</v>
      </c>
      <c r="BK266" s="72" t="s">
        <v>3317</v>
      </c>
      <c r="BL266" s="72" t="s">
        <v>3317</v>
      </c>
      <c r="BM266" s="72" t="s">
        <v>3317</v>
      </c>
      <c r="BN266" s="72" t="s">
        <v>3317</v>
      </c>
      <c r="BO266" s="72" t="s">
        <v>3317</v>
      </c>
      <c r="BP266" s="72" t="s">
        <v>3317</v>
      </c>
      <c r="BQ266" s="72" t="s">
        <v>3836</v>
      </c>
      <c r="BR266" s="72" t="s">
        <v>3317</v>
      </c>
    </row>
    <row r="267" spans="1:70">
      <c r="A267" s="72" t="s">
        <v>2019</v>
      </c>
      <c r="B267" s="72" t="s">
        <v>3837</v>
      </c>
      <c r="C267" s="72" t="s">
        <v>2946</v>
      </c>
      <c r="D267" s="72" t="s">
        <v>3317</v>
      </c>
      <c r="E267" s="72" t="s">
        <v>3317</v>
      </c>
      <c r="F267" s="72" t="s">
        <v>3317</v>
      </c>
      <c r="G267" s="72" t="s">
        <v>3318</v>
      </c>
      <c r="H267" s="72" t="s">
        <v>3317</v>
      </c>
      <c r="I267" s="72" t="s">
        <v>3322</v>
      </c>
      <c r="J267" s="72" t="s">
        <v>3827</v>
      </c>
      <c r="K267" s="72" t="s">
        <v>3318</v>
      </c>
      <c r="L267" s="72" t="s">
        <v>3317</v>
      </c>
      <c r="M267" s="72" t="s">
        <v>3317</v>
      </c>
      <c r="N267" s="72" t="s">
        <v>3317</v>
      </c>
      <c r="O267" s="72" t="s">
        <v>3317</v>
      </c>
      <c r="P267" s="72" t="s">
        <v>3317</v>
      </c>
      <c r="Q267" s="72" t="s">
        <v>3317</v>
      </c>
      <c r="R267" s="72" t="s">
        <v>3317</v>
      </c>
      <c r="S267" s="72" t="s">
        <v>3317</v>
      </c>
      <c r="T267" s="72" t="s">
        <v>3317</v>
      </c>
      <c r="U267" s="72" t="s">
        <v>3317</v>
      </c>
      <c r="V267" s="72" t="s">
        <v>3317</v>
      </c>
      <c r="W267" s="72" t="s">
        <v>3317</v>
      </c>
      <c r="X267" s="72" t="s">
        <v>3317</v>
      </c>
      <c r="Y267" s="72" t="s">
        <v>3317</v>
      </c>
      <c r="Z267" s="72" t="s">
        <v>3317</v>
      </c>
      <c r="AA267" s="72" t="s">
        <v>3317</v>
      </c>
      <c r="AB267" s="72" t="s">
        <v>3317</v>
      </c>
      <c r="AC267" s="72" t="s">
        <v>3317</v>
      </c>
      <c r="AD267" s="72" t="s">
        <v>3317</v>
      </c>
      <c r="AE267" s="72" t="s">
        <v>3317</v>
      </c>
      <c r="AF267" s="72" t="s">
        <v>3317</v>
      </c>
      <c r="AG267" s="72" t="s">
        <v>3317</v>
      </c>
      <c r="AH267" s="72" t="s">
        <v>3317</v>
      </c>
      <c r="AI267" s="72" t="s">
        <v>3317</v>
      </c>
      <c r="AJ267" s="72" t="s">
        <v>3317</v>
      </c>
      <c r="AK267" s="72" t="s">
        <v>3317</v>
      </c>
      <c r="AL267" s="72" t="s">
        <v>3317</v>
      </c>
      <c r="AM267" s="72" t="s">
        <v>3317</v>
      </c>
      <c r="AN267" s="72" t="s">
        <v>3317</v>
      </c>
      <c r="AO267" s="72" t="s">
        <v>3317</v>
      </c>
      <c r="AP267" s="72" t="s">
        <v>3317</v>
      </c>
      <c r="AQ267" s="72" t="s">
        <v>3317</v>
      </c>
      <c r="AR267" s="72" t="s">
        <v>3317</v>
      </c>
      <c r="AS267" s="72" t="s">
        <v>3317</v>
      </c>
      <c r="AT267" s="72" t="s">
        <v>3317</v>
      </c>
      <c r="AU267" s="72" t="s">
        <v>3317</v>
      </c>
      <c r="AV267" s="72" t="s">
        <v>3317</v>
      </c>
      <c r="AW267" s="72" t="s">
        <v>3317</v>
      </c>
      <c r="AX267" s="72" t="s">
        <v>3317</v>
      </c>
      <c r="AY267" s="72" t="s">
        <v>3317</v>
      </c>
      <c r="AZ267" s="72" t="s">
        <v>3317</v>
      </c>
      <c r="BA267" s="72" t="s">
        <v>3317</v>
      </c>
      <c r="BB267" s="72" t="s">
        <v>3317</v>
      </c>
      <c r="BC267" s="72" t="s">
        <v>3317</v>
      </c>
      <c r="BD267" s="72" t="s">
        <v>3317</v>
      </c>
      <c r="BE267" s="72" t="s">
        <v>3317</v>
      </c>
      <c r="BF267" s="72" t="s">
        <v>3317</v>
      </c>
      <c r="BG267" s="72" t="s">
        <v>3317</v>
      </c>
      <c r="BH267" s="72" t="s">
        <v>3317</v>
      </c>
      <c r="BI267" s="72" t="s">
        <v>3317</v>
      </c>
      <c r="BJ267" s="72" t="s">
        <v>3317</v>
      </c>
      <c r="BK267" s="72" t="s">
        <v>3317</v>
      </c>
      <c r="BL267" s="72" t="s">
        <v>3317</v>
      </c>
      <c r="BM267" s="72" t="s">
        <v>3317</v>
      </c>
      <c r="BN267" s="72" t="s">
        <v>3317</v>
      </c>
      <c r="BO267" s="72" t="s">
        <v>3317</v>
      </c>
      <c r="BP267" s="72" t="s">
        <v>3317</v>
      </c>
      <c r="BQ267" s="72" t="s">
        <v>3838</v>
      </c>
      <c r="BR267" s="72" t="s">
        <v>3317</v>
      </c>
    </row>
    <row r="268" spans="1:70">
      <c r="A268" s="72" t="s">
        <v>2019</v>
      </c>
      <c r="B268" s="72" t="s">
        <v>3839</v>
      </c>
      <c r="C268" s="72" t="s">
        <v>2919</v>
      </c>
      <c r="D268" s="72" t="s">
        <v>3317</v>
      </c>
      <c r="E268" s="72" t="s">
        <v>3317</v>
      </c>
      <c r="F268" s="72" t="s">
        <v>3317</v>
      </c>
      <c r="G268" s="72" t="s">
        <v>3318</v>
      </c>
      <c r="H268" s="72" t="s">
        <v>3317</v>
      </c>
      <c r="I268" s="72" t="s">
        <v>2818</v>
      </c>
      <c r="J268" s="72" t="s">
        <v>3840</v>
      </c>
      <c r="K268" s="72" t="s">
        <v>3318</v>
      </c>
      <c r="L268" s="72" t="s">
        <v>2523</v>
      </c>
      <c r="M268" s="72" t="s">
        <v>3840</v>
      </c>
      <c r="N268" s="72" t="s">
        <v>3318</v>
      </c>
      <c r="O268" s="72" t="s">
        <v>3341</v>
      </c>
      <c r="P268" s="72" t="s">
        <v>3841</v>
      </c>
      <c r="Q268" s="72" t="s">
        <v>3318</v>
      </c>
      <c r="R268" s="72" t="s">
        <v>3317</v>
      </c>
      <c r="S268" s="72" t="s">
        <v>3317</v>
      </c>
      <c r="T268" s="72" t="s">
        <v>3317</v>
      </c>
      <c r="U268" s="72" t="s">
        <v>3317</v>
      </c>
      <c r="V268" s="72" t="s">
        <v>3317</v>
      </c>
      <c r="W268" s="72" t="s">
        <v>3317</v>
      </c>
      <c r="X268" s="72" t="s">
        <v>3317</v>
      </c>
      <c r="Y268" s="72" t="s">
        <v>3317</v>
      </c>
      <c r="Z268" s="72" t="s">
        <v>3317</v>
      </c>
      <c r="AA268" s="72" t="s">
        <v>3317</v>
      </c>
      <c r="AB268" s="72" t="s">
        <v>3317</v>
      </c>
      <c r="AC268" s="72" t="s">
        <v>3317</v>
      </c>
      <c r="AD268" s="72" t="s">
        <v>3317</v>
      </c>
      <c r="AE268" s="72" t="s">
        <v>3317</v>
      </c>
      <c r="AF268" s="72" t="s">
        <v>3317</v>
      </c>
      <c r="AG268" s="72" t="s">
        <v>3317</v>
      </c>
      <c r="AH268" s="72" t="s">
        <v>3317</v>
      </c>
      <c r="AI268" s="72" t="s">
        <v>3317</v>
      </c>
      <c r="AJ268" s="72" t="s">
        <v>3317</v>
      </c>
      <c r="AK268" s="72" t="s">
        <v>3317</v>
      </c>
      <c r="AL268" s="72" t="s">
        <v>3317</v>
      </c>
      <c r="AM268" s="72" t="s">
        <v>3317</v>
      </c>
      <c r="AN268" s="72" t="s">
        <v>3317</v>
      </c>
      <c r="AO268" s="72" t="s">
        <v>3317</v>
      </c>
      <c r="AP268" s="72" t="s">
        <v>3317</v>
      </c>
      <c r="AQ268" s="72" t="s">
        <v>3317</v>
      </c>
      <c r="AR268" s="72" t="s">
        <v>3317</v>
      </c>
      <c r="AS268" s="72" t="s">
        <v>3317</v>
      </c>
      <c r="AT268" s="72" t="s">
        <v>3317</v>
      </c>
      <c r="AU268" s="72" t="s">
        <v>3317</v>
      </c>
      <c r="AV268" s="72" t="s">
        <v>3317</v>
      </c>
      <c r="AW268" s="72" t="s">
        <v>3317</v>
      </c>
      <c r="AX268" s="72" t="s">
        <v>3317</v>
      </c>
      <c r="AY268" s="72" t="s">
        <v>3317</v>
      </c>
      <c r="AZ268" s="72" t="s">
        <v>3317</v>
      </c>
      <c r="BA268" s="72" t="s">
        <v>3317</v>
      </c>
      <c r="BB268" s="72" t="s">
        <v>3317</v>
      </c>
      <c r="BC268" s="72" t="s">
        <v>3317</v>
      </c>
      <c r="BD268" s="72" t="s">
        <v>3317</v>
      </c>
      <c r="BE268" s="72" t="s">
        <v>3317</v>
      </c>
      <c r="BF268" s="72" t="s">
        <v>3317</v>
      </c>
      <c r="BG268" s="72" t="s">
        <v>3317</v>
      </c>
      <c r="BH268" s="72" t="s">
        <v>3317</v>
      </c>
      <c r="BI268" s="72" t="s">
        <v>3317</v>
      </c>
      <c r="BJ268" s="72" t="s">
        <v>3317</v>
      </c>
      <c r="BK268" s="72" t="s">
        <v>3317</v>
      </c>
      <c r="BL268" s="72" t="s">
        <v>3317</v>
      </c>
      <c r="BM268" s="72" t="s">
        <v>3317</v>
      </c>
      <c r="BN268" s="72" t="s">
        <v>3317</v>
      </c>
      <c r="BO268" s="72" t="s">
        <v>3317</v>
      </c>
      <c r="BP268" s="72" t="s">
        <v>3317</v>
      </c>
      <c r="BQ268" s="72" t="s">
        <v>3842</v>
      </c>
      <c r="BR268" s="72" t="s">
        <v>3317</v>
      </c>
    </row>
    <row r="269" spans="1:70">
      <c r="A269" s="72" t="s">
        <v>2019</v>
      </c>
      <c r="B269" s="72" t="s">
        <v>3843</v>
      </c>
      <c r="C269" s="72" t="s">
        <v>2877</v>
      </c>
      <c r="D269" s="72" t="s">
        <v>3317</v>
      </c>
      <c r="E269" s="72" t="s">
        <v>3317</v>
      </c>
      <c r="F269" s="72" t="s">
        <v>3317</v>
      </c>
      <c r="G269" s="72" t="s">
        <v>3318</v>
      </c>
      <c r="H269" s="72" t="s">
        <v>3317</v>
      </c>
      <c r="I269" s="72" t="s">
        <v>3322</v>
      </c>
      <c r="J269" s="72" t="s">
        <v>3827</v>
      </c>
      <c r="K269" s="72" t="s">
        <v>3318</v>
      </c>
      <c r="L269" s="72" t="s">
        <v>3317</v>
      </c>
      <c r="M269" s="72" t="s">
        <v>3317</v>
      </c>
      <c r="N269" s="72" t="s">
        <v>3317</v>
      </c>
      <c r="O269" s="72" t="s">
        <v>3317</v>
      </c>
      <c r="P269" s="72" t="s">
        <v>3317</v>
      </c>
      <c r="Q269" s="72" t="s">
        <v>3317</v>
      </c>
      <c r="R269" s="72" t="s">
        <v>3317</v>
      </c>
      <c r="S269" s="72" t="s">
        <v>3317</v>
      </c>
      <c r="T269" s="72" t="s">
        <v>3317</v>
      </c>
      <c r="U269" s="72" t="s">
        <v>3317</v>
      </c>
      <c r="V269" s="72" t="s">
        <v>3317</v>
      </c>
      <c r="W269" s="72" t="s">
        <v>3317</v>
      </c>
      <c r="X269" s="72" t="s">
        <v>3317</v>
      </c>
      <c r="Y269" s="72" t="s">
        <v>3317</v>
      </c>
      <c r="Z269" s="72" t="s">
        <v>3317</v>
      </c>
      <c r="AA269" s="72" t="s">
        <v>3317</v>
      </c>
      <c r="AB269" s="72" t="s">
        <v>3317</v>
      </c>
      <c r="AC269" s="72" t="s">
        <v>3317</v>
      </c>
      <c r="AD269" s="72" t="s">
        <v>3317</v>
      </c>
      <c r="AE269" s="72" t="s">
        <v>3317</v>
      </c>
      <c r="AF269" s="72" t="s">
        <v>3317</v>
      </c>
      <c r="AG269" s="72" t="s">
        <v>3317</v>
      </c>
      <c r="AH269" s="72" t="s">
        <v>3317</v>
      </c>
      <c r="AI269" s="72" t="s">
        <v>3317</v>
      </c>
      <c r="AJ269" s="72" t="s">
        <v>3317</v>
      </c>
      <c r="AK269" s="72" t="s">
        <v>3317</v>
      </c>
      <c r="AL269" s="72" t="s">
        <v>3317</v>
      </c>
      <c r="AM269" s="72" t="s">
        <v>3317</v>
      </c>
      <c r="AN269" s="72" t="s">
        <v>3317</v>
      </c>
      <c r="AO269" s="72" t="s">
        <v>3317</v>
      </c>
      <c r="AP269" s="72" t="s">
        <v>3317</v>
      </c>
      <c r="AQ269" s="72" t="s">
        <v>3317</v>
      </c>
      <c r="AR269" s="72" t="s">
        <v>3317</v>
      </c>
      <c r="AS269" s="72" t="s">
        <v>3317</v>
      </c>
      <c r="AT269" s="72" t="s">
        <v>3317</v>
      </c>
      <c r="AU269" s="72" t="s">
        <v>3317</v>
      </c>
      <c r="AV269" s="72" t="s">
        <v>3317</v>
      </c>
      <c r="AW269" s="72" t="s">
        <v>3317</v>
      </c>
      <c r="AX269" s="72" t="s">
        <v>3317</v>
      </c>
      <c r="AY269" s="72" t="s">
        <v>3317</v>
      </c>
      <c r="AZ269" s="72" t="s">
        <v>3317</v>
      </c>
      <c r="BA269" s="72" t="s">
        <v>3317</v>
      </c>
      <c r="BB269" s="72" t="s">
        <v>3317</v>
      </c>
      <c r="BC269" s="72" t="s">
        <v>3317</v>
      </c>
      <c r="BD269" s="72" t="s">
        <v>3317</v>
      </c>
      <c r="BE269" s="72" t="s">
        <v>3317</v>
      </c>
      <c r="BF269" s="72" t="s">
        <v>3317</v>
      </c>
      <c r="BG269" s="72" t="s">
        <v>3317</v>
      </c>
      <c r="BH269" s="72" t="s">
        <v>3317</v>
      </c>
      <c r="BI269" s="72" t="s">
        <v>3317</v>
      </c>
      <c r="BJ269" s="72" t="s">
        <v>3317</v>
      </c>
      <c r="BK269" s="72" t="s">
        <v>3317</v>
      </c>
      <c r="BL269" s="72" t="s">
        <v>3317</v>
      </c>
      <c r="BM269" s="72" t="s">
        <v>3317</v>
      </c>
      <c r="BN269" s="72" t="s">
        <v>3317</v>
      </c>
      <c r="BO269" s="72" t="s">
        <v>3317</v>
      </c>
      <c r="BP269" s="72" t="s">
        <v>3317</v>
      </c>
      <c r="BQ269" s="72" t="s">
        <v>3844</v>
      </c>
      <c r="BR269" s="72" t="s">
        <v>3317</v>
      </c>
    </row>
    <row r="270" spans="1:70">
      <c r="A270" s="72" t="s">
        <v>2019</v>
      </c>
      <c r="B270" s="72" t="s">
        <v>3845</v>
      </c>
      <c r="C270" s="72" t="s">
        <v>2919</v>
      </c>
      <c r="D270" s="72" t="s">
        <v>3317</v>
      </c>
      <c r="E270" s="72" t="s">
        <v>3317</v>
      </c>
      <c r="F270" s="72" t="s">
        <v>3317</v>
      </c>
      <c r="G270" s="72" t="s">
        <v>3318</v>
      </c>
      <c r="H270" s="72" t="s">
        <v>3317</v>
      </c>
      <c r="I270" s="72" t="s">
        <v>3322</v>
      </c>
      <c r="J270" s="72" t="s">
        <v>3827</v>
      </c>
      <c r="K270" s="72" t="s">
        <v>3318</v>
      </c>
      <c r="L270" s="72" t="s">
        <v>3317</v>
      </c>
      <c r="M270" s="72" t="s">
        <v>3317</v>
      </c>
      <c r="N270" s="72" t="s">
        <v>3317</v>
      </c>
      <c r="O270" s="72" t="s">
        <v>3317</v>
      </c>
      <c r="P270" s="72" t="s">
        <v>3317</v>
      </c>
      <c r="Q270" s="72" t="s">
        <v>3317</v>
      </c>
      <c r="R270" s="72" t="s">
        <v>3317</v>
      </c>
      <c r="S270" s="72" t="s">
        <v>3317</v>
      </c>
      <c r="T270" s="72" t="s">
        <v>3317</v>
      </c>
      <c r="U270" s="72" t="s">
        <v>3317</v>
      </c>
      <c r="V270" s="72" t="s">
        <v>3317</v>
      </c>
      <c r="W270" s="72" t="s">
        <v>3317</v>
      </c>
      <c r="X270" s="72" t="s">
        <v>3317</v>
      </c>
      <c r="Y270" s="72" t="s">
        <v>3317</v>
      </c>
      <c r="Z270" s="72" t="s">
        <v>3317</v>
      </c>
      <c r="AA270" s="72" t="s">
        <v>3317</v>
      </c>
      <c r="AB270" s="72" t="s">
        <v>3317</v>
      </c>
      <c r="AC270" s="72" t="s">
        <v>3317</v>
      </c>
      <c r="AD270" s="72" t="s">
        <v>3317</v>
      </c>
      <c r="AE270" s="72" t="s">
        <v>3317</v>
      </c>
      <c r="AF270" s="72" t="s">
        <v>3317</v>
      </c>
      <c r="AG270" s="72" t="s">
        <v>3317</v>
      </c>
      <c r="AH270" s="72" t="s">
        <v>3317</v>
      </c>
      <c r="AI270" s="72" t="s">
        <v>3317</v>
      </c>
      <c r="AJ270" s="72" t="s">
        <v>3317</v>
      </c>
      <c r="AK270" s="72" t="s">
        <v>3317</v>
      </c>
      <c r="AL270" s="72" t="s">
        <v>3317</v>
      </c>
      <c r="AM270" s="72" t="s">
        <v>3317</v>
      </c>
      <c r="AN270" s="72" t="s">
        <v>3317</v>
      </c>
      <c r="AO270" s="72" t="s">
        <v>3317</v>
      </c>
      <c r="AP270" s="72" t="s">
        <v>3317</v>
      </c>
      <c r="AQ270" s="72" t="s">
        <v>3317</v>
      </c>
      <c r="AR270" s="72" t="s">
        <v>3317</v>
      </c>
      <c r="AS270" s="72" t="s">
        <v>3317</v>
      </c>
      <c r="AT270" s="72" t="s">
        <v>3317</v>
      </c>
      <c r="AU270" s="72" t="s">
        <v>3317</v>
      </c>
      <c r="AV270" s="72" t="s">
        <v>3317</v>
      </c>
      <c r="AW270" s="72" t="s">
        <v>3317</v>
      </c>
      <c r="AX270" s="72" t="s">
        <v>3317</v>
      </c>
      <c r="AY270" s="72" t="s">
        <v>3317</v>
      </c>
      <c r="AZ270" s="72" t="s">
        <v>3317</v>
      </c>
      <c r="BA270" s="72" t="s">
        <v>3317</v>
      </c>
      <c r="BB270" s="72" t="s">
        <v>3317</v>
      </c>
      <c r="BC270" s="72" t="s">
        <v>3317</v>
      </c>
      <c r="BD270" s="72" t="s">
        <v>3317</v>
      </c>
      <c r="BE270" s="72" t="s">
        <v>3317</v>
      </c>
      <c r="BF270" s="72" t="s">
        <v>3317</v>
      </c>
      <c r="BG270" s="72" t="s">
        <v>3317</v>
      </c>
      <c r="BH270" s="72" t="s">
        <v>3317</v>
      </c>
      <c r="BI270" s="72" t="s">
        <v>3317</v>
      </c>
      <c r="BJ270" s="72" t="s">
        <v>3317</v>
      </c>
      <c r="BK270" s="72" t="s">
        <v>3317</v>
      </c>
      <c r="BL270" s="72" t="s">
        <v>3317</v>
      </c>
      <c r="BM270" s="72" t="s">
        <v>3317</v>
      </c>
      <c r="BN270" s="72" t="s">
        <v>3317</v>
      </c>
      <c r="BO270" s="72" t="s">
        <v>3317</v>
      </c>
      <c r="BP270" s="72" t="s">
        <v>3317</v>
      </c>
      <c r="BQ270" s="72" t="s">
        <v>3846</v>
      </c>
      <c r="BR270" s="72" t="s">
        <v>3317</v>
      </c>
    </row>
    <row r="271" spans="1:70">
      <c r="A271" s="72" t="s">
        <v>2019</v>
      </c>
      <c r="B271" s="72" t="s">
        <v>3847</v>
      </c>
      <c r="C271" s="72" t="s">
        <v>2884</v>
      </c>
      <c r="D271" s="72" t="s">
        <v>3317</v>
      </c>
      <c r="E271" s="72" t="s">
        <v>3317</v>
      </c>
      <c r="F271" s="72" t="s">
        <v>3317</v>
      </c>
      <c r="G271" s="72" t="s">
        <v>3318</v>
      </c>
      <c r="H271" s="72" t="s">
        <v>3317</v>
      </c>
      <c r="I271" s="72" t="s">
        <v>3322</v>
      </c>
      <c r="J271" s="72" t="s">
        <v>3827</v>
      </c>
      <c r="K271" s="72" t="s">
        <v>3318</v>
      </c>
      <c r="L271" s="72" t="s">
        <v>3317</v>
      </c>
      <c r="M271" s="72" t="s">
        <v>3317</v>
      </c>
      <c r="N271" s="72" t="s">
        <v>3317</v>
      </c>
      <c r="O271" s="72" t="s">
        <v>3317</v>
      </c>
      <c r="P271" s="72" t="s">
        <v>3317</v>
      </c>
      <c r="Q271" s="72" t="s">
        <v>3317</v>
      </c>
      <c r="R271" s="72" t="s">
        <v>3317</v>
      </c>
      <c r="S271" s="72" t="s">
        <v>3317</v>
      </c>
      <c r="T271" s="72" t="s">
        <v>3317</v>
      </c>
      <c r="U271" s="72" t="s">
        <v>3317</v>
      </c>
      <c r="V271" s="72" t="s">
        <v>3317</v>
      </c>
      <c r="W271" s="72" t="s">
        <v>3317</v>
      </c>
      <c r="X271" s="72" t="s">
        <v>3317</v>
      </c>
      <c r="Y271" s="72" t="s">
        <v>3317</v>
      </c>
      <c r="Z271" s="72" t="s">
        <v>3317</v>
      </c>
      <c r="AA271" s="72" t="s">
        <v>3317</v>
      </c>
      <c r="AB271" s="72" t="s">
        <v>3317</v>
      </c>
      <c r="AC271" s="72" t="s">
        <v>3317</v>
      </c>
      <c r="AD271" s="72" t="s">
        <v>3317</v>
      </c>
      <c r="AE271" s="72" t="s">
        <v>3317</v>
      </c>
      <c r="AF271" s="72" t="s">
        <v>3317</v>
      </c>
      <c r="AG271" s="72" t="s">
        <v>3317</v>
      </c>
      <c r="AH271" s="72" t="s">
        <v>3317</v>
      </c>
      <c r="AI271" s="72" t="s">
        <v>3317</v>
      </c>
      <c r="AJ271" s="72" t="s">
        <v>3317</v>
      </c>
      <c r="AK271" s="72" t="s">
        <v>3317</v>
      </c>
      <c r="AL271" s="72" t="s">
        <v>3317</v>
      </c>
      <c r="AM271" s="72" t="s">
        <v>3317</v>
      </c>
      <c r="AN271" s="72" t="s">
        <v>3317</v>
      </c>
      <c r="AO271" s="72" t="s">
        <v>3317</v>
      </c>
      <c r="AP271" s="72" t="s">
        <v>3317</v>
      </c>
      <c r="AQ271" s="72" t="s">
        <v>3317</v>
      </c>
      <c r="AR271" s="72" t="s">
        <v>3317</v>
      </c>
      <c r="AS271" s="72" t="s">
        <v>3317</v>
      </c>
      <c r="AT271" s="72" t="s">
        <v>3317</v>
      </c>
      <c r="AU271" s="72" t="s">
        <v>3317</v>
      </c>
      <c r="AV271" s="72" t="s">
        <v>3317</v>
      </c>
      <c r="AW271" s="72" t="s">
        <v>3317</v>
      </c>
      <c r="AX271" s="72" t="s">
        <v>3317</v>
      </c>
      <c r="AY271" s="72" t="s">
        <v>3317</v>
      </c>
      <c r="AZ271" s="72" t="s">
        <v>3317</v>
      </c>
      <c r="BA271" s="72" t="s">
        <v>3317</v>
      </c>
      <c r="BB271" s="72" t="s">
        <v>3317</v>
      </c>
      <c r="BC271" s="72" t="s">
        <v>3317</v>
      </c>
      <c r="BD271" s="72" t="s">
        <v>3317</v>
      </c>
      <c r="BE271" s="72" t="s">
        <v>3317</v>
      </c>
      <c r="BF271" s="72" t="s">
        <v>3317</v>
      </c>
      <c r="BG271" s="72" t="s">
        <v>3317</v>
      </c>
      <c r="BH271" s="72" t="s">
        <v>3317</v>
      </c>
      <c r="BI271" s="72" t="s">
        <v>3317</v>
      </c>
      <c r="BJ271" s="72" t="s">
        <v>3317</v>
      </c>
      <c r="BK271" s="72" t="s">
        <v>3317</v>
      </c>
      <c r="BL271" s="72" t="s">
        <v>3317</v>
      </c>
      <c r="BM271" s="72" t="s">
        <v>3317</v>
      </c>
      <c r="BN271" s="72" t="s">
        <v>3317</v>
      </c>
      <c r="BO271" s="72" t="s">
        <v>3317</v>
      </c>
      <c r="BP271" s="72" t="s">
        <v>3317</v>
      </c>
      <c r="BQ271" s="72" t="s">
        <v>3848</v>
      </c>
      <c r="BR271" s="72" t="s">
        <v>3317</v>
      </c>
    </row>
    <row r="272" spans="1:70">
      <c r="A272" s="72" t="s">
        <v>2019</v>
      </c>
      <c r="B272" s="72" t="s">
        <v>3849</v>
      </c>
      <c r="C272" s="72" t="s">
        <v>2877</v>
      </c>
      <c r="D272" s="72" t="s">
        <v>3317</v>
      </c>
      <c r="E272" s="72" t="s">
        <v>3317</v>
      </c>
      <c r="F272" s="72" t="s">
        <v>3317</v>
      </c>
      <c r="G272" s="72" t="s">
        <v>3318</v>
      </c>
      <c r="H272" s="72" t="s">
        <v>3317</v>
      </c>
      <c r="I272" s="72" t="s">
        <v>3322</v>
      </c>
      <c r="J272" s="72" t="s">
        <v>3827</v>
      </c>
      <c r="K272" s="72" t="s">
        <v>3318</v>
      </c>
      <c r="L272" s="72" t="s">
        <v>3317</v>
      </c>
      <c r="M272" s="72" t="s">
        <v>3317</v>
      </c>
      <c r="N272" s="72" t="s">
        <v>3317</v>
      </c>
      <c r="O272" s="72" t="s">
        <v>3317</v>
      </c>
      <c r="P272" s="72" t="s">
        <v>3317</v>
      </c>
      <c r="Q272" s="72" t="s">
        <v>3317</v>
      </c>
      <c r="R272" s="72" t="s">
        <v>3317</v>
      </c>
      <c r="S272" s="72" t="s">
        <v>3317</v>
      </c>
      <c r="T272" s="72" t="s">
        <v>3317</v>
      </c>
      <c r="U272" s="72" t="s">
        <v>3317</v>
      </c>
      <c r="V272" s="72" t="s">
        <v>3317</v>
      </c>
      <c r="W272" s="72" t="s">
        <v>3317</v>
      </c>
      <c r="X272" s="72" t="s">
        <v>3317</v>
      </c>
      <c r="Y272" s="72" t="s">
        <v>3317</v>
      </c>
      <c r="Z272" s="72" t="s">
        <v>3317</v>
      </c>
      <c r="AA272" s="72" t="s">
        <v>3317</v>
      </c>
      <c r="AB272" s="72" t="s">
        <v>3317</v>
      </c>
      <c r="AC272" s="72" t="s">
        <v>3317</v>
      </c>
      <c r="AD272" s="72" t="s">
        <v>3317</v>
      </c>
      <c r="AE272" s="72" t="s">
        <v>3317</v>
      </c>
      <c r="AF272" s="72" t="s">
        <v>3317</v>
      </c>
      <c r="AG272" s="72" t="s">
        <v>3317</v>
      </c>
      <c r="AH272" s="72" t="s">
        <v>3317</v>
      </c>
      <c r="AI272" s="72" t="s">
        <v>3317</v>
      </c>
      <c r="AJ272" s="72" t="s">
        <v>3317</v>
      </c>
      <c r="AK272" s="72" t="s">
        <v>3317</v>
      </c>
      <c r="AL272" s="72" t="s">
        <v>3317</v>
      </c>
      <c r="AM272" s="72" t="s">
        <v>3317</v>
      </c>
      <c r="AN272" s="72" t="s">
        <v>3317</v>
      </c>
      <c r="AO272" s="72" t="s">
        <v>3317</v>
      </c>
      <c r="AP272" s="72" t="s">
        <v>3317</v>
      </c>
      <c r="AQ272" s="72" t="s">
        <v>3317</v>
      </c>
      <c r="AR272" s="72" t="s">
        <v>3317</v>
      </c>
      <c r="AS272" s="72" t="s">
        <v>3317</v>
      </c>
      <c r="AT272" s="72" t="s">
        <v>3317</v>
      </c>
      <c r="AU272" s="72" t="s">
        <v>3317</v>
      </c>
      <c r="AV272" s="72" t="s">
        <v>3317</v>
      </c>
      <c r="AW272" s="72" t="s">
        <v>3317</v>
      </c>
      <c r="AX272" s="72" t="s">
        <v>3317</v>
      </c>
      <c r="AY272" s="72" t="s">
        <v>3317</v>
      </c>
      <c r="AZ272" s="72" t="s">
        <v>3317</v>
      </c>
      <c r="BA272" s="72" t="s">
        <v>3317</v>
      </c>
      <c r="BB272" s="72" t="s">
        <v>3317</v>
      </c>
      <c r="BC272" s="72" t="s">
        <v>3317</v>
      </c>
      <c r="BD272" s="72" t="s">
        <v>3317</v>
      </c>
      <c r="BE272" s="72" t="s">
        <v>3317</v>
      </c>
      <c r="BF272" s="72" t="s">
        <v>3317</v>
      </c>
      <c r="BG272" s="72" t="s">
        <v>3317</v>
      </c>
      <c r="BH272" s="72" t="s">
        <v>3317</v>
      </c>
      <c r="BI272" s="72" t="s">
        <v>3317</v>
      </c>
      <c r="BJ272" s="72" t="s">
        <v>3317</v>
      </c>
      <c r="BK272" s="72" t="s">
        <v>3317</v>
      </c>
      <c r="BL272" s="72" t="s">
        <v>3317</v>
      </c>
      <c r="BM272" s="72" t="s">
        <v>3317</v>
      </c>
      <c r="BN272" s="72" t="s">
        <v>3317</v>
      </c>
      <c r="BO272" s="72" t="s">
        <v>3317</v>
      </c>
      <c r="BP272" s="72" t="s">
        <v>3317</v>
      </c>
      <c r="BQ272" s="72" t="s">
        <v>3850</v>
      </c>
      <c r="BR272" s="72" t="s">
        <v>3317</v>
      </c>
    </row>
    <row r="273" spans="1:70">
      <c r="A273" s="72" t="s">
        <v>2019</v>
      </c>
      <c r="B273" s="72" t="s">
        <v>3851</v>
      </c>
      <c r="C273" s="72" t="s">
        <v>2877</v>
      </c>
      <c r="D273" s="72" t="s">
        <v>3317</v>
      </c>
      <c r="E273" s="72" t="s">
        <v>3317</v>
      </c>
      <c r="F273" s="72" t="s">
        <v>3317</v>
      </c>
      <c r="G273" s="72" t="s">
        <v>3318</v>
      </c>
      <c r="H273" s="72" t="s">
        <v>3317</v>
      </c>
      <c r="I273" s="72" t="s">
        <v>3322</v>
      </c>
      <c r="J273" s="72" t="s">
        <v>3827</v>
      </c>
      <c r="K273" s="72" t="s">
        <v>3318</v>
      </c>
      <c r="L273" s="72" t="s">
        <v>3317</v>
      </c>
      <c r="M273" s="72" t="s">
        <v>3317</v>
      </c>
      <c r="N273" s="72" t="s">
        <v>3317</v>
      </c>
      <c r="O273" s="72" t="s">
        <v>3317</v>
      </c>
      <c r="P273" s="72" t="s">
        <v>3317</v>
      </c>
      <c r="Q273" s="72" t="s">
        <v>3317</v>
      </c>
      <c r="R273" s="72" t="s">
        <v>3317</v>
      </c>
      <c r="S273" s="72" t="s">
        <v>3317</v>
      </c>
      <c r="T273" s="72" t="s">
        <v>3317</v>
      </c>
      <c r="U273" s="72" t="s">
        <v>3317</v>
      </c>
      <c r="V273" s="72" t="s">
        <v>3317</v>
      </c>
      <c r="W273" s="72" t="s">
        <v>3317</v>
      </c>
      <c r="X273" s="72" t="s">
        <v>3317</v>
      </c>
      <c r="Y273" s="72" t="s">
        <v>3317</v>
      </c>
      <c r="Z273" s="72" t="s">
        <v>3317</v>
      </c>
      <c r="AA273" s="72" t="s">
        <v>3317</v>
      </c>
      <c r="AB273" s="72" t="s">
        <v>3317</v>
      </c>
      <c r="AC273" s="72" t="s">
        <v>3317</v>
      </c>
      <c r="AD273" s="72" t="s">
        <v>3317</v>
      </c>
      <c r="AE273" s="72" t="s">
        <v>3317</v>
      </c>
      <c r="AF273" s="72" t="s">
        <v>3317</v>
      </c>
      <c r="AG273" s="72" t="s">
        <v>3317</v>
      </c>
      <c r="AH273" s="72" t="s">
        <v>3317</v>
      </c>
      <c r="AI273" s="72" t="s">
        <v>3317</v>
      </c>
      <c r="AJ273" s="72" t="s">
        <v>3317</v>
      </c>
      <c r="AK273" s="72" t="s">
        <v>3317</v>
      </c>
      <c r="AL273" s="72" t="s">
        <v>3317</v>
      </c>
      <c r="AM273" s="72" t="s">
        <v>3317</v>
      </c>
      <c r="AN273" s="72" t="s">
        <v>3317</v>
      </c>
      <c r="AO273" s="72" t="s">
        <v>3317</v>
      </c>
      <c r="AP273" s="72" t="s">
        <v>3317</v>
      </c>
      <c r="AQ273" s="72" t="s">
        <v>3317</v>
      </c>
      <c r="AR273" s="72" t="s">
        <v>3317</v>
      </c>
      <c r="AS273" s="72" t="s">
        <v>3317</v>
      </c>
      <c r="AT273" s="72" t="s">
        <v>3317</v>
      </c>
      <c r="AU273" s="72" t="s">
        <v>3317</v>
      </c>
      <c r="AV273" s="72" t="s">
        <v>3317</v>
      </c>
      <c r="AW273" s="72" t="s">
        <v>3317</v>
      </c>
      <c r="AX273" s="72" t="s">
        <v>3317</v>
      </c>
      <c r="AY273" s="72" t="s">
        <v>3317</v>
      </c>
      <c r="AZ273" s="72" t="s">
        <v>3317</v>
      </c>
      <c r="BA273" s="72" t="s">
        <v>3317</v>
      </c>
      <c r="BB273" s="72" t="s">
        <v>3317</v>
      </c>
      <c r="BC273" s="72" t="s">
        <v>3317</v>
      </c>
      <c r="BD273" s="72" t="s">
        <v>3317</v>
      </c>
      <c r="BE273" s="72" t="s">
        <v>3317</v>
      </c>
      <c r="BF273" s="72" t="s">
        <v>3317</v>
      </c>
      <c r="BG273" s="72" t="s">
        <v>3317</v>
      </c>
      <c r="BH273" s="72" t="s">
        <v>3317</v>
      </c>
      <c r="BI273" s="72" t="s">
        <v>3317</v>
      </c>
      <c r="BJ273" s="72" t="s">
        <v>3317</v>
      </c>
      <c r="BK273" s="72" t="s">
        <v>3317</v>
      </c>
      <c r="BL273" s="72" t="s">
        <v>3317</v>
      </c>
      <c r="BM273" s="72" t="s">
        <v>3317</v>
      </c>
      <c r="BN273" s="72" t="s">
        <v>3317</v>
      </c>
      <c r="BO273" s="72" t="s">
        <v>3317</v>
      </c>
      <c r="BP273" s="72" t="s">
        <v>3317</v>
      </c>
      <c r="BQ273" s="72" t="s">
        <v>3852</v>
      </c>
      <c r="BR273" s="72" t="s">
        <v>3317</v>
      </c>
    </row>
    <row r="274" spans="1:70">
      <c r="A274" s="72" t="s">
        <v>2019</v>
      </c>
      <c r="B274" s="72" t="s">
        <v>3853</v>
      </c>
      <c r="C274" s="72" t="s">
        <v>2909</v>
      </c>
      <c r="D274" s="72" t="s">
        <v>3317</v>
      </c>
      <c r="E274" s="72" t="s">
        <v>3317</v>
      </c>
      <c r="F274" s="72" t="s">
        <v>3317</v>
      </c>
      <c r="G274" s="72" t="s">
        <v>3318</v>
      </c>
      <c r="H274" s="72" t="s">
        <v>3317</v>
      </c>
      <c r="I274" s="72" t="s">
        <v>3322</v>
      </c>
      <c r="J274" s="72" t="s">
        <v>3827</v>
      </c>
      <c r="K274" s="72" t="s">
        <v>3318</v>
      </c>
      <c r="L274" s="72" t="s">
        <v>3317</v>
      </c>
      <c r="M274" s="72" t="s">
        <v>3317</v>
      </c>
      <c r="N274" s="72" t="s">
        <v>3317</v>
      </c>
      <c r="O274" s="72" t="s">
        <v>3317</v>
      </c>
      <c r="P274" s="72" t="s">
        <v>3317</v>
      </c>
      <c r="Q274" s="72" t="s">
        <v>3317</v>
      </c>
      <c r="R274" s="72" t="s">
        <v>3317</v>
      </c>
      <c r="S274" s="72" t="s">
        <v>3317</v>
      </c>
      <c r="T274" s="72" t="s">
        <v>3317</v>
      </c>
      <c r="U274" s="72" t="s">
        <v>3317</v>
      </c>
      <c r="V274" s="72" t="s">
        <v>3317</v>
      </c>
      <c r="W274" s="72" t="s">
        <v>3317</v>
      </c>
      <c r="X274" s="72" t="s">
        <v>3317</v>
      </c>
      <c r="Y274" s="72" t="s">
        <v>3317</v>
      </c>
      <c r="Z274" s="72" t="s">
        <v>3317</v>
      </c>
      <c r="AA274" s="72" t="s">
        <v>3317</v>
      </c>
      <c r="AB274" s="72" t="s">
        <v>3317</v>
      </c>
      <c r="AC274" s="72" t="s">
        <v>3317</v>
      </c>
      <c r="AD274" s="72" t="s">
        <v>3317</v>
      </c>
      <c r="AE274" s="72" t="s">
        <v>3317</v>
      </c>
      <c r="AF274" s="72" t="s">
        <v>3317</v>
      </c>
      <c r="AG274" s="72" t="s">
        <v>3317</v>
      </c>
      <c r="AH274" s="72" t="s">
        <v>3317</v>
      </c>
      <c r="AI274" s="72" t="s">
        <v>3317</v>
      </c>
      <c r="AJ274" s="72" t="s">
        <v>3317</v>
      </c>
      <c r="AK274" s="72" t="s">
        <v>3317</v>
      </c>
      <c r="AL274" s="72" t="s">
        <v>3317</v>
      </c>
      <c r="AM274" s="72" t="s">
        <v>3317</v>
      </c>
      <c r="AN274" s="72" t="s">
        <v>3317</v>
      </c>
      <c r="AO274" s="72" t="s">
        <v>3317</v>
      </c>
      <c r="AP274" s="72" t="s">
        <v>3317</v>
      </c>
      <c r="AQ274" s="72" t="s">
        <v>3317</v>
      </c>
      <c r="AR274" s="72" t="s">
        <v>3317</v>
      </c>
      <c r="AS274" s="72" t="s">
        <v>3317</v>
      </c>
      <c r="AT274" s="72" t="s">
        <v>3317</v>
      </c>
      <c r="AU274" s="72" t="s">
        <v>3317</v>
      </c>
      <c r="AV274" s="72" t="s">
        <v>3317</v>
      </c>
      <c r="AW274" s="72" t="s">
        <v>3317</v>
      </c>
      <c r="AX274" s="72" t="s">
        <v>3317</v>
      </c>
      <c r="AY274" s="72" t="s">
        <v>3317</v>
      </c>
      <c r="AZ274" s="72" t="s">
        <v>3317</v>
      </c>
      <c r="BA274" s="72" t="s">
        <v>3317</v>
      </c>
      <c r="BB274" s="72" t="s">
        <v>3317</v>
      </c>
      <c r="BC274" s="72" t="s">
        <v>3317</v>
      </c>
      <c r="BD274" s="72" t="s">
        <v>3317</v>
      </c>
      <c r="BE274" s="72" t="s">
        <v>3317</v>
      </c>
      <c r="BF274" s="72" t="s">
        <v>3317</v>
      </c>
      <c r="BG274" s="72" t="s">
        <v>3317</v>
      </c>
      <c r="BH274" s="72" t="s">
        <v>3317</v>
      </c>
      <c r="BI274" s="72" t="s">
        <v>3317</v>
      </c>
      <c r="BJ274" s="72" t="s">
        <v>3317</v>
      </c>
      <c r="BK274" s="72" t="s">
        <v>3317</v>
      </c>
      <c r="BL274" s="72" t="s">
        <v>3317</v>
      </c>
      <c r="BM274" s="72" t="s">
        <v>3317</v>
      </c>
      <c r="BN274" s="72" t="s">
        <v>3317</v>
      </c>
      <c r="BO274" s="72" t="s">
        <v>3317</v>
      </c>
      <c r="BP274" s="72" t="s">
        <v>3317</v>
      </c>
      <c r="BQ274" s="72" t="s">
        <v>3854</v>
      </c>
      <c r="BR274" s="72" t="s">
        <v>3317</v>
      </c>
    </row>
    <row r="275" spans="1:70">
      <c r="A275" s="72" t="s">
        <v>2019</v>
      </c>
      <c r="B275" s="72" t="s">
        <v>3855</v>
      </c>
      <c r="C275" s="72" t="s">
        <v>2869</v>
      </c>
      <c r="D275" s="72" t="s">
        <v>3317</v>
      </c>
      <c r="E275" s="72" t="s">
        <v>3317</v>
      </c>
      <c r="F275" s="72" t="s">
        <v>3317</v>
      </c>
      <c r="G275" s="72" t="s">
        <v>3318</v>
      </c>
      <c r="H275" s="72" t="s">
        <v>3317</v>
      </c>
      <c r="I275" s="72" t="s">
        <v>3322</v>
      </c>
      <c r="J275" s="72" t="s">
        <v>3827</v>
      </c>
      <c r="K275" s="72" t="s">
        <v>3318</v>
      </c>
      <c r="L275" s="72" t="s">
        <v>3317</v>
      </c>
      <c r="M275" s="72" t="s">
        <v>3317</v>
      </c>
      <c r="N275" s="72" t="s">
        <v>3317</v>
      </c>
      <c r="O275" s="72" t="s">
        <v>3317</v>
      </c>
      <c r="P275" s="72" t="s">
        <v>3317</v>
      </c>
      <c r="Q275" s="72" t="s">
        <v>3317</v>
      </c>
      <c r="R275" s="72" t="s">
        <v>3317</v>
      </c>
      <c r="S275" s="72" t="s">
        <v>3317</v>
      </c>
      <c r="T275" s="72" t="s">
        <v>3317</v>
      </c>
      <c r="U275" s="72" t="s">
        <v>3317</v>
      </c>
      <c r="V275" s="72" t="s">
        <v>3317</v>
      </c>
      <c r="W275" s="72" t="s">
        <v>3317</v>
      </c>
      <c r="X275" s="72" t="s">
        <v>3317</v>
      </c>
      <c r="Y275" s="72" t="s">
        <v>3317</v>
      </c>
      <c r="Z275" s="72" t="s">
        <v>3317</v>
      </c>
      <c r="AA275" s="72" t="s">
        <v>3317</v>
      </c>
      <c r="AB275" s="72" t="s">
        <v>3317</v>
      </c>
      <c r="AC275" s="72" t="s">
        <v>3317</v>
      </c>
      <c r="AD275" s="72" t="s">
        <v>3317</v>
      </c>
      <c r="AE275" s="72" t="s">
        <v>3317</v>
      </c>
      <c r="AF275" s="72" t="s">
        <v>3317</v>
      </c>
      <c r="AG275" s="72" t="s">
        <v>3317</v>
      </c>
      <c r="AH275" s="72" t="s">
        <v>3317</v>
      </c>
      <c r="AI275" s="72" t="s">
        <v>3317</v>
      </c>
      <c r="AJ275" s="72" t="s">
        <v>3317</v>
      </c>
      <c r="AK275" s="72" t="s">
        <v>3317</v>
      </c>
      <c r="AL275" s="72" t="s">
        <v>3317</v>
      </c>
      <c r="AM275" s="72" t="s">
        <v>3317</v>
      </c>
      <c r="AN275" s="72" t="s">
        <v>3317</v>
      </c>
      <c r="AO275" s="72" t="s">
        <v>3317</v>
      </c>
      <c r="AP275" s="72" t="s">
        <v>3317</v>
      </c>
      <c r="AQ275" s="72" t="s">
        <v>3317</v>
      </c>
      <c r="AR275" s="72" t="s">
        <v>3317</v>
      </c>
      <c r="AS275" s="72" t="s">
        <v>3317</v>
      </c>
      <c r="AT275" s="72" t="s">
        <v>3317</v>
      </c>
      <c r="AU275" s="72" t="s">
        <v>3317</v>
      </c>
      <c r="AV275" s="72" t="s">
        <v>3317</v>
      </c>
      <c r="AW275" s="72" t="s">
        <v>3317</v>
      </c>
      <c r="AX275" s="72" t="s">
        <v>3317</v>
      </c>
      <c r="AY275" s="72" t="s">
        <v>3317</v>
      </c>
      <c r="AZ275" s="72" t="s">
        <v>3317</v>
      </c>
      <c r="BA275" s="72" t="s">
        <v>3317</v>
      </c>
      <c r="BB275" s="72" t="s">
        <v>3317</v>
      </c>
      <c r="BC275" s="72" t="s">
        <v>3317</v>
      </c>
      <c r="BD275" s="72" t="s">
        <v>3317</v>
      </c>
      <c r="BE275" s="72" t="s">
        <v>3317</v>
      </c>
      <c r="BF275" s="72" t="s">
        <v>3317</v>
      </c>
      <c r="BG275" s="72" t="s">
        <v>3317</v>
      </c>
      <c r="BH275" s="72" t="s">
        <v>3317</v>
      </c>
      <c r="BI275" s="72" t="s">
        <v>3317</v>
      </c>
      <c r="BJ275" s="72" t="s">
        <v>3317</v>
      </c>
      <c r="BK275" s="72" t="s">
        <v>3317</v>
      </c>
      <c r="BL275" s="72" t="s">
        <v>3317</v>
      </c>
      <c r="BM275" s="72" t="s">
        <v>3317</v>
      </c>
      <c r="BN275" s="72" t="s">
        <v>3317</v>
      </c>
      <c r="BO275" s="72" t="s">
        <v>3317</v>
      </c>
      <c r="BP275" s="72" t="s">
        <v>3317</v>
      </c>
      <c r="BQ275" s="72" t="s">
        <v>3856</v>
      </c>
      <c r="BR275" s="72" t="s">
        <v>3317</v>
      </c>
    </row>
    <row r="276" spans="1:70">
      <c r="A276" s="72" t="s">
        <v>2019</v>
      </c>
      <c r="B276" s="72" t="s">
        <v>3857</v>
      </c>
      <c r="C276" s="72" t="s">
        <v>2901</v>
      </c>
      <c r="D276" s="72" t="s">
        <v>3317</v>
      </c>
      <c r="E276" s="72" t="s">
        <v>3317</v>
      </c>
      <c r="F276" s="72" t="s">
        <v>3317</v>
      </c>
      <c r="G276" s="72" t="s">
        <v>3318</v>
      </c>
      <c r="H276" s="72" t="s">
        <v>3317</v>
      </c>
      <c r="I276" s="72" t="s">
        <v>3322</v>
      </c>
      <c r="J276" s="72" t="s">
        <v>3827</v>
      </c>
      <c r="K276" s="72" t="s">
        <v>3318</v>
      </c>
      <c r="L276" s="72" t="s">
        <v>3317</v>
      </c>
      <c r="M276" s="72" t="s">
        <v>3317</v>
      </c>
      <c r="N276" s="72" t="s">
        <v>3317</v>
      </c>
      <c r="O276" s="72" t="s">
        <v>3317</v>
      </c>
      <c r="P276" s="72" t="s">
        <v>3317</v>
      </c>
      <c r="Q276" s="72" t="s">
        <v>3317</v>
      </c>
      <c r="R276" s="72" t="s">
        <v>3317</v>
      </c>
      <c r="S276" s="72" t="s">
        <v>3317</v>
      </c>
      <c r="T276" s="72" t="s">
        <v>3317</v>
      </c>
      <c r="U276" s="72" t="s">
        <v>3317</v>
      </c>
      <c r="V276" s="72" t="s">
        <v>3317</v>
      </c>
      <c r="W276" s="72" t="s">
        <v>3317</v>
      </c>
      <c r="X276" s="72" t="s">
        <v>3317</v>
      </c>
      <c r="Y276" s="72" t="s">
        <v>3317</v>
      </c>
      <c r="Z276" s="72" t="s">
        <v>3317</v>
      </c>
      <c r="AA276" s="72" t="s">
        <v>3317</v>
      </c>
      <c r="AB276" s="72" t="s">
        <v>3317</v>
      </c>
      <c r="AC276" s="72" t="s">
        <v>3317</v>
      </c>
      <c r="AD276" s="72" t="s">
        <v>3317</v>
      </c>
      <c r="AE276" s="72" t="s">
        <v>3317</v>
      </c>
      <c r="AF276" s="72" t="s">
        <v>3317</v>
      </c>
      <c r="AG276" s="72" t="s">
        <v>3317</v>
      </c>
      <c r="AH276" s="72" t="s">
        <v>3317</v>
      </c>
      <c r="AI276" s="72" t="s">
        <v>3317</v>
      </c>
      <c r="AJ276" s="72" t="s">
        <v>3317</v>
      </c>
      <c r="AK276" s="72" t="s">
        <v>3317</v>
      </c>
      <c r="AL276" s="72" t="s">
        <v>3317</v>
      </c>
      <c r="AM276" s="72" t="s">
        <v>3317</v>
      </c>
      <c r="AN276" s="72" t="s">
        <v>3317</v>
      </c>
      <c r="AO276" s="72" t="s">
        <v>3317</v>
      </c>
      <c r="AP276" s="72" t="s">
        <v>3317</v>
      </c>
      <c r="AQ276" s="72" t="s">
        <v>3317</v>
      </c>
      <c r="AR276" s="72" t="s">
        <v>3317</v>
      </c>
      <c r="AS276" s="72" t="s">
        <v>3317</v>
      </c>
      <c r="AT276" s="72" t="s">
        <v>3317</v>
      </c>
      <c r="AU276" s="72" t="s">
        <v>3317</v>
      </c>
      <c r="AV276" s="72" t="s">
        <v>3317</v>
      </c>
      <c r="AW276" s="72" t="s">
        <v>3317</v>
      </c>
      <c r="AX276" s="72" t="s">
        <v>3317</v>
      </c>
      <c r="AY276" s="72" t="s">
        <v>3317</v>
      </c>
      <c r="AZ276" s="72" t="s">
        <v>3317</v>
      </c>
      <c r="BA276" s="72" t="s">
        <v>3317</v>
      </c>
      <c r="BB276" s="72" t="s">
        <v>3317</v>
      </c>
      <c r="BC276" s="72" t="s">
        <v>3317</v>
      </c>
      <c r="BD276" s="72" t="s">
        <v>3317</v>
      </c>
      <c r="BE276" s="72" t="s">
        <v>3317</v>
      </c>
      <c r="BF276" s="72" t="s">
        <v>3317</v>
      </c>
      <c r="BG276" s="72" t="s">
        <v>3317</v>
      </c>
      <c r="BH276" s="72" t="s">
        <v>3317</v>
      </c>
      <c r="BI276" s="72" t="s">
        <v>3317</v>
      </c>
      <c r="BJ276" s="72" t="s">
        <v>3317</v>
      </c>
      <c r="BK276" s="72" t="s">
        <v>3317</v>
      </c>
      <c r="BL276" s="72" t="s">
        <v>3317</v>
      </c>
      <c r="BM276" s="72" t="s">
        <v>3317</v>
      </c>
      <c r="BN276" s="72" t="s">
        <v>3317</v>
      </c>
      <c r="BO276" s="72" t="s">
        <v>3317</v>
      </c>
      <c r="BP276" s="72" t="s">
        <v>3317</v>
      </c>
      <c r="BQ276" s="72" t="s">
        <v>3858</v>
      </c>
      <c r="BR276" s="72" t="s">
        <v>3317</v>
      </c>
    </row>
    <row r="277" spans="1:70">
      <c r="A277" s="72" t="s">
        <v>2019</v>
      </c>
      <c r="B277" s="72" t="s">
        <v>3859</v>
      </c>
      <c r="C277" s="72" t="s">
        <v>2877</v>
      </c>
      <c r="D277" s="72" t="s">
        <v>3317</v>
      </c>
      <c r="E277" s="72" t="s">
        <v>3317</v>
      </c>
      <c r="F277" s="72" t="s">
        <v>3317</v>
      </c>
      <c r="G277" s="72" t="s">
        <v>3318</v>
      </c>
      <c r="H277" s="72" t="s">
        <v>3317</v>
      </c>
      <c r="I277" s="72" t="s">
        <v>3322</v>
      </c>
      <c r="J277" s="72" t="s">
        <v>3317</v>
      </c>
      <c r="K277" s="72" t="s">
        <v>3317</v>
      </c>
      <c r="L277" s="72" t="s">
        <v>3317</v>
      </c>
      <c r="M277" s="72" t="s">
        <v>3317</v>
      </c>
      <c r="N277" s="72" t="s">
        <v>3317</v>
      </c>
      <c r="O277" s="72" t="s">
        <v>3317</v>
      </c>
      <c r="P277" s="72" t="s">
        <v>3317</v>
      </c>
      <c r="Q277" s="72" t="s">
        <v>3317</v>
      </c>
      <c r="R277" s="72" t="s">
        <v>3317</v>
      </c>
      <c r="S277" s="72" t="s">
        <v>3317</v>
      </c>
      <c r="T277" s="72" t="s">
        <v>3317</v>
      </c>
      <c r="U277" s="72" t="s">
        <v>3317</v>
      </c>
      <c r="V277" s="72" t="s">
        <v>3317</v>
      </c>
      <c r="W277" s="72" t="s">
        <v>3317</v>
      </c>
      <c r="X277" s="72" t="s">
        <v>3317</v>
      </c>
      <c r="Y277" s="72" t="s">
        <v>3317</v>
      </c>
      <c r="Z277" s="72" t="s">
        <v>3317</v>
      </c>
      <c r="AA277" s="72" t="s">
        <v>3317</v>
      </c>
      <c r="AB277" s="72" t="s">
        <v>3317</v>
      </c>
      <c r="AC277" s="72" t="s">
        <v>3317</v>
      </c>
      <c r="AD277" s="72" t="s">
        <v>3317</v>
      </c>
      <c r="AE277" s="72" t="s">
        <v>3317</v>
      </c>
      <c r="AF277" s="72" t="s">
        <v>3317</v>
      </c>
      <c r="AG277" s="72" t="s">
        <v>3317</v>
      </c>
      <c r="AH277" s="72" t="s">
        <v>3317</v>
      </c>
      <c r="AI277" s="72" t="s">
        <v>3317</v>
      </c>
      <c r="AJ277" s="72" t="s">
        <v>3317</v>
      </c>
      <c r="AK277" s="72" t="s">
        <v>3317</v>
      </c>
      <c r="AL277" s="72" t="s">
        <v>3317</v>
      </c>
      <c r="AM277" s="72" t="s">
        <v>3317</v>
      </c>
      <c r="AN277" s="72" t="s">
        <v>3317</v>
      </c>
      <c r="AO277" s="72" t="s">
        <v>3317</v>
      </c>
      <c r="AP277" s="72" t="s">
        <v>3317</v>
      </c>
      <c r="AQ277" s="72" t="s">
        <v>3317</v>
      </c>
      <c r="AR277" s="72" t="s">
        <v>3317</v>
      </c>
      <c r="AS277" s="72" t="s">
        <v>3317</v>
      </c>
      <c r="AT277" s="72" t="s">
        <v>3317</v>
      </c>
      <c r="AU277" s="72" t="s">
        <v>3317</v>
      </c>
      <c r="AV277" s="72" t="s">
        <v>3317</v>
      </c>
      <c r="AW277" s="72" t="s">
        <v>3317</v>
      </c>
      <c r="AX277" s="72" t="s">
        <v>3317</v>
      </c>
      <c r="AY277" s="72" t="s">
        <v>3317</v>
      </c>
      <c r="AZ277" s="72" t="s">
        <v>3317</v>
      </c>
      <c r="BA277" s="72" t="s">
        <v>3317</v>
      </c>
      <c r="BB277" s="72" t="s">
        <v>3317</v>
      </c>
      <c r="BC277" s="72" t="s">
        <v>3317</v>
      </c>
      <c r="BD277" s="72" t="s">
        <v>3317</v>
      </c>
      <c r="BE277" s="72" t="s">
        <v>3317</v>
      </c>
      <c r="BF277" s="72" t="s">
        <v>3317</v>
      </c>
      <c r="BG277" s="72" t="s">
        <v>3317</v>
      </c>
      <c r="BH277" s="72" t="s">
        <v>3317</v>
      </c>
      <c r="BI277" s="72" t="s">
        <v>3317</v>
      </c>
      <c r="BJ277" s="72" t="s">
        <v>3317</v>
      </c>
      <c r="BK277" s="72" t="s">
        <v>3317</v>
      </c>
      <c r="BL277" s="72" t="s">
        <v>3317</v>
      </c>
      <c r="BM277" s="72" t="s">
        <v>3317</v>
      </c>
      <c r="BN277" s="72" t="s">
        <v>3317</v>
      </c>
      <c r="BO277" s="72" t="s">
        <v>3317</v>
      </c>
      <c r="BP277" s="72" t="s">
        <v>3317</v>
      </c>
      <c r="BQ277" s="72" t="s">
        <v>3860</v>
      </c>
      <c r="BR277" s="72" t="s">
        <v>3317</v>
      </c>
    </row>
    <row r="278" spans="1:70">
      <c r="A278" s="72" t="s">
        <v>2019</v>
      </c>
      <c r="B278" s="72" t="s">
        <v>3096</v>
      </c>
      <c r="C278" s="72" t="s">
        <v>2415</v>
      </c>
      <c r="D278" s="72" t="s">
        <v>3317</v>
      </c>
      <c r="E278" s="72" t="s">
        <v>3317</v>
      </c>
      <c r="F278" s="72" t="s">
        <v>3317</v>
      </c>
      <c r="G278" s="72" t="s">
        <v>3318</v>
      </c>
      <c r="H278" s="72" t="s">
        <v>3317</v>
      </c>
      <c r="I278" s="72" t="s">
        <v>1213</v>
      </c>
      <c r="J278" s="72" t="s">
        <v>3317</v>
      </c>
      <c r="K278" s="72" t="s">
        <v>3317</v>
      </c>
      <c r="L278" s="72" t="s">
        <v>3317</v>
      </c>
      <c r="M278" s="72" t="s">
        <v>3317</v>
      </c>
      <c r="N278" s="72" t="s">
        <v>3317</v>
      </c>
      <c r="O278" s="72" t="s">
        <v>3317</v>
      </c>
      <c r="P278" s="72" t="s">
        <v>3317</v>
      </c>
      <c r="Q278" s="72" t="s">
        <v>3317</v>
      </c>
      <c r="R278" s="72" t="s">
        <v>3317</v>
      </c>
      <c r="S278" s="72" t="s">
        <v>3317</v>
      </c>
      <c r="T278" s="72" t="s">
        <v>3317</v>
      </c>
      <c r="U278" s="72" t="s">
        <v>3317</v>
      </c>
      <c r="V278" s="72" t="s">
        <v>3317</v>
      </c>
      <c r="W278" s="72" t="s">
        <v>3317</v>
      </c>
      <c r="X278" s="72" t="s">
        <v>3317</v>
      </c>
      <c r="Y278" s="72" t="s">
        <v>3317</v>
      </c>
      <c r="Z278" s="72" t="s">
        <v>3317</v>
      </c>
      <c r="AA278" s="72" t="s">
        <v>3317</v>
      </c>
      <c r="AB278" s="72" t="s">
        <v>3317</v>
      </c>
      <c r="AC278" s="72" t="s">
        <v>3317</v>
      </c>
      <c r="AD278" s="72" t="s">
        <v>3317</v>
      </c>
      <c r="AE278" s="72" t="s">
        <v>3317</v>
      </c>
      <c r="AF278" s="72" t="s">
        <v>3317</v>
      </c>
      <c r="AG278" s="72" t="s">
        <v>3317</v>
      </c>
      <c r="AH278" s="72" t="s">
        <v>3317</v>
      </c>
      <c r="AI278" s="72" t="s">
        <v>3317</v>
      </c>
      <c r="AJ278" s="72" t="s">
        <v>3317</v>
      </c>
      <c r="AK278" s="72" t="s">
        <v>3317</v>
      </c>
      <c r="AL278" s="72" t="s">
        <v>3317</v>
      </c>
      <c r="AM278" s="72" t="s">
        <v>3317</v>
      </c>
      <c r="AN278" s="72" t="s">
        <v>3317</v>
      </c>
      <c r="AO278" s="72" t="s">
        <v>3317</v>
      </c>
      <c r="AP278" s="72" t="s">
        <v>3317</v>
      </c>
      <c r="AQ278" s="72" t="s">
        <v>3317</v>
      </c>
      <c r="AR278" s="72" t="s">
        <v>3317</v>
      </c>
      <c r="AS278" s="72" t="s">
        <v>3317</v>
      </c>
      <c r="AT278" s="72" t="s">
        <v>3317</v>
      </c>
      <c r="AU278" s="72" t="s">
        <v>3317</v>
      </c>
      <c r="AV278" s="72" t="s">
        <v>3317</v>
      </c>
      <c r="AW278" s="72" t="s">
        <v>3317</v>
      </c>
      <c r="AX278" s="72" t="s">
        <v>3317</v>
      </c>
      <c r="AY278" s="72" t="s">
        <v>3317</v>
      </c>
      <c r="AZ278" s="72" t="s">
        <v>3317</v>
      </c>
      <c r="BA278" s="72" t="s">
        <v>3317</v>
      </c>
      <c r="BB278" s="72" t="s">
        <v>3317</v>
      </c>
      <c r="BC278" s="72" t="s">
        <v>3317</v>
      </c>
      <c r="BD278" s="72" t="s">
        <v>3317</v>
      </c>
      <c r="BE278" s="72" t="s">
        <v>3317</v>
      </c>
      <c r="BF278" s="72" t="s">
        <v>3317</v>
      </c>
      <c r="BG278" s="72" t="s">
        <v>3317</v>
      </c>
      <c r="BH278" s="72" t="s">
        <v>3317</v>
      </c>
      <c r="BI278" s="72" t="s">
        <v>3317</v>
      </c>
      <c r="BJ278" s="72" t="s">
        <v>3317</v>
      </c>
      <c r="BK278" s="72" t="s">
        <v>3317</v>
      </c>
      <c r="BL278" s="72" t="s">
        <v>3317</v>
      </c>
      <c r="BM278" s="72" t="s">
        <v>3317</v>
      </c>
      <c r="BN278" s="72" t="s">
        <v>3317</v>
      </c>
      <c r="BO278" s="72" t="s">
        <v>3317</v>
      </c>
      <c r="BP278" s="72" t="s">
        <v>3317</v>
      </c>
      <c r="BQ278" s="72" t="s">
        <v>3861</v>
      </c>
      <c r="BR278" s="72" t="s">
        <v>3317</v>
      </c>
    </row>
    <row r="279" spans="1:70">
      <c r="A279" s="72" t="s">
        <v>2019</v>
      </c>
      <c r="B279" s="72" t="s">
        <v>3862</v>
      </c>
      <c r="C279" s="72" t="s">
        <v>2415</v>
      </c>
      <c r="D279" s="72" t="s">
        <v>3317</v>
      </c>
      <c r="E279" s="72" t="s">
        <v>3317</v>
      </c>
      <c r="F279" s="72" t="s">
        <v>3317</v>
      </c>
      <c r="G279" s="72" t="s">
        <v>3318</v>
      </c>
      <c r="H279" s="72" t="s">
        <v>3317</v>
      </c>
      <c r="I279" s="72" t="s">
        <v>2523</v>
      </c>
      <c r="J279" s="72" t="s">
        <v>3863</v>
      </c>
      <c r="K279" s="72" t="s">
        <v>3317</v>
      </c>
      <c r="L279" s="72" t="s">
        <v>3317</v>
      </c>
      <c r="M279" s="72" t="s">
        <v>3317</v>
      </c>
      <c r="N279" s="72" t="s">
        <v>3317</v>
      </c>
      <c r="O279" s="72" t="s">
        <v>3317</v>
      </c>
      <c r="P279" s="72" t="s">
        <v>3317</v>
      </c>
      <c r="Q279" s="72" t="s">
        <v>3317</v>
      </c>
      <c r="R279" s="72" t="s">
        <v>3317</v>
      </c>
      <c r="S279" s="72" t="s">
        <v>3317</v>
      </c>
      <c r="T279" s="72" t="s">
        <v>3317</v>
      </c>
      <c r="U279" s="72" t="s">
        <v>3317</v>
      </c>
      <c r="V279" s="72" t="s">
        <v>3317</v>
      </c>
      <c r="W279" s="72" t="s">
        <v>3317</v>
      </c>
      <c r="X279" s="72" t="s">
        <v>3317</v>
      </c>
      <c r="Y279" s="72" t="s">
        <v>3317</v>
      </c>
      <c r="Z279" s="72" t="s">
        <v>3317</v>
      </c>
      <c r="AA279" s="72" t="s">
        <v>3317</v>
      </c>
      <c r="AB279" s="72" t="s">
        <v>3317</v>
      </c>
      <c r="AC279" s="72" t="s">
        <v>3317</v>
      </c>
      <c r="AD279" s="72" t="s">
        <v>3317</v>
      </c>
      <c r="AE279" s="72" t="s">
        <v>3317</v>
      </c>
      <c r="AF279" s="72" t="s">
        <v>3317</v>
      </c>
      <c r="AG279" s="72" t="s">
        <v>3317</v>
      </c>
      <c r="AH279" s="72" t="s">
        <v>3317</v>
      </c>
      <c r="AI279" s="72" t="s">
        <v>3317</v>
      </c>
      <c r="AJ279" s="72" t="s">
        <v>3317</v>
      </c>
      <c r="AK279" s="72" t="s">
        <v>3317</v>
      </c>
      <c r="AL279" s="72" t="s">
        <v>3317</v>
      </c>
      <c r="AM279" s="72" t="s">
        <v>3317</v>
      </c>
      <c r="AN279" s="72" t="s">
        <v>3317</v>
      </c>
      <c r="AO279" s="72" t="s">
        <v>3317</v>
      </c>
      <c r="AP279" s="72" t="s">
        <v>3317</v>
      </c>
      <c r="AQ279" s="72" t="s">
        <v>3317</v>
      </c>
      <c r="AR279" s="72" t="s">
        <v>3317</v>
      </c>
      <c r="AS279" s="72" t="s">
        <v>3317</v>
      </c>
      <c r="AT279" s="72" t="s">
        <v>3317</v>
      </c>
      <c r="AU279" s="72" t="s">
        <v>3317</v>
      </c>
      <c r="AV279" s="72" t="s">
        <v>3317</v>
      </c>
      <c r="AW279" s="72" t="s">
        <v>3317</v>
      </c>
      <c r="AX279" s="72" t="s">
        <v>3317</v>
      </c>
      <c r="AY279" s="72" t="s">
        <v>3317</v>
      </c>
      <c r="AZ279" s="72" t="s">
        <v>3317</v>
      </c>
      <c r="BA279" s="72" t="s">
        <v>3317</v>
      </c>
      <c r="BB279" s="72" t="s">
        <v>3317</v>
      </c>
      <c r="BC279" s="72" t="s">
        <v>3317</v>
      </c>
      <c r="BD279" s="72" t="s">
        <v>3317</v>
      </c>
      <c r="BE279" s="72" t="s">
        <v>3317</v>
      </c>
      <c r="BF279" s="72" t="s">
        <v>3317</v>
      </c>
      <c r="BG279" s="72" t="s">
        <v>3317</v>
      </c>
      <c r="BH279" s="72" t="s">
        <v>3317</v>
      </c>
      <c r="BI279" s="72" t="s">
        <v>3317</v>
      </c>
      <c r="BJ279" s="72" t="s">
        <v>3317</v>
      </c>
      <c r="BK279" s="72" t="s">
        <v>3317</v>
      </c>
      <c r="BL279" s="72" t="s">
        <v>3317</v>
      </c>
      <c r="BM279" s="72" t="s">
        <v>3317</v>
      </c>
      <c r="BN279" s="72" t="s">
        <v>3317</v>
      </c>
      <c r="BO279" s="72" t="s">
        <v>3317</v>
      </c>
      <c r="BP279" s="72" t="s">
        <v>3317</v>
      </c>
      <c r="BQ279" s="72" t="s">
        <v>3864</v>
      </c>
      <c r="BR279" s="72" t="s">
        <v>3317</v>
      </c>
    </row>
    <row r="280" spans="1:70">
      <c r="A280" s="72" t="s">
        <v>2019</v>
      </c>
      <c r="B280" s="72" t="s">
        <v>3097</v>
      </c>
      <c r="C280" s="72" t="s">
        <v>2893</v>
      </c>
      <c r="D280" s="72" t="s">
        <v>3317</v>
      </c>
      <c r="E280" s="72" t="s">
        <v>3317</v>
      </c>
      <c r="F280" s="72" t="s">
        <v>3317</v>
      </c>
      <c r="G280" s="72" t="s">
        <v>3318</v>
      </c>
      <c r="H280" s="72" t="s">
        <v>3317</v>
      </c>
      <c r="I280" s="72" t="s">
        <v>108</v>
      </c>
      <c r="J280" s="72" t="s">
        <v>3713</v>
      </c>
      <c r="K280" s="72" t="s">
        <v>3318</v>
      </c>
      <c r="L280" s="72" t="s">
        <v>2563</v>
      </c>
      <c r="M280" s="72" t="s">
        <v>3713</v>
      </c>
      <c r="N280" s="72" t="s">
        <v>3318</v>
      </c>
      <c r="O280" s="72" t="s">
        <v>3317</v>
      </c>
      <c r="P280" s="72" t="s">
        <v>3317</v>
      </c>
      <c r="Q280" s="72" t="s">
        <v>3317</v>
      </c>
      <c r="R280" s="72" t="s">
        <v>3317</v>
      </c>
      <c r="S280" s="72" t="s">
        <v>3317</v>
      </c>
      <c r="T280" s="72" t="s">
        <v>3317</v>
      </c>
      <c r="U280" s="72" t="s">
        <v>3317</v>
      </c>
      <c r="V280" s="72" t="s">
        <v>3317</v>
      </c>
      <c r="W280" s="72" t="s">
        <v>3317</v>
      </c>
      <c r="X280" s="72" t="s">
        <v>3317</v>
      </c>
      <c r="Y280" s="72" t="s">
        <v>3317</v>
      </c>
      <c r="Z280" s="72" t="s">
        <v>3317</v>
      </c>
      <c r="AA280" s="72" t="s">
        <v>3317</v>
      </c>
      <c r="AB280" s="72" t="s">
        <v>3317</v>
      </c>
      <c r="AC280" s="72" t="s">
        <v>3317</v>
      </c>
      <c r="AD280" s="72" t="s">
        <v>3317</v>
      </c>
      <c r="AE280" s="72" t="s">
        <v>3317</v>
      </c>
      <c r="AF280" s="72" t="s">
        <v>3317</v>
      </c>
      <c r="AG280" s="72" t="s">
        <v>3317</v>
      </c>
      <c r="AH280" s="72" t="s">
        <v>3317</v>
      </c>
      <c r="AI280" s="72" t="s">
        <v>3317</v>
      </c>
      <c r="AJ280" s="72" t="s">
        <v>3317</v>
      </c>
      <c r="AK280" s="72" t="s">
        <v>3317</v>
      </c>
      <c r="AL280" s="72" t="s">
        <v>3317</v>
      </c>
      <c r="AM280" s="72" t="s">
        <v>3317</v>
      </c>
      <c r="AN280" s="72" t="s">
        <v>3317</v>
      </c>
      <c r="AO280" s="72" t="s">
        <v>3317</v>
      </c>
      <c r="AP280" s="72" t="s">
        <v>3317</v>
      </c>
      <c r="AQ280" s="72" t="s">
        <v>3317</v>
      </c>
      <c r="AR280" s="72" t="s">
        <v>3317</v>
      </c>
      <c r="AS280" s="72" t="s">
        <v>3317</v>
      </c>
      <c r="AT280" s="72" t="s">
        <v>3317</v>
      </c>
      <c r="AU280" s="72" t="s">
        <v>3317</v>
      </c>
      <c r="AV280" s="72" t="s">
        <v>3317</v>
      </c>
      <c r="AW280" s="72" t="s">
        <v>3317</v>
      </c>
      <c r="AX280" s="72" t="s">
        <v>3317</v>
      </c>
      <c r="AY280" s="72" t="s">
        <v>3317</v>
      </c>
      <c r="AZ280" s="72" t="s">
        <v>3317</v>
      </c>
      <c r="BA280" s="72" t="s">
        <v>3317</v>
      </c>
      <c r="BB280" s="72" t="s">
        <v>3317</v>
      </c>
      <c r="BC280" s="72" t="s">
        <v>3317</v>
      </c>
      <c r="BD280" s="72" t="s">
        <v>3317</v>
      </c>
      <c r="BE280" s="72" t="s">
        <v>3317</v>
      </c>
      <c r="BF280" s="72" t="s">
        <v>3317</v>
      </c>
      <c r="BG280" s="72" t="s">
        <v>3317</v>
      </c>
      <c r="BH280" s="72" t="s">
        <v>3317</v>
      </c>
      <c r="BI280" s="72" t="s">
        <v>3317</v>
      </c>
      <c r="BJ280" s="72" t="s">
        <v>3317</v>
      </c>
      <c r="BK280" s="72" t="s">
        <v>3317</v>
      </c>
      <c r="BL280" s="72" t="s">
        <v>3317</v>
      </c>
      <c r="BM280" s="72" t="s">
        <v>3317</v>
      </c>
      <c r="BN280" s="72" t="s">
        <v>3317</v>
      </c>
      <c r="BO280" s="72" t="s">
        <v>3317</v>
      </c>
      <c r="BP280" s="72" t="s">
        <v>3317</v>
      </c>
      <c r="BQ280" s="72" t="s">
        <v>3865</v>
      </c>
      <c r="BR280" s="72" t="s">
        <v>3317</v>
      </c>
    </row>
    <row r="281" spans="1:70">
      <c r="A281" s="72" t="s">
        <v>2019</v>
      </c>
      <c r="B281" s="72" t="s">
        <v>3866</v>
      </c>
      <c r="C281" s="72" t="s">
        <v>2877</v>
      </c>
      <c r="D281" s="72" t="s">
        <v>3317</v>
      </c>
      <c r="E281" s="72" t="s">
        <v>3317</v>
      </c>
      <c r="F281" s="72" t="s">
        <v>3317</v>
      </c>
      <c r="G281" s="72" t="s">
        <v>3318</v>
      </c>
      <c r="H281" s="72" t="s">
        <v>3317</v>
      </c>
      <c r="I281" s="72" t="s">
        <v>3322</v>
      </c>
      <c r="J281" s="72" t="s">
        <v>3827</v>
      </c>
      <c r="K281" s="72" t="s">
        <v>3318</v>
      </c>
      <c r="L281" s="72" t="s">
        <v>3317</v>
      </c>
      <c r="M281" s="72" t="s">
        <v>3317</v>
      </c>
      <c r="N281" s="72" t="s">
        <v>3317</v>
      </c>
      <c r="O281" s="72" t="s">
        <v>3317</v>
      </c>
      <c r="P281" s="72" t="s">
        <v>3317</v>
      </c>
      <c r="Q281" s="72" t="s">
        <v>3317</v>
      </c>
      <c r="R281" s="72" t="s">
        <v>3317</v>
      </c>
      <c r="S281" s="72" t="s">
        <v>3317</v>
      </c>
      <c r="T281" s="72" t="s">
        <v>3317</v>
      </c>
      <c r="U281" s="72" t="s">
        <v>3317</v>
      </c>
      <c r="V281" s="72" t="s">
        <v>3317</v>
      </c>
      <c r="W281" s="72" t="s">
        <v>3317</v>
      </c>
      <c r="X281" s="72" t="s">
        <v>3317</v>
      </c>
      <c r="Y281" s="72" t="s">
        <v>3317</v>
      </c>
      <c r="Z281" s="72" t="s">
        <v>3317</v>
      </c>
      <c r="AA281" s="72" t="s">
        <v>3317</v>
      </c>
      <c r="AB281" s="72" t="s">
        <v>3317</v>
      </c>
      <c r="AC281" s="72" t="s">
        <v>3317</v>
      </c>
      <c r="AD281" s="72" t="s">
        <v>3317</v>
      </c>
      <c r="AE281" s="72" t="s">
        <v>3317</v>
      </c>
      <c r="AF281" s="72" t="s">
        <v>3317</v>
      </c>
      <c r="AG281" s="72" t="s">
        <v>3317</v>
      </c>
      <c r="AH281" s="72" t="s">
        <v>3317</v>
      </c>
      <c r="AI281" s="72" t="s">
        <v>3317</v>
      </c>
      <c r="AJ281" s="72" t="s">
        <v>3317</v>
      </c>
      <c r="AK281" s="72" t="s">
        <v>3317</v>
      </c>
      <c r="AL281" s="72" t="s">
        <v>3317</v>
      </c>
      <c r="AM281" s="72" t="s">
        <v>3317</v>
      </c>
      <c r="AN281" s="72" t="s">
        <v>3317</v>
      </c>
      <c r="AO281" s="72" t="s">
        <v>3317</v>
      </c>
      <c r="AP281" s="72" t="s">
        <v>3317</v>
      </c>
      <c r="AQ281" s="72" t="s">
        <v>3317</v>
      </c>
      <c r="AR281" s="72" t="s">
        <v>3317</v>
      </c>
      <c r="AS281" s="72" t="s">
        <v>3317</v>
      </c>
      <c r="AT281" s="72" t="s">
        <v>3317</v>
      </c>
      <c r="AU281" s="72" t="s">
        <v>3317</v>
      </c>
      <c r="AV281" s="72" t="s">
        <v>3317</v>
      </c>
      <c r="AW281" s="72" t="s">
        <v>3317</v>
      </c>
      <c r="AX281" s="72" t="s">
        <v>3317</v>
      </c>
      <c r="AY281" s="72" t="s">
        <v>3317</v>
      </c>
      <c r="AZ281" s="72" t="s">
        <v>3317</v>
      </c>
      <c r="BA281" s="72" t="s">
        <v>3317</v>
      </c>
      <c r="BB281" s="72" t="s">
        <v>3317</v>
      </c>
      <c r="BC281" s="72" t="s">
        <v>3317</v>
      </c>
      <c r="BD281" s="72" t="s">
        <v>3317</v>
      </c>
      <c r="BE281" s="72" t="s">
        <v>3317</v>
      </c>
      <c r="BF281" s="72" t="s">
        <v>3317</v>
      </c>
      <c r="BG281" s="72" t="s">
        <v>3317</v>
      </c>
      <c r="BH281" s="72" t="s">
        <v>3317</v>
      </c>
      <c r="BI281" s="72" t="s">
        <v>3317</v>
      </c>
      <c r="BJ281" s="72" t="s">
        <v>3317</v>
      </c>
      <c r="BK281" s="72" t="s">
        <v>3317</v>
      </c>
      <c r="BL281" s="72" t="s">
        <v>3317</v>
      </c>
      <c r="BM281" s="72" t="s">
        <v>3317</v>
      </c>
      <c r="BN281" s="72" t="s">
        <v>3317</v>
      </c>
      <c r="BO281" s="72" t="s">
        <v>3317</v>
      </c>
      <c r="BP281" s="72" t="s">
        <v>3317</v>
      </c>
      <c r="BQ281" s="72" t="s">
        <v>3867</v>
      </c>
      <c r="BR281" s="72" t="s">
        <v>3317</v>
      </c>
    </row>
    <row r="282" spans="1:70">
      <c r="A282" s="72" t="s">
        <v>2019</v>
      </c>
      <c r="B282" s="72" t="s">
        <v>3868</v>
      </c>
      <c r="C282" s="72" t="s">
        <v>2877</v>
      </c>
      <c r="D282" s="72" t="s">
        <v>3317</v>
      </c>
      <c r="E282" s="72" t="s">
        <v>3317</v>
      </c>
      <c r="F282" s="72" t="s">
        <v>3317</v>
      </c>
      <c r="G282" s="72" t="s">
        <v>3869</v>
      </c>
      <c r="H282" s="72" t="s">
        <v>3317</v>
      </c>
      <c r="I282" s="72" t="s">
        <v>3870</v>
      </c>
      <c r="J282" s="72" t="s">
        <v>3317</v>
      </c>
      <c r="K282" s="72" t="s">
        <v>3317</v>
      </c>
      <c r="L282" s="72" t="s">
        <v>3317</v>
      </c>
      <c r="M282" s="72" t="s">
        <v>3317</v>
      </c>
      <c r="N282" s="72" t="s">
        <v>3317</v>
      </c>
      <c r="O282" s="72" t="s">
        <v>3317</v>
      </c>
      <c r="P282" s="72" t="s">
        <v>3317</v>
      </c>
      <c r="Q282" s="72" t="s">
        <v>3317</v>
      </c>
      <c r="R282" s="72" t="s">
        <v>3317</v>
      </c>
      <c r="S282" s="72" t="s">
        <v>3317</v>
      </c>
      <c r="T282" s="72" t="s">
        <v>3317</v>
      </c>
      <c r="U282" s="72" t="s">
        <v>3317</v>
      </c>
      <c r="V282" s="72" t="s">
        <v>3317</v>
      </c>
      <c r="W282" s="72" t="s">
        <v>3317</v>
      </c>
      <c r="X282" s="72" t="s">
        <v>3317</v>
      </c>
      <c r="Y282" s="72" t="s">
        <v>3317</v>
      </c>
      <c r="Z282" s="72" t="s">
        <v>3317</v>
      </c>
      <c r="AA282" s="72" t="s">
        <v>3317</v>
      </c>
      <c r="AB282" s="72" t="s">
        <v>3317</v>
      </c>
      <c r="AC282" s="72" t="s">
        <v>3317</v>
      </c>
      <c r="AD282" s="72" t="s">
        <v>3317</v>
      </c>
      <c r="AE282" s="72" t="s">
        <v>3317</v>
      </c>
      <c r="AF282" s="72" t="s">
        <v>3317</v>
      </c>
      <c r="AG282" s="72" t="s">
        <v>3317</v>
      </c>
      <c r="AH282" s="72" t="s">
        <v>3317</v>
      </c>
      <c r="AI282" s="72" t="s">
        <v>3317</v>
      </c>
      <c r="AJ282" s="72" t="s">
        <v>3317</v>
      </c>
      <c r="AK282" s="72" t="s">
        <v>3317</v>
      </c>
      <c r="AL282" s="72" t="s">
        <v>3317</v>
      </c>
      <c r="AM282" s="72" t="s">
        <v>3317</v>
      </c>
      <c r="AN282" s="72" t="s">
        <v>3317</v>
      </c>
      <c r="AO282" s="72" t="s">
        <v>3317</v>
      </c>
      <c r="AP282" s="72" t="s">
        <v>3317</v>
      </c>
      <c r="AQ282" s="72" t="s">
        <v>3317</v>
      </c>
      <c r="AR282" s="72" t="s">
        <v>3317</v>
      </c>
      <c r="AS282" s="72" t="s">
        <v>3317</v>
      </c>
      <c r="AT282" s="72" t="s">
        <v>3317</v>
      </c>
      <c r="AU282" s="72" t="s">
        <v>3317</v>
      </c>
      <c r="AV282" s="72" t="s">
        <v>3317</v>
      </c>
      <c r="AW282" s="72" t="s">
        <v>3317</v>
      </c>
      <c r="AX282" s="72" t="s">
        <v>3317</v>
      </c>
      <c r="AY282" s="72" t="s">
        <v>3317</v>
      </c>
      <c r="AZ282" s="72" t="s">
        <v>3317</v>
      </c>
      <c r="BA282" s="72" t="s">
        <v>3317</v>
      </c>
      <c r="BB282" s="72" t="s">
        <v>3317</v>
      </c>
      <c r="BC282" s="72" t="s">
        <v>3317</v>
      </c>
      <c r="BD282" s="72" t="s">
        <v>3317</v>
      </c>
      <c r="BE282" s="72" t="s">
        <v>3317</v>
      </c>
      <c r="BF282" s="72" t="s">
        <v>3317</v>
      </c>
      <c r="BG282" s="72" t="s">
        <v>3317</v>
      </c>
      <c r="BH282" s="72" t="s">
        <v>3317</v>
      </c>
      <c r="BI282" s="72" t="s">
        <v>3317</v>
      </c>
      <c r="BJ282" s="72" t="s">
        <v>3317</v>
      </c>
      <c r="BK282" s="72" t="s">
        <v>3317</v>
      </c>
      <c r="BL282" s="72" t="s">
        <v>3317</v>
      </c>
      <c r="BM282" s="72" t="s">
        <v>3317</v>
      </c>
      <c r="BN282" s="72" t="s">
        <v>3317</v>
      </c>
      <c r="BO282" s="72" t="s">
        <v>3317</v>
      </c>
      <c r="BP282" s="72" t="s">
        <v>3317</v>
      </c>
      <c r="BQ282" s="72" t="s">
        <v>3317</v>
      </c>
      <c r="BR282" s="72" t="s">
        <v>3326</v>
      </c>
    </row>
  </sheetData>
  <conditionalFormatting sqref="A2:BR282">
    <cfRule type="expression" dxfId="26"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3 BM2:BM383 D2:D383 E2:E383 F2:F383 G2:G383 K2:K383 N2:N383 Q2:Q383 T2:T383 W2:W383 Z2:Z383 BG2:BG383 BD2:BD383 BA2:BA383 AX2:AX383 AU2:AU383 AR2:AR383 AO2:AO383 AL2:AL383 AI2:AI383 AF2:AF383 AC2:AC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BB2:BB383 BE2:BE383 BH2:BH383 BK2:BK383 I2:I383 L2:L383 O2:O383 R2:R383 U2:U383 X2:X383 AA2:AA383 AD2:AD383 AG2:AG383 AJ2:AJ383 AM2:AM383 AP2:AP383 AS2:AS383 AV2:AV383 AY2:AY383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1"/>
  <sheetViews>
    <sheetView tabSelected="1" workbookViewId="0">
      <pane xSplit="2" ySplit="1" topLeftCell="C107" activePane="bottomRight" state="frozen"/>
      <selection pane="bottomRight" activeCell="H115" sqref="H11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3248</v>
      </c>
      <c r="B1" s="73" t="s">
        <v>2407</v>
      </c>
      <c r="C1" s="73" t="s">
        <v>3249</v>
      </c>
      <c r="D1" s="73" t="s">
        <v>3250</v>
      </c>
      <c r="E1" s="73" t="s">
        <v>3251</v>
      </c>
      <c r="F1" s="73" t="s">
        <v>3252</v>
      </c>
      <c r="G1" s="73" t="s">
        <v>3253</v>
      </c>
      <c r="H1" s="73" t="s">
        <v>3254</v>
      </c>
      <c r="I1" s="73" t="s">
        <v>3255</v>
      </c>
      <c r="J1" s="73" t="s">
        <v>3256</v>
      </c>
      <c r="K1" s="73" t="s">
        <v>3257</v>
      </c>
      <c r="L1" s="73" t="s">
        <v>3258</v>
      </c>
      <c r="M1" s="73" t="s">
        <v>3259</v>
      </c>
      <c r="N1" s="73" t="s">
        <v>3260</v>
      </c>
      <c r="O1" s="73" t="s">
        <v>3261</v>
      </c>
      <c r="P1" s="73" t="s">
        <v>3262</v>
      </c>
      <c r="Q1" s="73" t="s">
        <v>3263</v>
      </c>
      <c r="R1" s="73" t="s">
        <v>3264</v>
      </c>
      <c r="S1" s="73" t="s">
        <v>3265</v>
      </c>
      <c r="T1" s="73" t="s">
        <v>3266</v>
      </c>
      <c r="U1" s="73" t="s">
        <v>3267</v>
      </c>
      <c r="V1" s="73" t="s">
        <v>3268</v>
      </c>
      <c r="W1" s="73" t="s">
        <v>3269</v>
      </c>
      <c r="X1" s="73" t="s">
        <v>3270</v>
      </c>
      <c r="Y1" s="73" t="s">
        <v>3271</v>
      </c>
      <c r="Z1" s="73" t="s">
        <v>3272</v>
      </c>
      <c r="AA1" s="73" t="s">
        <v>3273</v>
      </c>
      <c r="AB1" s="73" t="s">
        <v>3274</v>
      </c>
      <c r="AC1" s="73" t="s">
        <v>3275</v>
      </c>
      <c r="AD1" s="73" t="s">
        <v>3276</v>
      </c>
      <c r="AE1" s="73" t="s">
        <v>3277</v>
      </c>
      <c r="AF1" s="73" t="s">
        <v>3278</v>
      </c>
      <c r="AG1" s="73" t="s">
        <v>3279</v>
      </c>
      <c r="AH1" s="73" t="s">
        <v>3280</v>
      </c>
      <c r="AI1" s="73" t="s">
        <v>3281</v>
      </c>
      <c r="AJ1" s="73" t="s">
        <v>3282</v>
      </c>
      <c r="AK1" s="73" t="s">
        <v>3283</v>
      </c>
      <c r="AL1" s="73" t="s">
        <v>3284</v>
      </c>
      <c r="AM1" s="73" t="s">
        <v>3285</v>
      </c>
      <c r="AN1" s="73" t="s">
        <v>3286</v>
      </c>
      <c r="AO1" s="73" t="s">
        <v>3287</v>
      </c>
      <c r="AP1" s="73" t="s">
        <v>3288</v>
      </c>
      <c r="AQ1" s="73" t="s">
        <v>3289</v>
      </c>
      <c r="AR1" s="73" t="s">
        <v>3290</v>
      </c>
      <c r="AS1" s="73" t="s">
        <v>3291</v>
      </c>
      <c r="AT1" s="73" t="s">
        <v>3292</v>
      </c>
      <c r="AU1" s="73" t="s">
        <v>3293</v>
      </c>
      <c r="AV1" s="73" t="s">
        <v>3294</v>
      </c>
      <c r="AW1" s="73" t="s">
        <v>3295</v>
      </c>
      <c r="AX1" s="73" t="s">
        <v>3296</v>
      </c>
      <c r="AY1" s="73" t="s">
        <v>3297</v>
      </c>
      <c r="AZ1" s="73" t="s">
        <v>3298</v>
      </c>
      <c r="BA1" s="73" t="s">
        <v>3299</v>
      </c>
      <c r="BB1" s="73" t="s">
        <v>3300</v>
      </c>
      <c r="BC1" s="73" t="s">
        <v>3301</v>
      </c>
      <c r="BD1" s="73" t="s">
        <v>3302</v>
      </c>
      <c r="BE1" s="73" t="s">
        <v>3303</v>
      </c>
      <c r="BF1" s="73" t="s">
        <v>3304</v>
      </c>
      <c r="BG1" s="73" t="s">
        <v>3305</v>
      </c>
      <c r="BH1" s="73" t="s">
        <v>3306</v>
      </c>
      <c r="BI1" s="73" t="s">
        <v>3307</v>
      </c>
      <c r="BJ1" s="73" t="s">
        <v>3308</v>
      </c>
      <c r="BK1" s="73" t="s">
        <v>3309</v>
      </c>
      <c r="BL1" s="73" t="s">
        <v>3310</v>
      </c>
      <c r="BM1" s="73" t="s">
        <v>3311</v>
      </c>
      <c r="BN1" s="73" t="s">
        <v>3312</v>
      </c>
      <c r="BO1" s="73" t="s">
        <v>3313</v>
      </c>
      <c r="BP1" s="73" t="s">
        <v>3314</v>
      </c>
      <c r="BQ1" s="73" t="s">
        <v>3315</v>
      </c>
      <c r="BR1" s="73" t="s">
        <v>3316</v>
      </c>
    </row>
    <row r="2" spans="1:70">
      <c r="A2" s="72" t="s">
        <v>2020</v>
      </c>
      <c r="B2" s="72" t="s">
        <v>2450</v>
      </c>
      <c r="C2" s="72" t="s">
        <v>2451</v>
      </c>
      <c r="D2" s="72" t="s">
        <v>3317</v>
      </c>
      <c r="E2" s="72" t="s">
        <v>3317</v>
      </c>
      <c r="F2" s="72" t="s">
        <v>3317</v>
      </c>
      <c r="G2" s="72" t="s">
        <v>3318</v>
      </c>
      <c r="H2" s="72" t="s">
        <v>3317</v>
      </c>
      <c r="I2" s="72" t="s">
        <v>2452</v>
      </c>
      <c r="J2" s="72" t="s">
        <v>2455</v>
      </c>
      <c r="K2" s="72" t="s">
        <v>3324</v>
      </c>
      <c r="L2" s="72" t="s">
        <v>3317</v>
      </c>
      <c r="M2" s="72" t="s">
        <v>3317</v>
      </c>
      <c r="N2" s="72" t="s">
        <v>3317</v>
      </c>
      <c r="O2" s="72" t="s">
        <v>3317</v>
      </c>
      <c r="P2" s="72" t="s">
        <v>3317</v>
      </c>
      <c r="Q2" s="72" t="s">
        <v>3317</v>
      </c>
      <c r="R2" s="72" t="s">
        <v>3317</v>
      </c>
      <c r="S2" s="72" t="s">
        <v>3317</v>
      </c>
      <c r="T2" s="72" t="s">
        <v>3317</v>
      </c>
      <c r="U2" s="72" t="s">
        <v>3317</v>
      </c>
      <c r="V2" s="72" t="s">
        <v>3317</v>
      </c>
      <c r="W2" s="72" t="s">
        <v>3317</v>
      </c>
      <c r="X2" s="72" t="s">
        <v>3317</v>
      </c>
      <c r="Y2" s="72" t="s">
        <v>3317</v>
      </c>
      <c r="Z2" s="72" t="s">
        <v>3317</v>
      </c>
      <c r="AA2" s="72" t="s">
        <v>3317</v>
      </c>
      <c r="AB2" s="72" t="s">
        <v>3317</v>
      </c>
      <c r="AC2" s="72" t="s">
        <v>3317</v>
      </c>
      <c r="AD2" s="72" t="s">
        <v>3317</v>
      </c>
      <c r="AE2" s="72" t="s">
        <v>3317</v>
      </c>
      <c r="AF2" s="72" t="s">
        <v>3317</v>
      </c>
      <c r="AG2" s="72" t="s">
        <v>3317</v>
      </c>
      <c r="AH2" s="72" t="s">
        <v>3317</v>
      </c>
      <c r="AI2" s="72" t="s">
        <v>3317</v>
      </c>
      <c r="AJ2" s="72" t="s">
        <v>3317</v>
      </c>
      <c r="AK2" s="72" t="s">
        <v>3317</v>
      </c>
      <c r="AL2" s="72" t="s">
        <v>3317</v>
      </c>
      <c r="AM2" s="72" t="s">
        <v>3317</v>
      </c>
      <c r="AN2" s="72" t="s">
        <v>3317</v>
      </c>
      <c r="AO2" s="72" t="s">
        <v>3317</v>
      </c>
      <c r="AP2" s="72" t="s">
        <v>3317</v>
      </c>
      <c r="AQ2" s="72" t="s">
        <v>3317</v>
      </c>
      <c r="AR2" s="72" t="s">
        <v>3317</v>
      </c>
      <c r="AS2" s="72" t="s">
        <v>3317</v>
      </c>
      <c r="AT2" s="72" t="s">
        <v>3317</v>
      </c>
      <c r="AU2" s="72" t="s">
        <v>3317</v>
      </c>
      <c r="AV2" s="72" t="s">
        <v>3317</v>
      </c>
      <c r="AW2" s="72" t="s">
        <v>3317</v>
      </c>
      <c r="AX2" s="72" t="s">
        <v>3317</v>
      </c>
      <c r="AY2" s="72" t="s">
        <v>3317</v>
      </c>
      <c r="AZ2" s="72" t="s">
        <v>3317</v>
      </c>
      <c r="BA2" s="72" t="s">
        <v>3317</v>
      </c>
      <c r="BB2" s="72" t="s">
        <v>3317</v>
      </c>
      <c r="BC2" s="72" t="s">
        <v>3317</v>
      </c>
      <c r="BD2" s="72" t="s">
        <v>3317</v>
      </c>
      <c r="BE2" s="72" t="s">
        <v>3317</v>
      </c>
      <c r="BF2" s="72" t="s">
        <v>3317</v>
      </c>
      <c r="BG2" s="72" t="s">
        <v>3317</v>
      </c>
      <c r="BH2" s="72" t="s">
        <v>3317</v>
      </c>
      <c r="BI2" s="72" t="s">
        <v>3317</v>
      </c>
      <c r="BJ2" s="72" t="s">
        <v>3317</v>
      </c>
      <c r="BK2" s="72" t="s">
        <v>3317</v>
      </c>
      <c r="BL2" s="72" t="s">
        <v>3317</v>
      </c>
      <c r="BM2" s="72" t="s">
        <v>3317</v>
      </c>
      <c r="BN2" s="72" t="s">
        <v>3317</v>
      </c>
      <c r="BO2" s="72" t="s">
        <v>3317</v>
      </c>
      <c r="BP2" s="72" t="s">
        <v>3317</v>
      </c>
      <c r="BQ2" s="72" t="s">
        <v>3871</v>
      </c>
      <c r="BR2" s="72" t="s">
        <v>3326</v>
      </c>
    </row>
    <row r="3" spans="1:70">
      <c r="A3" s="72" t="s">
        <v>2020</v>
      </c>
      <c r="B3" s="72" t="s">
        <v>2513</v>
      </c>
      <c r="C3" s="72" t="s">
        <v>2514</v>
      </c>
      <c r="D3" s="72" t="s">
        <v>3317</v>
      </c>
      <c r="E3" s="72" t="s">
        <v>3317</v>
      </c>
      <c r="F3" s="72" t="s">
        <v>3317</v>
      </c>
      <c r="G3" s="72" t="s">
        <v>3318</v>
      </c>
      <c r="H3" s="72" t="s">
        <v>3317</v>
      </c>
      <c r="I3" s="72" t="s">
        <v>551</v>
      </c>
      <c r="J3" s="72" t="s">
        <v>2516</v>
      </c>
      <c r="K3" s="72" t="s">
        <v>3318</v>
      </c>
      <c r="O3" s="72" t="s">
        <v>3317</v>
      </c>
      <c r="P3" s="72" t="s">
        <v>3317</v>
      </c>
      <c r="Q3" s="72" t="s">
        <v>3317</v>
      </c>
      <c r="R3" s="72" t="s">
        <v>3317</v>
      </c>
      <c r="S3" s="72" t="s">
        <v>3317</v>
      </c>
      <c r="T3" s="72" t="s">
        <v>3317</v>
      </c>
      <c r="U3" s="72" t="s">
        <v>3317</v>
      </c>
      <c r="V3" s="72" t="s">
        <v>3317</v>
      </c>
      <c r="W3" s="72" t="s">
        <v>3317</v>
      </c>
      <c r="X3" s="72" t="s">
        <v>3317</v>
      </c>
      <c r="Y3" s="72" t="s">
        <v>3317</v>
      </c>
      <c r="Z3" s="72" t="s">
        <v>3317</v>
      </c>
      <c r="AA3" s="72" t="s">
        <v>3317</v>
      </c>
      <c r="AB3" s="72" t="s">
        <v>3317</v>
      </c>
      <c r="AC3" s="72" t="s">
        <v>3317</v>
      </c>
      <c r="AD3" s="72" t="s">
        <v>3317</v>
      </c>
      <c r="AE3" s="72" t="s">
        <v>3317</v>
      </c>
      <c r="AF3" s="72" t="s">
        <v>3317</v>
      </c>
      <c r="AG3" s="72" t="s">
        <v>3317</v>
      </c>
      <c r="AH3" s="72" t="s">
        <v>3317</v>
      </c>
      <c r="AI3" s="72" t="s">
        <v>3317</v>
      </c>
      <c r="AJ3" s="72" t="s">
        <v>3317</v>
      </c>
      <c r="AK3" s="72" t="s">
        <v>3317</v>
      </c>
      <c r="AL3" s="72" t="s">
        <v>3317</v>
      </c>
      <c r="AM3" s="72" t="s">
        <v>3317</v>
      </c>
      <c r="AN3" s="72" t="s">
        <v>3317</v>
      </c>
      <c r="AO3" s="72" t="s">
        <v>3317</v>
      </c>
      <c r="AP3" s="72" t="s">
        <v>3317</v>
      </c>
      <c r="AQ3" s="72" t="s">
        <v>3317</v>
      </c>
      <c r="AR3" s="72" t="s">
        <v>3317</v>
      </c>
      <c r="AS3" s="72" t="s">
        <v>3317</v>
      </c>
      <c r="AT3" s="72" t="s">
        <v>3317</v>
      </c>
      <c r="AU3" s="72" t="s">
        <v>3317</v>
      </c>
      <c r="AV3" s="72" t="s">
        <v>3317</v>
      </c>
      <c r="AW3" s="72" t="s">
        <v>3317</v>
      </c>
      <c r="AX3" s="72" t="s">
        <v>3317</v>
      </c>
      <c r="AY3" s="72" t="s">
        <v>3317</v>
      </c>
      <c r="AZ3" s="72" t="s">
        <v>3317</v>
      </c>
      <c r="BA3" s="72" t="s">
        <v>3317</v>
      </c>
      <c r="BB3" s="72" t="s">
        <v>3317</v>
      </c>
      <c r="BC3" s="72" t="s">
        <v>3317</v>
      </c>
      <c r="BD3" s="72" t="s">
        <v>3317</v>
      </c>
      <c r="BE3" s="72" t="s">
        <v>3317</v>
      </c>
      <c r="BF3" s="72" t="s">
        <v>3317</v>
      </c>
      <c r="BG3" s="72" t="s">
        <v>3317</v>
      </c>
      <c r="BH3" s="72" t="s">
        <v>3317</v>
      </c>
      <c r="BI3" s="72" t="s">
        <v>3317</v>
      </c>
      <c r="BJ3" s="72" t="s">
        <v>3317</v>
      </c>
      <c r="BK3" s="72" t="s">
        <v>3317</v>
      </c>
      <c r="BL3" s="72" t="s">
        <v>3317</v>
      </c>
      <c r="BM3" s="72" t="s">
        <v>3317</v>
      </c>
      <c r="BN3" s="72" t="s">
        <v>3317</v>
      </c>
      <c r="BO3" s="72" t="s">
        <v>3317</v>
      </c>
      <c r="BP3" s="72" t="s">
        <v>3317</v>
      </c>
      <c r="BQ3" s="72" t="s">
        <v>3872</v>
      </c>
      <c r="BR3" s="72" t="s">
        <v>3317</v>
      </c>
    </row>
    <row r="4" spans="1:70">
      <c r="A4" s="72" t="s">
        <v>2020</v>
      </c>
      <c r="B4" s="72" t="s">
        <v>2556</v>
      </c>
      <c r="C4" s="72" t="s">
        <v>2458</v>
      </c>
      <c r="D4" s="72" t="s">
        <v>3317</v>
      </c>
      <c r="E4" s="72" t="s">
        <v>3317</v>
      </c>
      <c r="F4" s="72" t="s">
        <v>3317</v>
      </c>
      <c r="G4" s="72" t="s">
        <v>3318</v>
      </c>
      <c r="H4" s="72" t="s">
        <v>3317</v>
      </c>
      <c r="I4" s="72" t="s">
        <v>1213</v>
      </c>
      <c r="J4" s="72" t="s">
        <v>3317</v>
      </c>
      <c r="K4" s="72" t="s">
        <v>3317</v>
      </c>
      <c r="L4" s="72" t="s">
        <v>3317</v>
      </c>
      <c r="M4" s="72" t="s">
        <v>3317</v>
      </c>
      <c r="N4" s="72" t="s">
        <v>3317</v>
      </c>
      <c r="O4" s="72" t="s">
        <v>3317</v>
      </c>
      <c r="P4" s="72" t="s">
        <v>3317</v>
      </c>
      <c r="Q4" s="72" t="s">
        <v>3317</v>
      </c>
      <c r="R4" s="72" t="s">
        <v>3317</v>
      </c>
      <c r="S4" s="72" t="s">
        <v>3317</v>
      </c>
      <c r="T4" s="72" t="s">
        <v>3317</v>
      </c>
      <c r="U4" s="72" t="s">
        <v>3317</v>
      </c>
      <c r="V4" s="72" t="s">
        <v>3317</v>
      </c>
      <c r="W4" s="72" t="s">
        <v>3317</v>
      </c>
      <c r="X4" s="72" t="s">
        <v>3317</v>
      </c>
      <c r="Y4" s="72" t="s">
        <v>3317</v>
      </c>
      <c r="Z4" s="72" t="s">
        <v>3317</v>
      </c>
      <c r="AA4" s="72" t="s">
        <v>3317</v>
      </c>
      <c r="AB4" s="72" t="s">
        <v>3317</v>
      </c>
      <c r="AC4" s="72" t="s">
        <v>3317</v>
      </c>
      <c r="AD4" s="72" t="s">
        <v>3317</v>
      </c>
      <c r="AE4" s="72" t="s">
        <v>3317</v>
      </c>
      <c r="AF4" s="72" t="s">
        <v>3317</v>
      </c>
      <c r="AG4" s="72" t="s">
        <v>3317</v>
      </c>
      <c r="AH4" s="72" t="s">
        <v>3317</v>
      </c>
      <c r="AI4" s="72" t="s">
        <v>3317</v>
      </c>
      <c r="AJ4" s="72" t="s">
        <v>3317</v>
      </c>
      <c r="AK4" s="72" t="s">
        <v>3317</v>
      </c>
      <c r="AL4" s="72" t="s">
        <v>3317</v>
      </c>
      <c r="AM4" s="72" t="s">
        <v>3317</v>
      </c>
      <c r="AN4" s="72" t="s">
        <v>3317</v>
      </c>
      <c r="AO4" s="72" t="s">
        <v>3317</v>
      </c>
      <c r="AP4" s="72" t="s">
        <v>3317</v>
      </c>
      <c r="AQ4" s="72" t="s">
        <v>3317</v>
      </c>
      <c r="AR4" s="72" t="s">
        <v>3317</v>
      </c>
      <c r="AS4" s="72" t="s">
        <v>3317</v>
      </c>
      <c r="AT4" s="72" t="s">
        <v>3317</v>
      </c>
      <c r="AU4" s="72" t="s">
        <v>3317</v>
      </c>
      <c r="AV4" s="72" t="s">
        <v>3317</v>
      </c>
      <c r="AW4" s="72" t="s">
        <v>3317</v>
      </c>
      <c r="AX4" s="72" t="s">
        <v>3317</v>
      </c>
      <c r="AY4" s="72" t="s">
        <v>3317</v>
      </c>
      <c r="AZ4" s="72" t="s">
        <v>3317</v>
      </c>
      <c r="BA4" s="72" t="s">
        <v>3317</v>
      </c>
      <c r="BB4" s="72" t="s">
        <v>3317</v>
      </c>
      <c r="BC4" s="72" t="s">
        <v>3317</v>
      </c>
      <c r="BD4" s="72" t="s">
        <v>3317</v>
      </c>
      <c r="BE4" s="72" t="s">
        <v>3317</v>
      </c>
      <c r="BF4" s="72" t="s">
        <v>3317</v>
      </c>
      <c r="BG4" s="72" t="s">
        <v>3317</v>
      </c>
      <c r="BH4" s="72" t="s">
        <v>3317</v>
      </c>
      <c r="BI4" s="72" t="s">
        <v>3317</v>
      </c>
      <c r="BJ4" s="72" t="s">
        <v>3317</v>
      </c>
      <c r="BK4" s="72" t="s">
        <v>3317</v>
      </c>
      <c r="BL4" s="72" t="s">
        <v>3317</v>
      </c>
      <c r="BM4" s="72" t="s">
        <v>3317</v>
      </c>
      <c r="BN4" s="72" t="s">
        <v>3317</v>
      </c>
      <c r="BO4" s="72" t="s">
        <v>3317</v>
      </c>
      <c r="BP4" s="72" t="s">
        <v>3317</v>
      </c>
      <c r="BQ4" s="72" t="s">
        <v>3873</v>
      </c>
      <c r="BR4" s="72" t="s">
        <v>3317</v>
      </c>
    </row>
    <row r="5" spans="1:70">
      <c r="A5" s="72" t="s">
        <v>2020</v>
      </c>
      <c r="B5" s="72" t="s">
        <v>2557</v>
      </c>
      <c r="C5" s="72" t="s">
        <v>3317</v>
      </c>
      <c r="D5" s="72" t="s">
        <v>3317</v>
      </c>
      <c r="E5" s="72" t="s">
        <v>3317</v>
      </c>
      <c r="F5" s="72" t="s">
        <v>3317</v>
      </c>
      <c r="G5" s="72" t="s">
        <v>3318</v>
      </c>
      <c r="H5" s="72" t="s">
        <v>3317</v>
      </c>
      <c r="I5" s="72" t="s">
        <v>1213</v>
      </c>
      <c r="J5" s="72" t="s">
        <v>3317</v>
      </c>
      <c r="K5" s="72" t="s">
        <v>3317</v>
      </c>
      <c r="L5" s="72" t="s">
        <v>108</v>
      </c>
      <c r="M5" s="72" t="s">
        <v>3317</v>
      </c>
      <c r="N5" s="72" t="s">
        <v>3317</v>
      </c>
      <c r="O5" s="72" t="s">
        <v>3317</v>
      </c>
      <c r="P5" s="72" t="s">
        <v>3317</v>
      </c>
      <c r="Q5" s="72" t="s">
        <v>3317</v>
      </c>
      <c r="R5" s="72" t="s">
        <v>3317</v>
      </c>
      <c r="S5" s="72" t="s">
        <v>3317</v>
      </c>
      <c r="T5" s="72" t="s">
        <v>3317</v>
      </c>
      <c r="U5" s="72" t="s">
        <v>3317</v>
      </c>
      <c r="V5" s="72" t="s">
        <v>3317</v>
      </c>
      <c r="W5" s="72" t="s">
        <v>3317</v>
      </c>
      <c r="X5" s="72" t="s">
        <v>3317</v>
      </c>
      <c r="Y5" s="72" t="s">
        <v>3317</v>
      </c>
      <c r="Z5" s="72" t="s">
        <v>3317</v>
      </c>
      <c r="AA5" s="72" t="s">
        <v>3317</v>
      </c>
      <c r="AB5" s="72" t="s">
        <v>3317</v>
      </c>
      <c r="AC5" s="72" t="s">
        <v>3317</v>
      </c>
      <c r="AD5" s="72" t="s">
        <v>3317</v>
      </c>
      <c r="AE5" s="72" t="s">
        <v>3317</v>
      </c>
      <c r="AF5" s="72" t="s">
        <v>3317</v>
      </c>
      <c r="AG5" s="72" t="s">
        <v>3317</v>
      </c>
      <c r="AH5" s="72" t="s">
        <v>3317</v>
      </c>
      <c r="AI5" s="72" t="s">
        <v>3317</v>
      </c>
      <c r="AJ5" s="72" t="s">
        <v>3317</v>
      </c>
      <c r="AK5" s="72" t="s">
        <v>3317</v>
      </c>
      <c r="AL5" s="72" t="s">
        <v>3317</v>
      </c>
      <c r="AM5" s="72" t="s">
        <v>3317</v>
      </c>
      <c r="AN5" s="72" t="s">
        <v>3317</v>
      </c>
      <c r="AO5" s="72" t="s">
        <v>3317</v>
      </c>
      <c r="AP5" s="72" t="s">
        <v>3317</v>
      </c>
      <c r="AQ5" s="72" t="s">
        <v>3317</v>
      </c>
      <c r="AR5" s="72" t="s">
        <v>3317</v>
      </c>
      <c r="AS5" s="72" t="s">
        <v>3317</v>
      </c>
      <c r="AT5" s="72" t="s">
        <v>3317</v>
      </c>
      <c r="AU5" s="72" t="s">
        <v>3317</v>
      </c>
      <c r="AV5" s="72" t="s">
        <v>3317</v>
      </c>
      <c r="AW5" s="72" t="s">
        <v>3317</v>
      </c>
      <c r="AX5" s="72" t="s">
        <v>3317</v>
      </c>
      <c r="AY5" s="72" t="s">
        <v>3317</v>
      </c>
      <c r="AZ5" s="72" t="s">
        <v>3317</v>
      </c>
      <c r="BA5" s="72" t="s">
        <v>3317</v>
      </c>
      <c r="BB5" s="72" t="s">
        <v>3317</v>
      </c>
      <c r="BC5" s="72" t="s">
        <v>3317</v>
      </c>
      <c r="BD5" s="72" t="s">
        <v>3317</v>
      </c>
      <c r="BE5" s="72" t="s">
        <v>3317</v>
      </c>
      <c r="BF5" s="72" t="s">
        <v>3317</v>
      </c>
      <c r="BG5" s="72" t="s">
        <v>3317</v>
      </c>
      <c r="BH5" s="72" t="s">
        <v>3317</v>
      </c>
      <c r="BI5" s="72" t="s">
        <v>3317</v>
      </c>
      <c r="BJ5" s="72" t="s">
        <v>3317</v>
      </c>
      <c r="BK5" s="72" t="s">
        <v>3317</v>
      </c>
      <c r="BL5" s="72" t="s">
        <v>3317</v>
      </c>
      <c r="BM5" s="72" t="s">
        <v>3317</v>
      </c>
      <c r="BN5" s="72" t="s">
        <v>3317</v>
      </c>
      <c r="BO5" s="72" t="s">
        <v>3317</v>
      </c>
      <c r="BP5" s="72" t="s">
        <v>3317</v>
      </c>
      <c r="BQ5" s="72" t="s">
        <v>3874</v>
      </c>
      <c r="BR5" s="72" t="s">
        <v>3317</v>
      </c>
    </row>
    <row r="6" spans="1:70">
      <c r="A6" s="72" t="s">
        <v>2020</v>
      </c>
      <c r="B6" s="72" t="s">
        <v>2560</v>
      </c>
      <c r="C6" s="72" t="s">
        <v>2451</v>
      </c>
      <c r="D6" s="72" t="s">
        <v>3317</v>
      </c>
      <c r="E6" s="72" t="s">
        <v>3317</v>
      </c>
      <c r="F6" s="72" t="s">
        <v>3317</v>
      </c>
      <c r="G6" s="72" t="s">
        <v>3318</v>
      </c>
      <c r="H6" s="72" t="s">
        <v>3317</v>
      </c>
      <c r="I6" s="72" t="s">
        <v>108</v>
      </c>
      <c r="J6" s="72" t="s">
        <v>3317</v>
      </c>
      <c r="K6" s="72" t="s">
        <v>3317</v>
      </c>
      <c r="L6" s="72" t="s">
        <v>3317</v>
      </c>
      <c r="M6" s="72" t="s">
        <v>3317</v>
      </c>
      <c r="N6" s="72" t="s">
        <v>3317</v>
      </c>
      <c r="O6" s="72" t="s">
        <v>3317</v>
      </c>
      <c r="P6" s="72" t="s">
        <v>3317</v>
      </c>
      <c r="Q6" s="72" t="s">
        <v>3317</v>
      </c>
      <c r="R6" s="72" t="s">
        <v>3317</v>
      </c>
      <c r="S6" s="72" t="s">
        <v>3317</v>
      </c>
      <c r="T6" s="72" t="s">
        <v>3317</v>
      </c>
      <c r="U6" s="72" t="s">
        <v>3317</v>
      </c>
      <c r="V6" s="72" t="s">
        <v>3317</v>
      </c>
      <c r="W6" s="72" t="s">
        <v>3317</v>
      </c>
      <c r="X6" s="72" t="s">
        <v>3317</v>
      </c>
      <c r="Y6" s="72" t="s">
        <v>3317</v>
      </c>
      <c r="Z6" s="72" t="s">
        <v>3317</v>
      </c>
      <c r="AA6" s="72" t="s">
        <v>3317</v>
      </c>
      <c r="AB6" s="72" t="s">
        <v>3317</v>
      </c>
      <c r="AC6" s="72" t="s">
        <v>3317</v>
      </c>
      <c r="AD6" s="72" t="s">
        <v>3317</v>
      </c>
      <c r="AE6" s="72" t="s">
        <v>3317</v>
      </c>
      <c r="AF6" s="72" t="s">
        <v>3317</v>
      </c>
      <c r="AG6" s="72" t="s">
        <v>3317</v>
      </c>
      <c r="AH6" s="72" t="s">
        <v>3317</v>
      </c>
      <c r="AI6" s="72" t="s">
        <v>3317</v>
      </c>
      <c r="AJ6" s="72" t="s">
        <v>3317</v>
      </c>
      <c r="AK6" s="72" t="s">
        <v>3317</v>
      </c>
      <c r="AL6" s="72" t="s">
        <v>3317</v>
      </c>
      <c r="AM6" s="72" t="s">
        <v>3317</v>
      </c>
      <c r="AN6" s="72" t="s">
        <v>3317</v>
      </c>
      <c r="AO6" s="72" t="s">
        <v>3317</v>
      </c>
      <c r="AP6" s="72" t="s">
        <v>3317</v>
      </c>
      <c r="AQ6" s="72" t="s">
        <v>3317</v>
      </c>
      <c r="AR6" s="72" t="s">
        <v>3317</v>
      </c>
      <c r="AS6" s="72" t="s">
        <v>3317</v>
      </c>
      <c r="AT6" s="72" t="s">
        <v>3317</v>
      </c>
      <c r="AU6" s="72" t="s">
        <v>3317</v>
      </c>
      <c r="AV6" s="72" t="s">
        <v>3317</v>
      </c>
      <c r="AW6" s="72" t="s">
        <v>3317</v>
      </c>
      <c r="AX6" s="72" t="s">
        <v>3317</v>
      </c>
      <c r="AY6" s="72" t="s">
        <v>3317</v>
      </c>
      <c r="AZ6" s="72" t="s">
        <v>3317</v>
      </c>
      <c r="BA6" s="72" t="s">
        <v>3317</v>
      </c>
      <c r="BB6" s="72" t="s">
        <v>3317</v>
      </c>
      <c r="BC6" s="72" t="s">
        <v>3317</v>
      </c>
      <c r="BD6" s="72" t="s">
        <v>3317</v>
      </c>
      <c r="BE6" s="72" t="s">
        <v>3317</v>
      </c>
      <c r="BF6" s="72" t="s">
        <v>3317</v>
      </c>
      <c r="BG6" s="72" t="s">
        <v>3317</v>
      </c>
      <c r="BH6" s="72" t="s">
        <v>3317</v>
      </c>
      <c r="BI6" s="72" t="s">
        <v>3317</v>
      </c>
      <c r="BJ6" s="72" t="s">
        <v>3317</v>
      </c>
      <c r="BK6" s="72" t="s">
        <v>3317</v>
      </c>
      <c r="BL6" s="72" t="s">
        <v>3317</v>
      </c>
      <c r="BM6" s="72" t="s">
        <v>3317</v>
      </c>
      <c r="BN6" s="72" t="s">
        <v>3317</v>
      </c>
      <c r="BO6" s="72" t="s">
        <v>3317</v>
      </c>
      <c r="BP6" s="72" t="s">
        <v>3317</v>
      </c>
      <c r="BQ6" s="72" t="s">
        <v>3875</v>
      </c>
      <c r="BR6" s="72" t="s">
        <v>3317</v>
      </c>
    </row>
    <row r="7" spans="1:70">
      <c r="A7" s="72" t="s">
        <v>2020</v>
      </c>
      <c r="B7" s="72" t="s">
        <v>2561</v>
      </c>
      <c r="C7" s="72" t="s">
        <v>2562</v>
      </c>
      <c r="D7" s="72" t="s">
        <v>3317</v>
      </c>
      <c r="E7" s="72" t="s">
        <v>3317</v>
      </c>
      <c r="F7" s="72" t="s">
        <v>3317</v>
      </c>
      <c r="G7" s="72" t="s">
        <v>3318</v>
      </c>
      <c r="H7" s="72" t="s">
        <v>3317</v>
      </c>
      <c r="I7" s="72" t="s">
        <v>2563</v>
      </c>
      <c r="J7" s="72" t="s">
        <v>2564</v>
      </c>
      <c r="K7" s="72" t="s">
        <v>3324</v>
      </c>
      <c r="L7" s="72" t="s">
        <v>3317</v>
      </c>
      <c r="M7" s="72" t="s">
        <v>3317</v>
      </c>
      <c r="N7" s="72" t="s">
        <v>3317</v>
      </c>
      <c r="O7" s="72" t="s">
        <v>3317</v>
      </c>
      <c r="P7" s="72" t="s">
        <v>3317</v>
      </c>
      <c r="Q7" s="72" t="s">
        <v>3317</v>
      </c>
      <c r="R7" s="72" t="s">
        <v>3317</v>
      </c>
      <c r="S7" s="72" t="s">
        <v>3317</v>
      </c>
      <c r="T7" s="72" t="s">
        <v>3317</v>
      </c>
      <c r="U7" s="72" t="s">
        <v>3317</v>
      </c>
      <c r="V7" s="72" t="s">
        <v>3317</v>
      </c>
      <c r="W7" s="72" t="s">
        <v>3317</v>
      </c>
      <c r="X7" s="72" t="s">
        <v>3317</v>
      </c>
      <c r="Y7" s="72" t="s">
        <v>3317</v>
      </c>
      <c r="Z7" s="72" t="s">
        <v>3317</v>
      </c>
      <c r="AA7" s="72" t="s">
        <v>3317</v>
      </c>
      <c r="AB7" s="72" t="s">
        <v>3317</v>
      </c>
      <c r="AC7" s="72" t="s">
        <v>3317</v>
      </c>
      <c r="AD7" s="72" t="s">
        <v>3317</v>
      </c>
      <c r="AE7" s="72" t="s">
        <v>3317</v>
      </c>
      <c r="AF7" s="72" t="s">
        <v>3317</v>
      </c>
      <c r="AG7" s="72" t="s">
        <v>3317</v>
      </c>
      <c r="AH7" s="72" t="s">
        <v>3317</v>
      </c>
      <c r="AI7" s="72" t="s">
        <v>3317</v>
      </c>
      <c r="AJ7" s="72" t="s">
        <v>3317</v>
      </c>
      <c r="AK7" s="72" t="s">
        <v>3317</v>
      </c>
      <c r="AL7" s="72" t="s">
        <v>3317</v>
      </c>
      <c r="AM7" s="72" t="s">
        <v>3317</v>
      </c>
      <c r="AN7" s="72" t="s">
        <v>3317</v>
      </c>
      <c r="AO7" s="72" t="s">
        <v>3317</v>
      </c>
      <c r="AP7" s="72" t="s">
        <v>3317</v>
      </c>
      <c r="AQ7" s="72" t="s">
        <v>3317</v>
      </c>
      <c r="AR7" s="72" t="s">
        <v>3317</v>
      </c>
      <c r="AS7" s="72" t="s">
        <v>3317</v>
      </c>
      <c r="AT7" s="72" t="s">
        <v>3317</v>
      </c>
      <c r="AU7" s="72" t="s">
        <v>3317</v>
      </c>
      <c r="AV7" s="72" t="s">
        <v>3317</v>
      </c>
      <c r="AW7" s="72" t="s">
        <v>3317</v>
      </c>
      <c r="AX7" s="72" t="s">
        <v>3317</v>
      </c>
      <c r="AY7" s="72" t="s">
        <v>3317</v>
      </c>
      <c r="AZ7" s="72" t="s">
        <v>3317</v>
      </c>
      <c r="BA7" s="72" t="s">
        <v>3317</v>
      </c>
      <c r="BB7" s="72" t="s">
        <v>3317</v>
      </c>
      <c r="BC7" s="72" t="s">
        <v>3317</v>
      </c>
      <c r="BD7" s="72" t="s">
        <v>3317</v>
      </c>
      <c r="BE7" s="72" t="s">
        <v>3317</v>
      </c>
      <c r="BF7" s="72" t="s">
        <v>3317</v>
      </c>
      <c r="BG7" s="72" t="s">
        <v>3317</v>
      </c>
      <c r="BH7" s="72" t="s">
        <v>3317</v>
      </c>
      <c r="BI7" s="72" t="s">
        <v>3317</v>
      </c>
      <c r="BJ7" s="72" t="s">
        <v>3317</v>
      </c>
      <c r="BK7" s="72" t="s">
        <v>3317</v>
      </c>
      <c r="BL7" s="72" t="s">
        <v>3317</v>
      </c>
      <c r="BM7" s="72" t="s">
        <v>3317</v>
      </c>
      <c r="BN7" s="72" t="s">
        <v>3317</v>
      </c>
      <c r="BO7" s="72" t="s">
        <v>3317</v>
      </c>
      <c r="BP7" s="72" t="s">
        <v>3317</v>
      </c>
      <c r="BQ7" s="72" t="s">
        <v>3876</v>
      </c>
      <c r="BR7" s="72" t="s">
        <v>3326</v>
      </c>
    </row>
    <row r="8" spans="1:70">
      <c r="A8" s="72" t="s">
        <v>2020</v>
      </c>
      <c r="B8" s="72" t="s">
        <v>2565</v>
      </c>
      <c r="C8" s="72" t="s">
        <v>3317</v>
      </c>
      <c r="D8" s="72" t="s">
        <v>3317</v>
      </c>
      <c r="E8" s="72" t="s">
        <v>3317</v>
      </c>
      <c r="F8" s="72" t="s">
        <v>3317</v>
      </c>
      <c r="G8" s="72" t="s">
        <v>3318</v>
      </c>
      <c r="H8" s="72" t="s">
        <v>3317</v>
      </c>
      <c r="I8" s="72" t="s">
        <v>108</v>
      </c>
      <c r="J8" s="72" t="s">
        <v>3317</v>
      </c>
      <c r="K8" s="72" t="s">
        <v>3317</v>
      </c>
      <c r="L8" s="72" t="s">
        <v>3317</v>
      </c>
      <c r="M8" s="72" t="s">
        <v>3317</v>
      </c>
      <c r="N8" s="72" t="s">
        <v>3317</v>
      </c>
      <c r="O8" s="72" t="s">
        <v>3317</v>
      </c>
      <c r="P8" s="72" t="s">
        <v>3317</v>
      </c>
      <c r="Q8" s="72" t="s">
        <v>3317</v>
      </c>
      <c r="R8" s="72" t="s">
        <v>3317</v>
      </c>
      <c r="S8" s="72" t="s">
        <v>3317</v>
      </c>
      <c r="T8" s="72" t="s">
        <v>3317</v>
      </c>
      <c r="U8" s="72" t="s">
        <v>3317</v>
      </c>
      <c r="V8" s="72" t="s">
        <v>3317</v>
      </c>
      <c r="W8" s="72" t="s">
        <v>3317</v>
      </c>
      <c r="X8" s="72" t="s">
        <v>3317</v>
      </c>
      <c r="Y8" s="72" t="s">
        <v>3317</v>
      </c>
      <c r="Z8" s="72" t="s">
        <v>3317</v>
      </c>
      <c r="AA8" s="72" t="s">
        <v>3317</v>
      </c>
      <c r="AB8" s="72" t="s">
        <v>3317</v>
      </c>
      <c r="AC8" s="72" t="s">
        <v>3317</v>
      </c>
      <c r="AD8" s="72" t="s">
        <v>3317</v>
      </c>
      <c r="AE8" s="72" t="s">
        <v>3317</v>
      </c>
      <c r="AF8" s="72" t="s">
        <v>3317</v>
      </c>
      <c r="AG8" s="72" t="s">
        <v>3317</v>
      </c>
      <c r="AH8" s="72" t="s">
        <v>3317</v>
      </c>
      <c r="AI8" s="72" t="s">
        <v>3317</v>
      </c>
      <c r="AJ8" s="72" t="s">
        <v>3317</v>
      </c>
      <c r="AK8" s="72" t="s">
        <v>3317</v>
      </c>
      <c r="AL8" s="72" t="s">
        <v>3317</v>
      </c>
      <c r="AM8" s="72" t="s">
        <v>3317</v>
      </c>
      <c r="AN8" s="72" t="s">
        <v>3317</v>
      </c>
      <c r="AO8" s="72" t="s">
        <v>3317</v>
      </c>
      <c r="AP8" s="72" t="s">
        <v>3317</v>
      </c>
      <c r="AQ8" s="72" t="s">
        <v>3317</v>
      </c>
      <c r="AR8" s="72" t="s">
        <v>3317</v>
      </c>
      <c r="AS8" s="72" t="s">
        <v>3317</v>
      </c>
      <c r="AT8" s="72" t="s">
        <v>3317</v>
      </c>
      <c r="AU8" s="72" t="s">
        <v>3317</v>
      </c>
      <c r="AV8" s="72" t="s">
        <v>3317</v>
      </c>
      <c r="AW8" s="72" t="s">
        <v>3317</v>
      </c>
      <c r="AX8" s="72" t="s">
        <v>3317</v>
      </c>
      <c r="AY8" s="72" t="s">
        <v>3317</v>
      </c>
      <c r="AZ8" s="72" t="s">
        <v>3317</v>
      </c>
      <c r="BA8" s="72" t="s">
        <v>3317</v>
      </c>
      <c r="BB8" s="72" t="s">
        <v>3317</v>
      </c>
      <c r="BC8" s="72" t="s">
        <v>3317</v>
      </c>
      <c r="BD8" s="72" t="s">
        <v>3317</v>
      </c>
      <c r="BE8" s="72" t="s">
        <v>3317</v>
      </c>
      <c r="BF8" s="72" t="s">
        <v>3317</v>
      </c>
      <c r="BG8" s="72" t="s">
        <v>3317</v>
      </c>
      <c r="BH8" s="72" t="s">
        <v>3317</v>
      </c>
      <c r="BI8" s="72" t="s">
        <v>3317</v>
      </c>
      <c r="BJ8" s="72" t="s">
        <v>3317</v>
      </c>
      <c r="BK8" s="72" t="s">
        <v>3317</v>
      </c>
      <c r="BL8" s="72" t="s">
        <v>3317</v>
      </c>
      <c r="BM8" s="72" t="s">
        <v>3317</v>
      </c>
      <c r="BN8" s="72" t="s">
        <v>3317</v>
      </c>
      <c r="BO8" s="72" t="s">
        <v>3317</v>
      </c>
      <c r="BP8" s="72" t="s">
        <v>3317</v>
      </c>
      <c r="BQ8" s="72" t="s">
        <v>3877</v>
      </c>
      <c r="BR8" s="72" t="s">
        <v>3317</v>
      </c>
    </row>
    <row r="9" spans="1:70">
      <c r="A9" s="72" t="s">
        <v>2020</v>
      </c>
      <c r="B9" s="72" t="s">
        <v>3878</v>
      </c>
      <c r="C9" s="72" t="s">
        <v>2562</v>
      </c>
      <c r="D9" s="72" t="s">
        <v>3317</v>
      </c>
      <c r="E9" s="72" t="s">
        <v>3317</v>
      </c>
      <c r="F9" s="72" t="s">
        <v>3317</v>
      </c>
      <c r="G9" s="72" t="s">
        <v>3318</v>
      </c>
      <c r="H9" s="72" t="s">
        <v>3317</v>
      </c>
      <c r="I9" s="72" t="s">
        <v>3322</v>
      </c>
      <c r="J9" s="72" t="s">
        <v>3317</v>
      </c>
      <c r="K9" s="72" t="s">
        <v>3317</v>
      </c>
      <c r="L9" s="72" t="s">
        <v>3317</v>
      </c>
      <c r="M9" s="72" t="s">
        <v>3317</v>
      </c>
      <c r="N9" s="72" t="s">
        <v>3317</v>
      </c>
      <c r="O9" s="72" t="s">
        <v>3317</v>
      </c>
      <c r="P9" s="72" t="s">
        <v>3317</v>
      </c>
      <c r="Q9" s="72" t="s">
        <v>3317</v>
      </c>
      <c r="R9" s="72" t="s">
        <v>3317</v>
      </c>
      <c r="S9" s="72" t="s">
        <v>3317</v>
      </c>
      <c r="T9" s="72" t="s">
        <v>3317</v>
      </c>
      <c r="U9" s="72" t="s">
        <v>3317</v>
      </c>
      <c r="V9" s="72" t="s">
        <v>3317</v>
      </c>
      <c r="W9" s="72" t="s">
        <v>3317</v>
      </c>
      <c r="X9" s="72" t="s">
        <v>3317</v>
      </c>
      <c r="Y9" s="72" t="s">
        <v>3317</v>
      </c>
      <c r="Z9" s="72" t="s">
        <v>3317</v>
      </c>
      <c r="AA9" s="72" t="s">
        <v>3317</v>
      </c>
      <c r="AB9" s="72" t="s">
        <v>3317</v>
      </c>
      <c r="AC9" s="72" t="s">
        <v>3317</v>
      </c>
      <c r="AD9" s="72" t="s">
        <v>3317</v>
      </c>
      <c r="AE9" s="72" t="s">
        <v>3317</v>
      </c>
      <c r="AF9" s="72" t="s">
        <v>3317</v>
      </c>
      <c r="AG9" s="72" t="s">
        <v>3317</v>
      </c>
      <c r="AH9" s="72" t="s">
        <v>3317</v>
      </c>
      <c r="AI9" s="72" t="s">
        <v>3317</v>
      </c>
      <c r="AJ9" s="72" t="s">
        <v>3317</v>
      </c>
      <c r="AK9" s="72" t="s">
        <v>3317</v>
      </c>
      <c r="AL9" s="72" t="s">
        <v>3317</v>
      </c>
      <c r="AM9" s="72" t="s">
        <v>3317</v>
      </c>
      <c r="AN9" s="72" t="s">
        <v>3317</v>
      </c>
      <c r="AO9" s="72" t="s">
        <v>3317</v>
      </c>
      <c r="AP9" s="72" t="s">
        <v>3317</v>
      </c>
      <c r="AQ9" s="72" t="s">
        <v>3317</v>
      </c>
      <c r="AR9" s="72" t="s">
        <v>3317</v>
      </c>
      <c r="AS9" s="72" t="s">
        <v>3317</v>
      </c>
      <c r="AT9" s="72" t="s">
        <v>3317</v>
      </c>
      <c r="AU9" s="72" t="s">
        <v>3317</v>
      </c>
      <c r="AV9" s="72" t="s">
        <v>3317</v>
      </c>
      <c r="AW9" s="72" t="s">
        <v>3317</v>
      </c>
      <c r="AX9" s="72" t="s">
        <v>3317</v>
      </c>
      <c r="AY9" s="72" t="s">
        <v>3317</v>
      </c>
      <c r="AZ9" s="72" t="s">
        <v>3317</v>
      </c>
      <c r="BA9" s="72" t="s">
        <v>3317</v>
      </c>
      <c r="BB9" s="72" t="s">
        <v>3317</v>
      </c>
      <c r="BC9" s="72" t="s">
        <v>3317</v>
      </c>
      <c r="BD9" s="72" t="s">
        <v>3317</v>
      </c>
      <c r="BE9" s="72" t="s">
        <v>3317</v>
      </c>
      <c r="BF9" s="72" t="s">
        <v>3317</v>
      </c>
      <c r="BG9" s="72" t="s">
        <v>3317</v>
      </c>
      <c r="BH9" s="72" t="s">
        <v>3317</v>
      </c>
      <c r="BI9" s="72" t="s">
        <v>3317</v>
      </c>
      <c r="BJ9" s="72" t="s">
        <v>3317</v>
      </c>
      <c r="BK9" s="72" t="s">
        <v>3317</v>
      </c>
      <c r="BL9" s="72" t="s">
        <v>3317</v>
      </c>
      <c r="BM9" s="72" t="s">
        <v>3317</v>
      </c>
      <c r="BN9" s="72" t="s">
        <v>3317</v>
      </c>
      <c r="BO9" s="72" t="s">
        <v>3317</v>
      </c>
      <c r="BP9" s="72" t="s">
        <v>3317</v>
      </c>
      <c r="BQ9" s="72" t="s">
        <v>3879</v>
      </c>
      <c r="BR9" s="72" t="s">
        <v>3317</v>
      </c>
    </row>
    <row r="10" spans="1:70">
      <c r="A10" s="72" t="s">
        <v>2020</v>
      </c>
      <c r="B10" s="72" t="s">
        <v>3880</v>
      </c>
      <c r="C10" s="72" t="s">
        <v>3881</v>
      </c>
      <c r="D10" s="72" t="s">
        <v>3317</v>
      </c>
      <c r="E10" s="72" t="s">
        <v>3317</v>
      </c>
      <c r="F10" s="72" t="s">
        <v>3317</v>
      </c>
      <c r="G10" s="72" t="s">
        <v>3318</v>
      </c>
      <c r="H10" s="72" t="s">
        <v>3317</v>
      </c>
      <c r="I10" s="72" t="s">
        <v>3322</v>
      </c>
      <c r="J10" s="72" t="s">
        <v>3317</v>
      </c>
      <c r="K10" s="72" t="s">
        <v>3317</v>
      </c>
      <c r="L10" s="72" t="s">
        <v>3317</v>
      </c>
      <c r="M10" s="72" t="s">
        <v>3317</v>
      </c>
      <c r="N10" s="72" t="s">
        <v>3317</v>
      </c>
      <c r="O10" s="72" t="s">
        <v>3317</v>
      </c>
      <c r="P10" s="72" t="s">
        <v>3317</v>
      </c>
      <c r="Q10" s="72" t="s">
        <v>3317</v>
      </c>
      <c r="R10" s="72" t="s">
        <v>3317</v>
      </c>
      <c r="S10" s="72" t="s">
        <v>3317</v>
      </c>
      <c r="T10" s="72" t="s">
        <v>3317</v>
      </c>
      <c r="U10" s="72" t="s">
        <v>3317</v>
      </c>
      <c r="V10" s="72" t="s">
        <v>3317</v>
      </c>
      <c r="W10" s="72" t="s">
        <v>3317</v>
      </c>
      <c r="X10" s="72" t="s">
        <v>3317</v>
      </c>
      <c r="Y10" s="72" t="s">
        <v>3317</v>
      </c>
      <c r="Z10" s="72" t="s">
        <v>3317</v>
      </c>
      <c r="AA10" s="72" t="s">
        <v>3317</v>
      </c>
      <c r="AB10" s="72" t="s">
        <v>3317</v>
      </c>
      <c r="AC10" s="72" t="s">
        <v>3317</v>
      </c>
      <c r="AD10" s="72" t="s">
        <v>3317</v>
      </c>
      <c r="AE10" s="72" t="s">
        <v>3317</v>
      </c>
      <c r="AF10" s="72" t="s">
        <v>3317</v>
      </c>
      <c r="AG10" s="72" t="s">
        <v>3317</v>
      </c>
      <c r="AH10" s="72" t="s">
        <v>3317</v>
      </c>
      <c r="AI10" s="72" t="s">
        <v>3317</v>
      </c>
      <c r="AJ10" s="72" t="s">
        <v>3317</v>
      </c>
      <c r="AK10" s="72" t="s">
        <v>3317</v>
      </c>
      <c r="AL10" s="72" t="s">
        <v>3317</v>
      </c>
      <c r="AM10" s="72" t="s">
        <v>3317</v>
      </c>
      <c r="AN10" s="72" t="s">
        <v>3317</v>
      </c>
      <c r="AO10" s="72" t="s">
        <v>3317</v>
      </c>
      <c r="AP10" s="72" t="s">
        <v>3317</v>
      </c>
      <c r="AQ10" s="72" t="s">
        <v>3317</v>
      </c>
      <c r="AR10" s="72" t="s">
        <v>3317</v>
      </c>
      <c r="AS10" s="72" t="s">
        <v>3317</v>
      </c>
      <c r="AT10" s="72" t="s">
        <v>3317</v>
      </c>
      <c r="AU10" s="72" t="s">
        <v>3317</v>
      </c>
      <c r="AV10" s="72" t="s">
        <v>3317</v>
      </c>
      <c r="AW10" s="72" t="s">
        <v>3317</v>
      </c>
      <c r="AX10" s="72" t="s">
        <v>3317</v>
      </c>
      <c r="AY10" s="72" t="s">
        <v>3317</v>
      </c>
      <c r="AZ10" s="72" t="s">
        <v>3317</v>
      </c>
      <c r="BA10" s="72" t="s">
        <v>3317</v>
      </c>
      <c r="BB10" s="72" t="s">
        <v>3317</v>
      </c>
      <c r="BC10" s="72" t="s">
        <v>3317</v>
      </c>
      <c r="BD10" s="72" t="s">
        <v>3317</v>
      </c>
      <c r="BE10" s="72" t="s">
        <v>3317</v>
      </c>
      <c r="BF10" s="72" t="s">
        <v>3317</v>
      </c>
      <c r="BG10" s="72" t="s">
        <v>3317</v>
      </c>
      <c r="BH10" s="72" t="s">
        <v>3317</v>
      </c>
      <c r="BI10" s="72" t="s">
        <v>3317</v>
      </c>
      <c r="BJ10" s="72" t="s">
        <v>3317</v>
      </c>
      <c r="BK10" s="72" t="s">
        <v>3317</v>
      </c>
      <c r="BL10" s="72" t="s">
        <v>3317</v>
      </c>
      <c r="BM10" s="72" t="s">
        <v>3317</v>
      </c>
      <c r="BN10" s="72" t="s">
        <v>3317</v>
      </c>
      <c r="BO10" s="72" t="s">
        <v>3317</v>
      </c>
      <c r="BP10" s="72" t="s">
        <v>3317</v>
      </c>
      <c r="BQ10" s="72" t="s">
        <v>3882</v>
      </c>
      <c r="BR10" s="72" t="s">
        <v>3317</v>
      </c>
    </row>
    <row r="11" spans="1:70">
      <c r="A11" s="72" t="s">
        <v>2021</v>
      </c>
      <c r="B11" s="72" t="s">
        <v>3883</v>
      </c>
      <c r="C11" s="72" t="s">
        <v>3884</v>
      </c>
      <c r="D11" s="72" t="s">
        <v>3317</v>
      </c>
      <c r="E11" s="72" t="s">
        <v>3317</v>
      </c>
      <c r="F11" s="72" t="s">
        <v>3317</v>
      </c>
      <c r="G11" s="72" t="s">
        <v>3318</v>
      </c>
      <c r="H11" s="72" t="s">
        <v>3317</v>
      </c>
      <c r="I11" s="72" t="s">
        <v>3341</v>
      </c>
      <c r="J11" s="72" t="s">
        <v>3399</v>
      </c>
      <c r="K11" s="72" t="s">
        <v>3318</v>
      </c>
      <c r="L11" s="72" t="s">
        <v>3317</v>
      </c>
      <c r="M11" s="72" t="s">
        <v>3317</v>
      </c>
      <c r="N11" s="72" t="s">
        <v>3317</v>
      </c>
      <c r="O11" s="72" t="s">
        <v>3317</v>
      </c>
      <c r="P11" s="72" t="s">
        <v>3317</v>
      </c>
      <c r="Q11" s="72" t="s">
        <v>3317</v>
      </c>
      <c r="R11" s="72" t="s">
        <v>3317</v>
      </c>
      <c r="S11" s="72" t="s">
        <v>3317</v>
      </c>
      <c r="T11" s="72" t="s">
        <v>3317</v>
      </c>
      <c r="U11" s="72" t="s">
        <v>3317</v>
      </c>
      <c r="V11" s="72" t="s">
        <v>3317</v>
      </c>
      <c r="W11" s="72" t="s">
        <v>3317</v>
      </c>
      <c r="X11" s="72" t="s">
        <v>3317</v>
      </c>
      <c r="Y11" s="72" t="s">
        <v>3317</v>
      </c>
      <c r="Z11" s="72" t="s">
        <v>3317</v>
      </c>
      <c r="AA11" s="72" t="s">
        <v>3317</v>
      </c>
      <c r="AB11" s="72" t="s">
        <v>3317</v>
      </c>
      <c r="AC11" s="72" t="s">
        <v>3317</v>
      </c>
      <c r="AD11" s="72" t="s">
        <v>3317</v>
      </c>
      <c r="AE11" s="72" t="s">
        <v>3317</v>
      </c>
      <c r="AF11" s="72" t="s">
        <v>3317</v>
      </c>
      <c r="AG11" s="72" t="s">
        <v>3317</v>
      </c>
      <c r="AH11" s="72" t="s">
        <v>3317</v>
      </c>
      <c r="AI11" s="72" t="s">
        <v>3317</v>
      </c>
      <c r="AJ11" s="72" t="s">
        <v>3317</v>
      </c>
      <c r="AK11" s="72" t="s">
        <v>3317</v>
      </c>
      <c r="AL11" s="72" t="s">
        <v>3317</v>
      </c>
      <c r="AM11" s="72" t="s">
        <v>3317</v>
      </c>
      <c r="AN11" s="72" t="s">
        <v>3317</v>
      </c>
      <c r="AO11" s="72" t="s">
        <v>3317</v>
      </c>
      <c r="AP11" s="72" t="s">
        <v>3317</v>
      </c>
      <c r="AQ11" s="72" t="s">
        <v>3317</v>
      </c>
      <c r="AR11" s="72" t="s">
        <v>3317</v>
      </c>
      <c r="AS11" s="72" t="s">
        <v>3317</v>
      </c>
      <c r="AT11" s="72" t="s">
        <v>3317</v>
      </c>
      <c r="AU11" s="72" t="s">
        <v>3317</v>
      </c>
      <c r="AV11" s="72" t="s">
        <v>3317</v>
      </c>
      <c r="AW11" s="72" t="s">
        <v>3317</v>
      </c>
      <c r="AX11" s="72" t="s">
        <v>3317</v>
      </c>
      <c r="AY11" s="72" t="s">
        <v>3317</v>
      </c>
      <c r="AZ11" s="72" t="s">
        <v>3317</v>
      </c>
      <c r="BA11" s="72" t="s">
        <v>3317</v>
      </c>
      <c r="BB11" s="72" t="s">
        <v>3317</v>
      </c>
      <c r="BC11" s="72" t="s">
        <v>3317</v>
      </c>
      <c r="BD11" s="72" t="s">
        <v>3317</v>
      </c>
      <c r="BE11" s="72" t="s">
        <v>3317</v>
      </c>
      <c r="BF11" s="72" t="s">
        <v>3317</v>
      </c>
      <c r="BG11" s="72" t="s">
        <v>3317</v>
      </c>
      <c r="BH11" s="72" t="s">
        <v>3317</v>
      </c>
      <c r="BI11" s="72" t="s">
        <v>3317</v>
      </c>
      <c r="BJ11" s="72" t="s">
        <v>3317</v>
      </c>
      <c r="BK11" s="72" t="s">
        <v>3317</v>
      </c>
      <c r="BL11" s="72" t="s">
        <v>3317</v>
      </c>
      <c r="BM11" s="72" t="s">
        <v>3317</v>
      </c>
      <c r="BN11" s="72" t="s">
        <v>3317</v>
      </c>
      <c r="BO11" s="72" t="s">
        <v>3317</v>
      </c>
      <c r="BP11" s="72" t="s">
        <v>3317</v>
      </c>
      <c r="BQ11" s="72" t="s">
        <v>3885</v>
      </c>
      <c r="BR11" s="72" t="s">
        <v>3317</v>
      </c>
    </row>
    <row r="12" spans="1:70">
      <c r="A12" s="72" t="s">
        <v>2021</v>
      </c>
      <c r="B12" s="72" t="s">
        <v>2567</v>
      </c>
      <c r="C12" s="72" t="s">
        <v>2463</v>
      </c>
      <c r="D12" s="72" t="s">
        <v>3317</v>
      </c>
      <c r="E12" s="72" t="s">
        <v>3317</v>
      </c>
      <c r="F12" s="72" t="s">
        <v>3317</v>
      </c>
      <c r="G12" s="72" t="s">
        <v>3318</v>
      </c>
      <c r="H12" s="72" t="s">
        <v>3317</v>
      </c>
      <c r="I12" s="72" t="s">
        <v>108</v>
      </c>
      <c r="J12" s="72" t="s">
        <v>3317</v>
      </c>
      <c r="K12" s="72" t="s">
        <v>3317</v>
      </c>
      <c r="L12" s="72" t="s">
        <v>3317</v>
      </c>
      <c r="M12" s="72" t="s">
        <v>3317</v>
      </c>
      <c r="N12" s="72" t="s">
        <v>3317</v>
      </c>
      <c r="O12" s="72" t="s">
        <v>3317</v>
      </c>
      <c r="P12" s="72" t="s">
        <v>3317</v>
      </c>
      <c r="Q12" s="72" t="s">
        <v>3317</v>
      </c>
      <c r="R12" s="72" t="s">
        <v>3317</v>
      </c>
      <c r="S12" s="72" t="s">
        <v>3317</v>
      </c>
      <c r="T12" s="72" t="s">
        <v>3317</v>
      </c>
      <c r="U12" s="72" t="s">
        <v>3317</v>
      </c>
      <c r="V12" s="72" t="s">
        <v>3317</v>
      </c>
      <c r="W12" s="72" t="s">
        <v>3317</v>
      </c>
      <c r="X12" s="72" t="s">
        <v>3317</v>
      </c>
      <c r="Y12" s="72" t="s">
        <v>3317</v>
      </c>
      <c r="Z12" s="72" t="s">
        <v>3317</v>
      </c>
      <c r="AA12" s="72" t="s">
        <v>3317</v>
      </c>
      <c r="AB12" s="72" t="s">
        <v>3317</v>
      </c>
      <c r="AC12" s="72" t="s">
        <v>3317</v>
      </c>
      <c r="AD12" s="72" t="s">
        <v>3317</v>
      </c>
      <c r="AE12" s="72" t="s">
        <v>3317</v>
      </c>
      <c r="AF12" s="72" t="s">
        <v>3317</v>
      </c>
      <c r="AG12" s="72" t="s">
        <v>3317</v>
      </c>
      <c r="AH12" s="72" t="s">
        <v>3317</v>
      </c>
      <c r="AI12" s="72" t="s">
        <v>3317</v>
      </c>
      <c r="AJ12" s="72" t="s">
        <v>3317</v>
      </c>
      <c r="AK12" s="72" t="s">
        <v>3317</v>
      </c>
      <c r="AL12" s="72" t="s">
        <v>3317</v>
      </c>
      <c r="AM12" s="72" t="s">
        <v>3317</v>
      </c>
      <c r="AN12" s="72" t="s">
        <v>3317</v>
      </c>
      <c r="AO12" s="72" t="s">
        <v>3317</v>
      </c>
      <c r="AP12" s="72" t="s">
        <v>3317</v>
      </c>
      <c r="AQ12" s="72" t="s">
        <v>3317</v>
      </c>
      <c r="AR12" s="72" t="s">
        <v>3317</v>
      </c>
      <c r="AS12" s="72" t="s">
        <v>3317</v>
      </c>
      <c r="AT12" s="72" t="s">
        <v>3317</v>
      </c>
      <c r="AU12" s="72" t="s">
        <v>3317</v>
      </c>
      <c r="AV12" s="72" t="s">
        <v>3317</v>
      </c>
      <c r="AW12" s="72" t="s">
        <v>3317</v>
      </c>
      <c r="AX12" s="72" t="s">
        <v>3317</v>
      </c>
      <c r="AY12" s="72" t="s">
        <v>3317</v>
      </c>
      <c r="AZ12" s="72" t="s">
        <v>3317</v>
      </c>
      <c r="BA12" s="72" t="s">
        <v>3317</v>
      </c>
      <c r="BB12" s="72" t="s">
        <v>3317</v>
      </c>
      <c r="BC12" s="72" t="s">
        <v>3317</v>
      </c>
      <c r="BD12" s="72" t="s">
        <v>3317</v>
      </c>
      <c r="BE12" s="72" t="s">
        <v>3317</v>
      </c>
      <c r="BF12" s="72" t="s">
        <v>3317</v>
      </c>
      <c r="BG12" s="72" t="s">
        <v>3317</v>
      </c>
      <c r="BH12" s="72" t="s">
        <v>3317</v>
      </c>
      <c r="BI12" s="72" t="s">
        <v>3317</v>
      </c>
      <c r="BJ12" s="72" t="s">
        <v>3317</v>
      </c>
      <c r="BK12" s="72" t="s">
        <v>3317</v>
      </c>
      <c r="BL12" s="72" t="s">
        <v>3317</v>
      </c>
      <c r="BM12" s="72" t="s">
        <v>3317</v>
      </c>
      <c r="BN12" s="72" t="s">
        <v>3317</v>
      </c>
      <c r="BO12" s="72" t="s">
        <v>3317</v>
      </c>
      <c r="BP12" s="72" t="s">
        <v>3317</v>
      </c>
      <c r="BQ12" s="72" t="s">
        <v>3886</v>
      </c>
      <c r="BR12" s="72" t="s">
        <v>3317</v>
      </c>
    </row>
    <row r="13" spans="1:70">
      <c r="A13" s="72" t="s">
        <v>2021</v>
      </c>
      <c r="B13" s="72" t="s">
        <v>2568</v>
      </c>
      <c r="C13" s="72" t="s">
        <v>2569</v>
      </c>
      <c r="D13" s="72" t="s">
        <v>3317</v>
      </c>
      <c r="E13" s="72" t="s">
        <v>3317</v>
      </c>
      <c r="F13" s="72" t="s">
        <v>3317</v>
      </c>
      <c r="G13" s="72" t="s">
        <v>3318</v>
      </c>
      <c r="H13" s="72" t="s">
        <v>3317</v>
      </c>
      <c r="I13" s="72" t="s">
        <v>108</v>
      </c>
      <c r="J13" s="72" t="s">
        <v>2570</v>
      </c>
      <c r="K13" s="72" t="s">
        <v>3318</v>
      </c>
      <c r="L13" s="72" t="s">
        <v>3317</v>
      </c>
      <c r="M13" s="72" t="s">
        <v>3317</v>
      </c>
      <c r="N13" s="72" t="s">
        <v>3317</v>
      </c>
      <c r="O13" s="72" t="s">
        <v>3317</v>
      </c>
      <c r="P13" s="72" t="s">
        <v>3317</v>
      </c>
      <c r="Q13" s="72" t="s">
        <v>3317</v>
      </c>
      <c r="R13" s="72" t="s">
        <v>3317</v>
      </c>
      <c r="S13" s="72" t="s">
        <v>3317</v>
      </c>
      <c r="T13" s="72" t="s">
        <v>3317</v>
      </c>
      <c r="U13" s="72" t="s">
        <v>3317</v>
      </c>
      <c r="V13" s="72" t="s">
        <v>3317</v>
      </c>
      <c r="W13" s="72" t="s">
        <v>3317</v>
      </c>
      <c r="X13" s="72" t="s">
        <v>3317</v>
      </c>
      <c r="Y13" s="72" t="s">
        <v>3317</v>
      </c>
      <c r="Z13" s="72" t="s">
        <v>3317</v>
      </c>
      <c r="AA13" s="72" t="s">
        <v>3317</v>
      </c>
      <c r="AB13" s="72" t="s">
        <v>3317</v>
      </c>
      <c r="AC13" s="72" t="s">
        <v>3317</v>
      </c>
      <c r="AD13" s="72" t="s">
        <v>3317</v>
      </c>
      <c r="AE13" s="72" t="s">
        <v>3317</v>
      </c>
      <c r="AF13" s="72" t="s">
        <v>3317</v>
      </c>
      <c r="AG13" s="72" t="s">
        <v>3317</v>
      </c>
      <c r="AH13" s="72" t="s">
        <v>3317</v>
      </c>
      <c r="AI13" s="72" t="s">
        <v>3317</v>
      </c>
      <c r="AJ13" s="72" t="s">
        <v>3317</v>
      </c>
      <c r="AK13" s="72" t="s">
        <v>3317</v>
      </c>
      <c r="AL13" s="72" t="s">
        <v>3317</v>
      </c>
      <c r="AM13" s="72" t="s">
        <v>3317</v>
      </c>
      <c r="AN13" s="72" t="s">
        <v>3317</v>
      </c>
      <c r="AO13" s="72" t="s">
        <v>3317</v>
      </c>
      <c r="AP13" s="72" t="s">
        <v>3317</v>
      </c>
      <c r="AQ13" s="72" t="s">
        <v>3317</v>
      </c>
      <c r="AR13" s="72" t="s">
        <v>3317</v>
      </c>
      <c r="AS13" s="72" t="s">
        <v>3317</v>
      </c>
      <c r="AT13" s="72" t="s">
        <v>3317</v>
      </c>
      <c r="AU13" s="72" t="s">
        <v>3317</v>
      </c>
      <c r="AV13" s="72" t="s">
        <v>3317</v>
      </c>
      <c r="AW13" s="72" t="s">
        <v>3317</v>
      </c>
      <c r="AX13" s="72" t="s">
        <v>3317</v>
      </c>
      <c r="AY13" s="72" t="s">
        <v>3317</v>
      </c>
      <c r="AZ13" s="72" t="s">
        <v>3317</v>
      </c>
      <c r="BA13" s="72" t="s">
        <v>3317</v>
      </c>
      <c r="BB13" s="72" t="s">
        <v>3317</v>
      </c>
      <c r="BC13" s="72" t="s">
        <v>3317</v>
      </c>
      <c r="BD13" s="72" t="s">
        <v>3317</v>
      </c>
      <c r="BE13" s="72" t="s">
        <v>3317</v>
      </c>
      <c r="BF13" s="72" t="s">
        <v>3317</v>
      </c>
      <c r="BG13" s="72" t="s">
        <v>3317</v>
      </c>
      <c r="BH13" s="72" t="s">
        <v>3317</v>
      </c>
      <c r="BI13" s="72" t="s">
        <v>3317</v>
      </c>
      <c r="BJ13" s="72" t="s">
        <v>3317</v>
      </c>
      <c r="BK13" s="72" t="s">
        <v>3317</v>
      </c>
      <c r="BL13" s="72" t="s">
        <v>3317</v>
      </c>
      <c r="BM13" s="72" t="s">
        <v>3317</v>
      </c>
      <c r="BN13" s="72" t="s">
        <v>3317</v>
      </c>
      <c r="BO13" s="72" t="s">
        <v>3317</v>
      </c>
      <c r="BP13" s="72" t="s">
        <v>3317</v>
      </c>
      <c r="BQ13" s="72" t="s">
        <v>3887</v>
      </c>
      <c r="BR13" s="72" t="s">
        <v>3317</v>
      </c>
    </row>
    <row r="14" spans="1:70">
      <c r="A14" s="72" t="s">
        <v>2021</v>
      </c>
      <c r="B14" s="72" t="s">
        <v>2571</v>
      </c>
      <c r="C14" s="72" t="s">
        <v>2569</v>
      </c>
      <c r="D14" s="72" t="s">
        <v>3317</v>
      </c>
      <c r="E14" s="72" t="s">
        <v>3317</v>
      </c>
      <c r="F14" s="72" t="s">
        <v>3317</v>
      </c>
      <c r="G14" s="72" t="s">
        <v>3318</v>
      </c>
      <c r="H14" s="72" t="s">
        <v>3317</v>
      </c>
      <c r="I14" s="72" t="s">
        <v>108</v>
      </c>
      <c r="J14" s="72" t="s">
        <v>3317</v>
      </c>
      <c r="K14" s="72" t="s">
        <v>3317</v>
      </c>
      <c r="L14" s="72" t="s">
        <v>3317</v>
      </c>
      <c r="M14" s="72" t="s">
        <v>3317</v>
      </c>
      <c r="N14" s="72" t="s">
        <v>3317</v>
      </c>
      <c r="O14" s="72" t="s">
        <v>3317</v>
      </c>
      <c r="P14" s="72" t="s">
        <v>3317</v>
      </c>
      <c r="Q14" s="72" t="s">
        <v>3317</v>
      </c>
      <c r="R14" s="72" t="s">
        <v>3317</v>
      </c>
      <c r="S14" s="72" t="s">
        <v>3317</v>
      </c>
      <c r="T14" s="72" t="s">
        <v>3317</v>
      </c>
      <c r="U14" s="72" t="s">
        <v>3317</v>
      </c>
      <c r="V14" s="72" t="s">
        <v>3317</v>
      </c>
      <c r="W14" s="72" t="s">
        <v>3317</v>
      </c>
      <c r="X14" s="72" t="s">
        <v>3317</v>
      </c>
      <c r="Y14" s="72" t="s">
        <v>3317</v>
      </c>
      <c r="Z14" s="72" t="s">
        <v>3317</v>
      </c>
      <c r="AA14" s="72" t="s">
        <v>3317</v>
      </c>
      <c r="AB14" s="72" t="s">
        <v>3317</v>
      </c>
      <c r="AC14" s="72" t="s">
        <v>3317</v>
      </c>
      <c r="AD14" s="72" t="s">
        <v>3317</v>
      </c>
      <c r="AE14" s="72" t="s">
        <v>3317</v>
      </c>
      <c r="AF14" s="72" t="s">
        <v>3317</v>
      </c>
      <c r="AG14" s="72" t="s">
        <v>3317</v>
      </c>
      <c r="AH14" s="72" t="s">
        <v>3317</v>
      </c>
      <c r="AI14" s="72" t="s">
        <v>3317</v>
      </c>
      <c r="AJ14" s="72" t="s">
        <v>3317</v>
      </c>
      <c r="AK14" s="72" t="s">
        <v>3317</v>
      </c>
      <c r="AL14" s="72" t="s">
        <v>3317</v>
      </c>
      <c r="AM14" s="72" t="s">
        <v>3317</v>
      </c>
      <c r="AN14" s="72" t="s">
        <v>3317</v>
      </c>
      <c r="AO14" s="72" t="s">
        <v>3317</v>
      </c>
      <c r="AP14" s="72" t="s">
        <v>3317</v>
      </c>
      <c r="AQ14" s="72" t="s">
        <v>3317</v>
      </c>
      <c r="AR14" s="72" t="s">
        <v>3317</v>
      </c>
      <c r="AS14" s="72" t="s">
        <v>3317</v>
      </c>
      <c r="AT14" s="72" t="s">
        <v>3317</v>
      </c>
      <c r="AU14" s="72" t="s">
        <v>3317</v>
      </c>
      <c r="AV14" s="72" t="s">
        <v>3317</v>
      </c>
      <c r="AW14" s="72" t="s">
        <v>3317</v>
      </c>
      <c r="AX14" s="72" t="s">
        <v>3317</v>
      </c>
      <c r="AY14" s="72" t="s">
        <v>3317</v>
      </c>
      <c r="AZ14" s="72" t="s">
        <v>3317</v>
      </c>
      <c r="BA14" s="72" t="s">
        <v>3317</v>
      </c>
      <c r="BB14" s="72" t="s">
        <v>3317</v>
      </c>
      <c r="BC14" s="72" t="s">
        <v>3317</v>
      </c>
      <c r="BD14" s="72" t="s">
        <v>3317</v>
      </c>
      <c r="BE14" s="72" t="s">
        <v>3317</v>
      </c>
      <c r="BF14" s="72" t="s">
        <v>3317</v>
      </c>
      <c r="BG14" s="72" t="s">
        <v>3317</v>
      </c>
      <c r="BH14" s="72" t="s">
        <v>3317</v>
      </c>
      <c r="BI14" s="72" t="s">
        <v>3317</v>
      </c>
      <c r="BJ14" s="72" t="s">
        <v>3317</v>
      </c>
      <c r="BK14" s="72" t="s">
        <v>3317</v>
      </c>
      <c r="BL14" s="72" t="s">
        <v>3317</v>
      </c>
      <c r="BM14" s="72" t="s">
        <v>3317</v>
      </c>
      <c r="BN14" s="72" t="s">
        <v>3317</v>
      </c>
      <c r="BO14" s="72" t="s">
        <v>3317</v>
      </c>
      <c r="BP14" s="72" t="s">
        <v>3317</v>
      </c>
      <c r="BQ14" s="72" t="s">
        <v>3888</v>
      </c>
      <c r="BR14" s="72" t="s">
        <v>3317</v>
      </c>
    </row>
    <row r="15" spans="1:70">
      <c r="A15" s="72" t="s">
        <v>2021</v>
      </c>
      <c r="B15" s="72" t="s">
        <v>2457</v>
      </c>
      <c r="C15" s="72" t="s">
        <v>2458</v>
      </c>
      <c r="G15" s="72" t="s">
        <v>3318</v>
      </c>
      <c r="I15" s="72" t="s">
        <v>2459</v>
      </c>
    </row>
    <row r="16" spans="1:70">
      <c r="A16" s="72" t="s">
        <v>2021</v>
      </c>
      <c r="B16" s="72" t="s">
        <v>2573</v>
      </c>
      <c r="C16" s="72" t="s">
        <v>2574</v>
      </c>
      <c r="D16" s="72" t="s">
        <v>3317</v>
      </c>
      <c r="E16" s="72" t="s">
        <v>3317</v>
      </c>
      <c r="F16" s="72" t="s">
        <v>3317</v>
      </c>
      <c r="G16" s="72" t="s">
        <v>3318</v>
      </c>
      <c r="H16" s="72" t="s">
        <v>3317</v>
      </c>
      <c r="I16" s="72" t="s">
        <v>108</v>
      </c>
      <c r="J16" s="72" t="s">
        <v>2575</v>
      </c>
      <c r="K16" s="72" t="s">
        <v>3318</v>
      </c>
      <c r="L16" s="72" t="s">
        <v>3317</v>
      </c>
      <c r="M16" s="72" t="s">
        <v>3317</v>
      </c>
      <c r="N16" s="72" t="s">
        <v>3317</v>
      </c>
      <c r="O16" s="72" t="s">
        <v>3317</v>
      </c>
      <c r="P16" s="72" t="s">
        <v>3317</v>
      </c>
      <c r="Q16" s="72" t="s">
        <v>3317</v>
      </c>
      <c r="R16" s="72" t="s">
        <v>3317</v>
      </c>
      <c r="S16" s="72" t="s">
        <v>3317</v>
      </c>
      <c r="T16" s="72" t="s">
        <v>3317</v>
      </c>
      <c r="U16" s="72" t="s">
        <v>3317</v>
      </c>
      <c r="V16" s="72" t="s">
        <v>3317</v>
      </c>
      <c r="W16" s="72" t="s">
        <v>3317</v>
      </c>
      <c r="X16" s="72" t="s">
        <v>3317</v>
      </c>
      <c r="Y16" s="72" t="s">
        <v>3317</v>
      </c>
      <c r="Z16" s="72" t="s">
        <v>3317</v>
      </c>
      <c r="AA16" s="72" t="s">
        <v>3317</v>
      </c>
      <c r="AB16" s="72" t="s">
        <v>3317</v>
      </c>
      <c r="AC16" s="72" t="s">
        <v>3317</v>
      </c>
      <c r="AD16" s="72" t="s">
        <v>3317</v>
      </c>
      <c r="AE16" s="72" t="s">
        <v>3317</v>
      </c>
      <c r="AF16" s="72" t="s">
        <v>3317</v>
      </c>
      <c r="AG16" s="72" t="s">
        <v>3317</v>
      </c>
      <c r="AH16" s="72" t="s">
        <v>3317</v>
      </c>
      <c r="AI16" s="72" t="s">
        <v>3317</v>
      </c>
      <c r="AJ16" s="72" t="s">
        <v>3317</v>
      </c>
      <c r="AK16" s="72" t="s">
        <v>3317</v>
      </c>
      <c r="AL16" s="72" t="s">
        <v>3317</v>
      </c>
      <c r="AM16" s="72" t="s">
        <v>3317</v>
      </c>
      <c r="AN16" s="72" t="s">
        <v>3317</v>
      </c>
      <c r="AO16" s="72" t="s">
        <v>3317</v>
      </c>
      <c r="AP16" s="72" t="s">
        <v>3317</v>
      </c>
      <c r="AQ16" s="72" t="s">
        <v>3317</v>
      </c>
      <c r="AR16" s="72" t="s">
        <v>3317</v>
      </c>
      <c r="AS16" s="72" t="s">
        <v>3317</v>
      </c>
      <c r="AT16" s="72" t="s">
        <v>3317</v>
      </c>
      <c r="AU16" s="72" t="s">
        <v>3317</v>
      </c>
      <c r="AV16" s="72" t="s">
        <v>3317</v>
      </c>
      <c r="AW16" s="72" t="s">
        <v>3317</v>
      </c>
      <c r="AX16" s="72" t="s">
        <v>3317</v>
      </c>
      <c r="AY16" s="72" t="s">
        <v>3317</v>
      </c>
      <c r="AZ16" s="72" t="s">
        <v>3317</v>
      </c>
      <c r="BA16" s="72" t="s">
        <v>3317</v>
      </c>
      <c r="BB16" s="72" t="s">
        <v>3317</v>
      </c>
      <c r="BC16" s="72" t="s">
        <v>3317</v>
      </c>
      <c r="BD16" s="72" t="s">
        <v>3317</v>
      </c>
      <c r="BE16" s="72" t="s">
        <v>3317</v>
      </c>
      <c r="BF16" s="72" t="s">
        <v>3317</v>
      </c>
      <c r="BG16" s="72" t="s">
        <v>3317</v>
      </c>
      <c r="BH16" s="72" t="s">
        <v>3317</v>
      </c>
      <c r="BI16" s="72" t="s">
        <v>3317</v>
      </c>
      <c r="BJ16" s="72" t="s">
        <v>3317</v>
      </c>
      <c r="BK16" s="72" t="s">
        <v>3317</v>
      </c>
      <c r="BL16" s="72" t="s">
        <v>3317</v>
      </c>
      <c r="BM16" s="72" t="s">
        <v>3317</v>
      </c>
      <c r="BN16" s="72" t="s">
        <v>3317</v>
      </c>
      <c r="BO16" s="72" t="s">
        <v>3317</v>
      </c>
      <c r="BP16" s="72" t="s">
        <v>3317</v>
      </c>
      <c r="BQ16" s="72" t="s">
        <v>3889</v>
      </c>
      <c r="BR16" s="72" t="s">
        <v>3317</v>
      </c>
    </row>
    <row r="17" spans="1:70">
      <c r="A17" s="72" t="s">
        <v>3890</v>
      </c>
      <c r="B17" s="72" t="s">
        <v>3891</v>
      </c>
      <c r="C17" s="72" t="s">
        <v>2521</v>
      </c>
      <c r="D17" s="72" t="s">
        <v>3317</v>
      </c>
      <c r="E17" s="72" t="s">
        <v>3317</v>
      </c>
      <c r="F17" s="72" t="s">
        <v>3317</v>
      </c>
      <c r="G17" s="72" t="s">
        <v>3318</v>
      </c>
      <c r="H17" s="72" t="s">
        <v>3317</v>
      </c>
      <c r="I17" s="72" t="s">
        <v>3350</v>
      </c>
      <c r="J17" s="72" t="s">
        <v>3892</v>
      </c>
      <c r="K17" s="72" t="s">
        <v>3324</v>
      </c>
      <c r="L17" s="72" t="s">
        <v>3341</v>
      </c>
      <c r="M17" s="72" t="s">
        <v>3892</v>
      </c>
      <c r="N17" s="72" t="s">
        <v>3324</v>
      </c>
      <c r="O17" s="72" t="s">
        <v>3317</v>
      </c>
      <c r="P17" s="72" t="s">
        <v>3317</v>
      </c>
      <c r="Q17" s="72" t="s">
        <v>3317</v>
      </c>
      <c r="R17" s="72" t="s">
        <v>3317</v>
      </c>
      <c r="S17" s="72" t="s">
        <v>3317</v>
      </c>
      <c r="T17" s="72" t="s">
        <v>3317</v>
      </c>
      <c r="U17" s="72" t="s">
        <v>3317</v>
      </c>
      <c r="V17" s="72" t="s">
        <v>3317</v>
      </c>
      <c r="W17" s="72" t="s">
        <v>3317</v>
      </c>
      <c r="X17" s="72" t="s">
        <v>3317</v>
      </c>
      <c r="Y17" s="72" t="s">
        <v>3317</v>
      </c>
      <c r="Z17" s="72" t="s">
        <v>3317</v>
      </c>
      <c r="AA17" s="72" t="s">
        <v>3317</v>
      </c>
      <c r="AB17" s="72" t="s">
        <v>3317</v>
      </c>
      <c r="AC17" s="72" t="s">
        <v>3317</v>
      </c>
      <c r="AD17" s="72" t="s">
        <v>3317</v>
      </c>
      <c r="AE17" s="72" t="s">
        <v>3317</v>
      </c>
      <c r="AF17" s="72" t="s">
        <v>3317</v>
      </c>
      <c r="AG17" s="72" t="s">
        <v>3317</v>
      </c>
      <c r="AH17" s="72" t="s">
        <v>3317</v>
      </c>
      <c r="AI17" s="72" t="s">
        <v>3317</v>
      </c>
      <c r="AJ17" s="72" t="s">
        <v>3317</v>
      </c>
      <c r="AK17" s="72" t="s">
        <v>3317</v>
      </c>
      <c r="AL17" s="72" t="s">
        <v>3317</v>
      </c>
      <c r="AM17" s="72" t="s">
        <v>3317</v>
      </c>
      <c r="AN17" s="72" t="s">
        <v>3317</v>
      </c>
      <c r="AO17" s="72" t="s">
        <v>3317</v>
      </c>
      <c r="AP17" s="72" t="s">
        <v>3317</v>
      </c>
      <c r="AQ17" s="72" t="s">
        <v>3317</v>
      </c>
      <c r="AR17" s="72" t="s">
        <v>3317</v>
      </c>
      <c r="AS17" s="72" t="s">
        <v>3317</v>
      </c>
      <c r="AT17" s="72" t="s">
        <v>3317</v>
      </c>
      <c r="AU17" s="72" t="s">
        <v>3317</v>
      </c>
      <c r="AV17" s="72" t="s">
        <v>3317</v>
      </c>
      <c r="AW17" s="72" t="s">
        <v>3317</v>
      </c>
      <c r="AX17" s="72" t="s">
        <v>3317</v>
      </c>
      <c r="AY17" s="72" t="s">
        <v>3317</v>
      </c>
      <c r="AZ17" s="72" t="s">
        <v>3317</v>
      </c>
      <c r="BA17" s="72" t="s">
        <v>3317</v>
      </c>
      <c r="BB17" s="72" t="s">
        <v>3317</v>
      </c>
      <c r="BC17" s="72" t="s">
        <v>3317</v>
      </c>
      <c r="BD17" s="72" t="s">
        <v>3317</v>
      </c>
      <c r="BE17" s="72" t="s">
        <v>3317</v>
      </c>
      <c r="BF17" s="72" t="s">
        <v>3317</v>
      </c>
      <c r="BG17" s="72" t="s">
        <v>3317</v>
      </c>
      <c r="BH17" s="72" t="s">
        <v>3317</v>
      </c>
      <c r="BI17" s="72" t="s">
        <v>3317</v>
      </c>
      <c r="BJ17" s="72" t="s">
        <v>3317</v>
      </c>
      <c r="BK17" s="72" t="s">
        <v>3317</v>
      </c>
      <c r="BL17" s="72" t="s">
        <v>3317</v>
      </c>
      <c r="BM17" s="72" t="s">
        <v>3317</v>
      </c>
      <c r="BN17" s="72" t="s">
        <v>3317</v>
      </c>
      <c r="BO17" s="72" t="s">
        <v>3317</v>
      </c>
      <c r="BP17" s="72" t="s">
        <v>3317</v>
      </c>
      <c r="BQ17" s="72" t="s">
        <v>3893</v>
      </c>
      <c r="BR17" s="72" t="s">
        <v>3326</v>
      </c>
    </row>
    <row r="18" spans="1:70">
      <c r="A18" s="72" t="s">
        <v>3890</v>
      </c>
      <c r="B18" s="72" t="s">
        <v>2577</v>
      </c>
      <c r="C18" s="72" t="s">
        <v>2521</v>
      </c>
      <c r="D18" s="72" t="s">
        <v>3317</v>
      </c>
      <c r="E18" s="72" t="s">
        <v>3317</v>
      </c>
      <c r="F18" s="72" t="s">
        <v>3317</v>
      </c>
      <c r="G18" s="72" t="s">
        <v>3318</v>
      </c>
      <c r="H18" s="72" t="s">
        <v>3317</v>
      </c>
      <c r="I18" s="72" t="s">
        <v>108</v>
      </c>
      <c r="J18" s="72" t="s">
        <v>3317</v>
      </c>
      <c r="K18" s="72" t="s">
        <v>3317</v>
      </c>
      <c r="L18" s="72" t="s">
        <v>3317</v>
      </c>
      <c r="M18" s="72" t="s">
        <v>3317</v>
      </c>
      <c r="N18" s="72" t="s">
        <v>3317</v>
      </c>
      <c r="O18" s="72" t="s">
        <v>3317</v>
      </c>
      <c r="P18" s="72" t="s">
        <v>3317</v>
      </c>
      <c r="Q18" s="72" t="s">
        <v>3317</v>
      </c>
      <c r="R18" s="72" t="s">
        <v>3317</v>
      </c>
      <c r="S18" s="72" t="s">
        <v>3317</v>
      </c>
      <c r="T18" s="72" t="s">
        <v>3317</v>
      </c>
      <c r="U18" s="72" t="s">
        <v>3317</v>
      </c>
      <c r="V18" s="72" t="s">
        <v>3317</v>
      </c>
      <c r="W18" s="72" t="s">
        <v>3317</v>
      </c>
      <c r="X18" s="72" t="s">
        <v>3317</v>
      </c>
      <c r="Y18" s="72" t="s">
        <v>3317</v>
      </c>
      <c r="Z18" s="72" t="s">
        <v>3317</v>
      </c>
      <c r="AA18" s="72" t="s">
        <v>3317</v>
      </c>
      <c r="AB18" s="72" t="s">
        <v>3317</v>
      </c>
      <c r="AC18" s="72" t="s">
        <v>3317</v>
      </c>
      <c r="AD18" s="72" t="s">
        <v>3317</v>
      </c>
      <c r="AE18" s="72" t="s">
        <v>3317</v>
      </c>
      <c r="AF18" s="72" t="s">
        <v>3317</v>
      </c>
      <c r="AG18" s="72" t="s">
        <v>3317</v>
      </c>
      <c r="AH18" s="72" t="s">
        <v>3317</v>
      </c>
      <c r="AI18" s="72" t="s">
        <v>3317</v>
      </c>
      <c r="AJ18" s="72" t="s">
        <v>3317</v>
      </c>
      <c r="AK18" s="72" t="s">
        <v>3317</v>
      </c>
      <c r="AL18" s="72" t="s">
        <v>3317</v>
      </c>
      <c r="AM18" s="72" t="s">
        <v>3317</v>
      </c>
      <c r="AN18" s="72" t="s">
        <v>3317</v>
      </c>
      <c r="AO18" s="72" t="s">
        <v>3317</v>
      </c>
      <c r="AP18" s="72" t="s">
        <v>3317</v>
      </c>
      <c r="AQ18" s="72" t="s">
        <v>3317</v>
      </c>
      <c r="AR18" s="72" t="s">
        <v>3317</v>
      </c>
      <c r="AS18" s="72" t="s">
        <v>3317</v>
      </c>
      <c r="AT18" s="72" t="s">
        <v>3317</v>
      </c>
      <c r="AU18" s="72" t="s">
        <v>3317</v>
      </c>
      <c r="AV18" s="72" t="s">
        <v>3317</v>
      </c>
      <c r="AW18" s="72" t="s">
        <v>3317</v>
      </c>
      <c r="AX18" s="72" t="s">
        <v>3317</v>
      </c>
      <c r="AY18" s="72" t="s">
        <v>3317</v>
      </c>
      <c r="AZ18" s="72" t="s">
        <v>3317</v>
      </c>
      <c r="BA18" s="72" t="s">
        <v>3317</v>
      </c>
      <c r="BB18" s="72" t="s">
        <v>3317</v>
      </c>
      <c r="BC18" s="72" t="s">
        <v>3317</v>
      </c>
      <c r="BD18" s="72" t="s">
        <v>3317</v>
      </c>
      <c r="BE18" s="72" t="s">
        <v>3317</v>
      </c>
      <c r="BF18" s="72" t="s">
        <v>3317</v>
      </c>
      <c r="BG18" s="72" t="s">
        <v>3317</v>
      </c>
      <c r="BH18" s="72" t="s">
        <v>3317</v>
      </c>
      <c r="BI18" s="72" t="s">
        <v>3317</v>
      </c>
      <c r="BJ18" s="72" t="s">
        <v>3317</v>
      </c>
      <c r="BK18" s="72" t="s">
        <v>3317</v>
      </c>
      <c r="BL18" s="72" t="s">
        <v>3317</v>
      </c>
      <c r="BM18" s="72" t="s">
        <v>3317</v>
      </c>
      <c r="BN18" s="72" t="s">
        <v>3317</v>
      </c>
      <c r="BO18" s="72" t="s">
        <v>3317</v>
      </c>
      <c r="BP18" s="72" t="s">
        <v>3317</v>
      </c>
      <c r="BQ18" s="72" t="s">
        <v>3894</v>
      </c>
      <c r="BR18" s="72" t="s">
        <v>3317</v>
      </c>
    </row>
    <row r="19" spans="1:70">
      <c r="A19" s="72" t="s">
        <v>3890</v>
      </c>
      <c r="B19" s="72" t="s">
        <v>2520</v>
      </c>
      <c r="C19" s="72" t="s">
        <v>2521</v>
      </c>
      <c r="D19" s="72" t="s">
        <v>3317</v>
      </c>
      <c r="E19" s="72" t="s">
        <v>3317</v>
      </c>
      <c r="F19" s="72" t="s">
        <v>3317</v>
      </c>
      <c r="G19" s="72" t="s">
        <v>3318</v>
      </c>
      <c r="H19" s="72" t="s">
        <v>3317</v>
      </c>
      <c r="I19" s="72" t="s">
        <v>108</v>
      </c>
      <c r="J19" s="72" t="s">
        <v>3317</v>
      </c>
      <c r="K19" s="72" t="s">
        <v>3317</v>
      </c>
      <c r="L19" s="72" t="s">
        <v>3044</v>
      </c>
      <c r="M19" s="72" t="s">
        <v>3317</v>
      </c>
      <c r="N19" s="72" t="s">
        <v>3317</v>
      </c>
      <c r="O19" s="72" t="s">
        <v>2523</v>
      </c>
      <c r="P19" s="72" t="s">
        <v>3317</v>
      </c>
      <c r="Q19" s="72" t="s">
        <v>3317</v>
      </c>
      <c r="R19" s="72" t="s">
        <v>3206</v>
      </c>
      <c r="S19" s="72" t="s">
        <v>3317</v>
      </c>
      <c r="T19" s="72" t="s">
        <v>3317</v>
      </c>
      <c r="U19" s="72" t="s">
        <v>3317</v>
      </c>
      <c r="V19" s="72" t="s">
        <v>3317</v>
      </c>
      <c r="W19" s="72" t="s">
        <v>3317</v>
      </c>
      <c r="X19" s="72" t="s">
        <v>3317</v>
      </c>
      <c r="Y19" s="72" t="s">
        <v>3317</v>
      </c>
      <c r="Z19" s="72" t="s">
        <v>3317</v>
      </c>
      <c r="AA19" s="72" t="s">
        <v>3317</v>
      </c>
      <c r="AB19" s="72" t="s">
        <v>3317</v>
      </c>
      <c r="AC19" s="72" t="s">
        <v>3317</v>
      </c>
      <c r="AD19" s="72" t="s">
        <v>3317</v>
      </c>
      <c r="AE19" s="72" t="s">
        <v>3317</v>
      </c>
      <c r="AF19" s="72" t="s">
        <v>3317</v>
      </c>
      <c r="AG19" s="72" t="s">
        <v>3317</v>
      </c>
      <c r="AH19" s="72" t="s">
        <v>3317</v>
      </c>
      <c r="AI19" s="72" t="s">
        <v>3317</v>
      </c>
      <c r="AJ19" s="72" t="s">
        <v>3317</v>
      </c>
      <c r="AK19" s="72" t="s">
        <v>3317</v>
      </c>
      <c r="AL19" s="72" t="s">
        <v>3317</v>
      </c>
      <c r="AM19" s="72" t="s">
        <v>3317</v>
      </c>
      <c r="AN19" s="72" t="s">
        <v>3317</v>
      </c>
      <c r="AO19" s="72" t="s">
        <v>3317</v>
      </c>
      <c r="AP19" s="72" t="s">
        <v>3317</v>
      </c>
      <c r="AQ19" s="72" t="s">
        <v>3317</v>
      </c>
      <c r="AR19" s="72" t="s">
        <v>3317</v>
      </c>
      <c r="AS19" s="72" t="s">
        <v>3317</v>
      </c>
      <c r="AT19" s="72" t="s">
        <v>3317</v>
      </c>
      <c r="AU19" s="72" t="s">
        <v>3317</v>
      </c>
      <c r="AV19" s="72" t="s">
        <v>3317</v>
      </c>
      <c r="AW19" s="72" t="s">
        <v>3317</v>
      </c>
      <c r="AX19" s="72" t="s">
        <v>3317</v>
      </c>
      <c r="AY19" s="72" t="s">
        <v>3317</v>
      </c>
      <c r="AZ19" s="72" t="s">
        <v>3317</v>
      </c>
      <c r="BA19" s="72" t="s">
        <v>3317</v>
      </c>
      <c r="BB19" s="72" t="s">
        <v>3317</v>
      </c>
      <c r="BC19" s="72" t="s">
        <v>3317</v>
      </c>
      <c r="BD19" s="72" t="s">
        <v>3317</v>
      </c>
      <c r="BE19" s="72" t="s">
        <v>3317</v>
      </c>
      <c r="BF19" s="72" t="s">
        <v>3317</v>
      </c>
      <c r="BG19" s="72" t="s">
        <v>3317</v>
      </c>
      <c r="BH19" s="72" t="s">
        <v>3317</v>
      </c>
      <c r="BI19" s="72" t="s">
        <v>3317</v>
      </c>
      <c r="BJ19" s="72" t="s">
        <v>3317</v>
      </c>
      <c r="BK19" s="72" t="s">
        <v>3317</v>
      </c>
      <c r="BL19" s="72" t="s">
        <v>3317</v>
      </c>
      <c r="BM19" s="72" t="s">
        <v>3317</v>
      </c>
      <c r="BN19" s="72" t="s">
        <v>3317</v>
      </c>
      <c r="BO19" s="72" t="s">
        <v>3317</v>
      </c>
      <c r="BP19" s="72" t="s">
        <v>3317</v>
      </c>
      <c r="BQ19" s="77" t="s">
        <v>3895</v>
      </c>
      <c r="BR19" s="72" t="s">
        <v>3317</v>
      </c>
    </row>
    <row r="20" spans="1:70">
      <c r="A20" s="72" t="s">
        <v>3890</v>
      </c>
      <c r="B20" s="72" t="s">
        <v>2579</v>
      </c>
      <c r="C20" s="72" t="s">
        <v>2521</v>
      </c>
      <c r="D20" s="72" t="s">
        <v>3317</v>
      </c>
      <c r="E20" s="72" t="s">
        <v>3317</v>
      </c>
      <c r="F20" s="72" t="s">
        <v>3317</v>
      </c>
      <c r="G20" s="72" t="s">
        <v>3318</v>
      </c>
      <c r="H20" s="72" t="s">
        <v>3317</v>
      </c>
      <c r="I20" s="72" t="s">
        <v>108</v>
      </c>
      <c r="J20" s="72" t="s">
        <v>3896</v>
      </c>
      <c r="K20" s="72" t="s">
        <v>3318</v>
      </c>
      <c r="L20" s="72" t="s">
        <v>3341</v>
      </c>
      <c r="M20" s="72" t="s">
        <v>3896</v>
      </c>
      <c r="N20" s="72" t="s">
        <v>3318</v>
      </c>
      <c r="O20" s="72" t="s">
        <v>3317</v>
      </c>
      <c r="P20" s="72" t="s">
        <v>3317</v>
      </c>
      <c r="Q20" s="72" t="s">
        <v>3317</v>
      </c>
      <c r="R20" s="72" t="s">
        <v>3317</v>
      </c>
      <c r="S20" s="72" t="s">
        <v>3317</v>
      </c>
      <c r="T20" s="72" t="s">
        <v>3317</v>
      </c>
      <c r="U20" s="72" t="s">
        <v>3317</v>
      </c>
      <c r="V20" s="72" t="s">
        <v>3317</v>
      </c>
      <c r="W20" s="72" t="s">
        <v>3317</v>
      </c>
      <c r="X20" s="72" t="s">
        <v>3317</v>
      </c>
      <c r="Y20" s="72" t="s">
        <v>3317</v>
      </c>
      <c r="Z20" s="72" t="s">
        <v>3317</v>
      </c>
      <c r="AA20" s="72" t="s">
        <v>3317</v>
      </c>
      <c r="AB20" s="72" t="s">
        <v>3317</v>
      </c>
      <c r="AC20" s="72" t="s">
        <v>3317</v>
      </c>
      <c r="AD20" s="72" t="s">
        <v>3317</v>
      </c>
      <c r="AE20" s="72" t="s">
        <v>3317</v>
      </c>
      <c r="AF20" s="72" t="s">
        <v>3317</v>
      </c>
      <c r="AG20" s="72" t="s">
        <v>3317</v>
      </c>
      <c r="AH20" s="72" t="s">
        <v>3317</v>
      </c>
      <c r="AI20" s="72" t="s">
        <v>3317</v>
      </c>
      <c r="AJ20" s="72" t="s">
        <v>3317</v>
      </c>
      <c r="AK20" s="72" t="s">
        <v>3317</v>
      </c>
      <c r="AL20" s="72" t="s">
        <v>3317</v>
      </c>
      <c r="AM20" s="72" t="s">
        <v>3317</v>
      </c>
      <c r="AN20" s="72" t="s">
        <v>3317</v>
      </c>
      <c r="AO20" s="72" t="s">
        <v>3317</v>
      </c>
      <c r="AP20" s="72" t="s">
        <v>3317</v>
      </c>
      <c r="AQ20" s="72" t="s">
        <v>3317</v>
      </c>
      <c r="AR20" s="72" t="s">
        <v>3317</v>
      </c>
      <c r="AS20" s="72" t="s">
        <v>3317</v>
      </c>
      <c r="AT20" s="72" t="s">
        <v>3317</v>
      </c>
      <c r="AU20" s="72" t="s">
        <v>3317</v>
      </c>
      <c r="AV20" s="72" t="s">
        <v>3317</v>
      </c>
      <c r="AW20" s="72" t="s">
        <v>3317</v>
      </c>
      <c r="AX20" s="72" t="s">
        <v>3317</v>
      </c>
      <c r="AY20" s="72" t="s">
        <v>3317</v>
      </c>
      <c r="AZ20" s="72" t="s">
        <v>3317</v>
      </c>
      <c r="BA20" s="72" t="s">
        <v>3317</v>
      </c>
      <c r="BB20" s="72" t="s">
        <v>3317</v>
      </c>
      <c r="BC20" s="72" t="s">
        <v>3317</v>
      </c>
      <c r="BD20" s="72" t="s">
        <v>3317</v>
      </c>
      <c r="BE20" s="72" t="s">
        <v>3317</v>
      </c>
      <c r="BF20" s="72" t="s">
        <v>3317</v>
      </c>
      <c r="BG20" s="72" t="s">
        <v>3317</v>
      </c>
      <c r="BH20" s="72" t="s">
        <v>3317</v>
      </c>
      <c r="BI20" s="72" t="s">
        <v>3317</v>
      </c>
      <c r="BJ20" s="72" t="s">
        <v>3317</v>
      </c>
      <c r="BK20" s="72" t="s">
        <v>3317</v>
      </c>
      <c r="BL20" s="72" t="s">
        <v>3317</v>
      </c>
      <c r="BM20" s="72" t="s">
        <v>3317</v>
      </c>
      <c r="BN20" s="72" t="s">
        <v>3317</v>
      </c>
      <c r="BO20" s="72" t="s">
        <v>3317</v>
      </c>
      <c r="BP20" s="72" t="s">
        <v>3317</v>
      </c>
      <c r="BQ20" s="72" t="s">
        <v>3897</v>
      </c>
      <c r="BR20" s="72" t="s">
        <v>3317</v>
      </c>
    </row>
    <row r="21" spans="1:70">
      <c r="A21" s="72" t="s">
        <v>3890</v>
      </c>
      <c r="B21" s="72" t="s">
        <v>3898</v>
      </c>
      <c r="C21" s="72" t="s">
        <v>2521</v>
      </c>
      <c r="D21" s="72" t="s">
        <v>3317</v>
      </c>
      <c r="E21" s="72" t="s">
        <v>3317</v>
      </c>
      <c r="F21" s="72" t="s">
        <v>3317</v>
      </c>
      <c r="G21" s="72" t="s">
        <v>3318</v>
      </c>
      <c r="H21" s="72" t="s">
        <v>3317</v>
      </c>
      <c r="I21" s="72" t="s">
        <v>3322</v>
      </c>
      <c r="J21" s="72" t="s">
        <v>3317</v>
      </c>
      <c r="K21" s="72" t="s">
        <v>3317</v>
      </c>
      <c r="L21" s="72" t="s">
        <v>3317</v>
      </c>
      <c r="M21" s="72" t="s">
        <v>3317</v>
      </c>
      <c r="N21" s="72" t="s">
        <v>3317</v>
      </c>
      <c r="O21" s="72" t="s">
        <v>3317</v>
      </c>
      <c r="P21" s="72" t="s">
        <v>3317</v>
      </c>
      <c r="Q21" s="72" t="s">
        <v>3317</v>
      </c>
      <c r="R21" s="72" t="s">
        <v>3317</v>
      </c>
      <c r="S21" s="72" t="s">
        <v>3317</v>
      </c>
      <c r="T21" s="72" t="s">
        <v>3317</v>
      </c>
      <c r="U21" s="72" t="s">
        <v>3317</v>
      </c>
      <c r="V21" s="72" t="s">
        <v>3317</v>
      </c>
      <c r="W21" s="72" t="s">
        <v>3317</v>
      </c>
      <c r="X21" s="72" t="s">
        <v>3317</v>
      </c>
      <c r="Y21" s="72" t="s">
        <v>3317</v>
      </c>
      <c r="Z21" s="72" t="s">
        <v>3317</v>
      </c>
      <c r="AA21" s="72" t="s">
        <v>3317</v>
      </c>
      <c r="AB21" s="72" t="s">
        <v>3317</v>
      </c>
      <c r="AC21" s="72" t="s">
        <v>3317</v>
      </c>
      <c r="AD21" s="72" t="s">
        <v>3317</v>
      </c>
      <c r="AE21" s="72" t="s">
        <v>3317</v>
      </c>
      <c r="AF21" s="72" t="s">
        <v>3317</v>
      </c>
      <c r="AG21" s="72" t="s">
        <v>3317</v>
      </c>
      <c r="AH21" s="72" t="s">
        <v>3317</v>
      </c>
      <c r="AI21" s="72" t="s">
        <v>3317</v>
      </c>
      <c r="AJ21" s="72" t="s">
        <v>3317</v>
      </c>
      <c r="AK21" s="72" t="s">
        <v>3317</v>
      </c>
      <c r="AL21" s="72" t="s">
        <v>3317</v>
      </c>
      <c r="AM21" s="72" t="s">
        <v>3317</v>
      </c>
      <c r="AN21" s="72" t="s">
        <v>3317</v>
      </c>
      <c r="AO21" s="72" t="s">
        <v>3317</v>
      </c>
      <c r="AP21" s="72" t="s">
        <v>3317</v>
      </c>
      <c r="AQ21" s="72" t="s">
        <v>3317</v>
      </c>
      <c r="AR21" s="72" t="s">
        <v>3317</v>
      </c>
      <c r="AS21" s="72" t="s">
        <v>3317</v>
      </c>
      <c r="AT21" s="72" t="s">
        <v>3317</v>
      </c>
      <c r="AU21" s="72" t="s">
        <v>3317</v>
      </c>
      <c r="AV21" s="72" t="s">
        <v>3317</v>
      </c>
      <c r="AW21" s="72" t="s">
        <v>3317</v>
      </c>
      <c r="AX21" s="72" t="s">
        <v>3317</v>
      </c>
      <c r="AY21" s="72" t="s">
        <v>3317</v>
      </c>
      <c r="AZ21" s="72" t="s">
        <v>3317</v>
      </c>
      <c r="BA21" s="72" t="s">
        <v>3317</v>
      </c>
      <c r="BB21" s="72" t="s">
        <v>3317</v>
      </c>
      <c r="BC21" s="72" t="s">
        <v>3317</v>
      </c>
      <c r="BD21" s="72" t="s">
        <v>3317</v>
      </c>
      <c r="BE21" s="72" t="s">
        <v>3317</v>
      </c>
      <c r="BF21" s="72" t="s">
        <v>3317</v>
      </c>
      <c r="BG21" s="72" t="s">
        <v>3317</v>
      </c>
      <c r="BH21" s="72" t="s">
        <v>3317</v>
      </c>
      <c r="BI21" s="72" t="s">
        <v>3317</v>
      </c>
      <c r="BJ21" s="72" t="s">
        <v>3317</v>
      </c>
      <c r="BK21" s="72" t="s">
        <v>3317</v>
      </c>
      <c r="BL21" s="72" t="s">
        <v>3317</v>
      </c>
      <c r="BM21" s="72" t="s">
        <v>3317</v>
      </c>
      <c r="BN21" s="72" t="s">
        <v>3317</v>
      </c>
      <c r="BO21" s="72" t="s">
        <v>3317</v>
      </c>
      <c r="BP21" s="72" t="s">
        <v>3317</v>
      </c>
      <c r="BQ21" s="72" t="s">
        <v>3899</v>
      </c>
      <c r="BR21" s="72" t="s">
        <v>3317</v>
      </c>
    </row>
    <row r="22" spans="1:70">
      <c r="A22" s="72" t="s">
        <v>3890</v>
      </c>
      <c r="B22" s="72" t="s">
        <v>3900</v>
      </c>
      <c r="C22" s="72" t="s">
        <v>2521</v>
      </c>
      <c r="D22" s="72" t="s">
        <v>3317</v>
      </c>
      <c r="E22" s="72" t="s">
        <v>3317</v>
      </c>
      <c r="F22" s="72" t="s">
        <v>3317</v>
      </c>
      <c r="G22" s="72" t="s">
        <v>3318</v>
      </c>
      <c r="H22" s="72" t="s">
        <v>3317</v>
      </c>
      <c r="I22" s="72" t="s">
        <v>3322</v>
      </c>
      <c r="J22" s="72" t="s">
        <v>3317</v>
      </c>
      <c r="K22" s="72" t="s">
        <v>3317</v>
      </c>
      <c r="L22" s="72" t="s">
        <v>3317</v>
      </c>
      <c r="M22" s="72" t="s">
        <v>3317</v>
      </c>
      <c r="N22" s="72" t="s">
        <v>3317</v>
      </c>
      <c r="O22" s="72" t="s">
        <v>3317</v>
      </c>
      <c r="P22" s="72" t="s">
        <v>3317</v>
      </c>
      <c r="Q22" s="72" t="s">
        <v>3317</v>
      </c>
      <c r="R22" s="72" t="s">
        <v>3317</v>
      </c>
      <c r="S22" s="72" t="s">
        <v>3317</v>
      </c>
      <c r="T22" s="72" t="s">
        <v>3317</v>
      </c>
      <c r="U22" s="72" t="s">
        <v>3317</v>
      </c>
      <c r="V22" s="72" t="s">
        <v>3317</v>
      </c>
      <c r="W22" s="72" t="s">
        <v>3317</v>
      </c>
      <c r="X22" s="72" t="s">
        <v>3317</v>
      </c>
      <c r="Y22" s="72" t="s">
        <v>3317</v>
      </c>
      <c r="Z22" s="72" t="s">
        <v>3317</v>
      </c>
      <c r="AA22" s="72" t="s">
        <v>3317</v>
      </c>
      <c r="AB22" s="72" t="s">
        <v>3317</v>
      </c>
      <c r="AC22" s="72" t="s">
        <v>3317</v>
      </c>
      <c r="AD22" s="72" t="s">
        <v>3317</v>
      </c>
      <c r="AE22" s="72" t="s">
        <v>3317</v>
      </c>
      <c r="AF22" s="72" t="s">
        <v>3317</v>
      </c>
      <c r="AG22" s="72" t="s">
        <v>3317</v>
      </c>
      <c r="AH22" s="72" t="s">
        <v>3317</v>
      </c>
      <c r="AI22" s="72" t="s">
        <v>3317</v>
      </c>
      <c r="AJ22" s="72" t="s">
        <v>3317</v>
      </c>
      <c r="AK22" s="72" t="s">
        <v>3317</v>
      </c>
      <c r="AL22" s="72" t="s">
        <v>3317</v>
      </c>
      <c r="AM22" s="72" t="s">
        <v>3317</v>
      </c>
      <c r="AN22" s="72" t="s">
        <v>3317</v>
      </c>
      <c r="AO22" s="72" t="s">
        <v>3317</v>
      </c>
      <c r="AP22" s="72" t="s">
        <v>3317</v>
      </c>
      <c r="AQ22" s="72" t="s">
        <v>3317</v>
      </c>
      <c r="AR22" s="72" t="s">
        <v>3317</v>
      </c>
      <c r="AS22" s="72" t="s">
        <v>3317</v>
      </c>
      <c r="AT22" s="72" t="s">
        <v>3317</v>
      </c>
      <c r="AU22" s="72" t="s">
        <v>3317</v>
      </c>
      <c r="AV22" s="72" t="s">
        <v>3317</v>
      </c>
      <c r="AW22" s="72" t="s">
        <v>3317</v>
      </c>
      <c r="AX22" s="72" t="s">
        <v>3317</v>
      </c>
      <c r="AY22" s="72" t="s">
        <v>3317</v>
      </c>
      <c r="AZ22" s="72" t="s">
        <v>3317</v>
      </c>
      <c r="BA22" s="72" t="s">
        <v>3317</v>
      </c>
      <c r="BB22" s="72" t="s">
        <v>3317</v>
      </c>
      <c r="BC22" s="72" t="s">
        <v>3317</v>
      </c>
      <c r="BD22" s="72" t="s">
        <v>3317</v>
      </c>
      <c r="BE22" s="72" t="s">
        <v>3317</v>
      </c>
      <c r="BF22" s="72" t="s">
        <v>3317</v>
      </c>
      <c r="BG22" s="72" t="s">
        <v>3317</v>
      </c>
      <c r="BH22" s="72" t="s">
        <v>3317</v>
      </c>
      <c r="BI22" s="72" t="s">
        <v>3317</v>
      </c>
      <c r="BJ22" s="72" t="s">
        <v>3317</v>
      </c>
      <c r="BK22" s="72" t="s">
        <v>3317</v>
      </c>
      <c r="BL22" s="72" t="s">
        <v>3317</v>
      </c>
      <c r="BM22" s="72" t="s">
        <v>3317</v>
      </c>
      <c r="BN22" s="72" t="s">
        <v>3317</v>
      </c>
      <c r="BO22" s="72" t="s">
        <v>3317</v>
      </c>
      <c r="BP22" s="72" t="s">
        <v>3317</v>
      </c>
      <c r="BQ22" s="72" t="s">
        <v>3901</v>
      </c>
      <c r="BR22" s="72" t="s">
        <v>3317</v>
      </c>
    </row>
    <row r="23" spans="1:70">
      <c r="A23" s="72" t="s">
        <v>3890</v>
      </c>
      <c r="B23" s="72" t="s">
        <v>2582</v>
      </c>
      <c r="C23" s="72" t="s">
        <v>2521</v>
      </c>
      <c r="D23" s="72" t="s">
        <v>3317</v>
      </c>
      <c r="E23" s="72" t="s">
        <v>3317</v>
      </c>
      <c r="F23" s="72" t="s">
        <v>3317</v>
      </c>
      <c r="G23" s="72" t="s">
        <v>3318</v>
      </c>
      <c r="H23" s="72" t="s">
        <v>3317</v>
      </c>
      <c r="I23" s="72" t="s">
        <v>108</v>
      </c>
      <c r="J23" s="72" t="s">
        <v>3317</v>
      </c>
      <c r="K23" s="72" t="s">
        <v>3317</v>
      </c>
      <c r="L23" s="72" t="s">
        <v>3317</v>
      </c>
      <c r="M23" s="72" t="s">
        <v>3317</v>
      </c>
      <c r="N23" s="72" t="s">
        <v>3317</v>
      </c>
      <c r="O23" s="72" t="s">
        <v>3317</v>
      </c>
      <c r="P23" s="72" t="s">
        <v>3317</v>
      </c>
      <c r="Q23" s="72" t="s">
        <v>3317</v>
      </c>
      <c r="R23" s="72" t="s">
        <v>3317</v>
      </c>
      <c r="S23" s="72" t="s">
        <v>3317</v>
      </c>
      <c r="T23" s="72" t="s">
        <v>3317</v>
      </c>
      <c r="U23" s="72" t="s">
        <v>3317</v>
      </c>
      <c r="V23" s="72" t="s">
        <v>3317</v>
      </c>
      <c r="W23" s="72" t="s">
        <v>3317</v>
      </c>
      <c r="X23" s="72" t="s">
        <v>3317</v>
      </c>
      <c r="Y23" s="72" t="s">
        <v>3317</v>
      </c>
      <c r="Z23" s="72" t="s">
        <v>3317</v>
      </c>
      <c r="AA23" s="72" t="s">
        <v>3317</v>
      </c>
      <c r="AB23" s="72" t="s">
        <v>3317</v>
      </c>
      <c r="AC23" s="72" t="s">
        <v>3317</v>
      </c>
      <c r="AD23" s="72" t="s">
        <v>3317</v>
      </c>
      <c r="AE23" s="72" t="s">
        <v>3317</v>
      </c>
      <c r="AF23" s="72" t="s">
        <v>3317</v>
      </c>
      <c r="AG23" s="72" t="s">
        <v>3317</v>
      </c>
      <c r="AH23" s="72" t="s">
        <v>3317</v>
      </c>
      <c r="AI23" s="72" t="s">
        <v>3317</v>
      </c>
      <c r="AJ23" s="72" t="s">
        <v>3317</v>
      </c>
      <c r="AK23" s="72" t="s">
        <v>3317</v>
      </c>
      <c r="AL23" s="72" t="s">
        <v>3317</v>
      </c>
      <c r="AM23" s="72" t="s">
        <v>3317</v>
      </c>
      <c r="AN23" s="72" t="s">
        <v>3317</v>
      </c>
      <c r="AO23" s="72" t="s">
        <v>3317</v>
      </c>
      <c r="AP23" s="72" t="s">
        <v>3317</v>
      </c>
      <c r="AQ23" s="72" t="s">
        <v>3317</v>
      </c>
      <c r="AR23" s="72" t="s">
        <v>3317</v>
      </c>
      <c r="AS23" s="72" t="s">
        <v>3317</v>
      </c>
      <c r="AT23" s="72" t="s">
        <v>3317</v>
      </c>
      <c r="AU23" s="72" t="s">
        <v>3317</v>
      </c>
      <c r="AV23" s="72" t="s">
        <v>3317</v>
      </c>
      <c r="AW23" s="72" t="s">
        <v>3317</v>
      </c>
      <c r="AX23" s="72" t="s">
        <v>3317</v>
      </c>
      <c r="AY23" s="72" t="s">
        <v>3317</v>
      </c>
      <c r="AZ23" s="72" t="s">
        <v>3317</v>
      </c>
      <c r="BA23" s="72" t="s">
        <v>3317</v>
      </c>
      <c r="BB23" s="72" t="s">
        <v>3317</v>
      </c>
      <c r="BC23" s="72" t="s">
        <v>3317</v>
      </c>
      <c r="BD23" s="72" t="s">
        <v>3317</v>
      </c>
      <c r="BE23" s="72" t="s">
        <v>3317</v>
      </c>
      <c r="BF23" s="72" t="s">
        <v>3317</v>
      </c>
      <c r="BG23" s="72" t="s">
        <v>3317</v>
      </c>
      <c r="BH23" s="72" t="s">
        <v>3317</v>
      </c>
      <c r="BI23" s="72" t="s">
        <v>3317</v>
      </c>
      <c r="BJ23" s="72" t="s">
        <v>3317</v>
      </c>
      <c r="BK23" s="72" t="s">
        <v>3317</v>
      </c>
      <c r="BL23" s="72" t="s">
        <v>3317</v>
      </c>
      <c r="BM23" s="72" t="s">
        <v>3317</v>
      </c>
      <c r="BN23" s="72" t="s">
        <v>3317</v>
      </c>
      <c r="BO23" s="72" t="s">
        <v>3317</v>
      </c>
      <c r="BP23" s="72" t="s">
        <v>3317</v>
      </c>
      <c r="BQ23" s="72" t="s">
        <v>3902</v>
      </c>
      <c r="BR23" s="72" t="s">
        <v>3317</v>
      </c>
    </row>
    <row r="24" spans="1:70">
      <c r="A24" s="72" t="s">
        <v>2027</v>
      </c>
      <c r="B24" s="72" t="s">
        <v>2525</v>
      </c>
      <c r="C24" s="72" t="s">
        <v>2526</v>
      </c>
      <c r="D24" s="72" t="s">
        <v>3317</v>
      </c>
      <c r="E24" s="72" t="s">
        <v>3317</v>
      </c>
      <c r="F24" s="72" t="s">
        <v>3317</v>
      </c>
      <c r="G24" s="72" t="s">
        <v>3318</v>
      </c>
      <c r="H24" s="72" t="s">
        <v>3317</v>
      </c>
      <c r="I24" s="72" t="s">
        <v>3350</v>
      </c>
      <c r="J24" s="72" t="s">
        <v>3317</v>
      </c>
      <c r="K24" s="72" t="s">
        <v>3317</v>
      </c>
      <c r="L24" s="72" t="s">
        <v>2523</v>
      </c>
      <c r="M24" s="72" t="s">
        <v>3317</v>
      </c>
      <c r="N24" s="72" t="s">
        <v>3317</v>
      </c>
      <c r="O24" s="72" t="s">
        <v>3317</v>
      </c>
      <c r="P24" s="72" t="s">
        <v>3317</v>
      </c>
      <c r="Q24" s="72" t="s">
        <v>3317</v>
      </c>
      <c r="R24" s="72" t="s">
        <v>3317</v>
      </c>
      <c r="S24" s="72" t="s">
        <v>3317</v>
      </c>
      <c r="T24" s="72" t="s">
        <v>3317</v>
      </c>
      <c r="U24" s="72" t="s">
        <v>3317</v>
      </c>
      <c r="V24" s="72" t="s">
        <v>3317</v>
      </c>
      <c r="W24" s="72" t="s">
        <v>3317</v>
      </c>
      <c r="X24" s="72" t="s">
        <v>3317</v>
      </c>
      <c r="Y24" s="72" t="s">
        <v>3317</v>
      </c>
      <c r="Z24" s="72" t="s">
        <v>3317</v>
      </c>
      <c r="AA24" s="72" t="s">
        <v>3317</v>
      </c>
      <c r="AB24" s="72" t="s">
        <v>3317</v>
      </c>
      <c r="AC24" s="72" t="s">
        <v>3317</v>
      </c>
      <c r="AD24" s="72" t="s">
        <v>3317</v>
      </c>
      <c r="AE24" s="72" t="s">
        <v>3317</v>
      </c>
      <c r="AF24" s="72" t="s">
        <v>3317</v>
      </c>
      <c r="AG24" s="72" t="s">
        <v>3317</v>
      </c>
      <c r="AH24" s="72" t="s">
        <v>3317</v>
      </c>
      <c r="AI24" s="72" t="s">
        <v>3317</v>
      </c>
      <c r="AJ24" s="72" t="s">
        <v>3317</v>
      </c>
      <c r="AK24" s="72" t="s">
        <v>3317</v>
      </c>
      <c r="AL24" s="72" t="s">
        <v>3317</v>
      </c>
      <c r="AM24" s="72" t="s">
        <v>3317</v>
      </c>
      <c r="AN24" s="72" t="s">
        <v>3317</v>
      </c>
      <c r="AO24" s="72" t="s">
        <v>3317</v>
      </c>
      <c r="AP24" s="72" t="s">
        <v>3317</v>
      </c>
      <c r="AQ24" s="72" t="s">
        <v>3317</v>
      </c>
      <c r="AR24" s="72" t="s">
        <v>3317</v>
      </c>
      <c r="AS24" s="72" t="s">
        <v>3317</v>
      </c>
      <c r="AT24" s="72" t="s">
        <v>3317</v>
      </c>
      <c r="AU24" s="72" t="s">
        <v>3317</v>
      </c>
      <c r="AV24" s="72" t="s">
        <v>3317</v>
      </c>
      <c r="AW24" s="72" t="s">
        <v>3317</v>
      </c>
      <c r="AX24" s="72" t="s">
        <v>3317</v>
      </c>
      <c r="AY24" s="72" t="s">
        <v>3317</v>
      </c>
      <c r="AZ24" s="72" t="s">
        <v>3317</v>
      </c>
      <c r="BA24" s="72" t="s">
        <v>3317</v>
      </c>
      <c r="BB24" s="72" t="s">
        <v>3317</v>
      </c>
      <c r="BC24" s="72" t="s">
        <v>3317</v>
      </c>
      <c r="BD24" s="72" t="s">
        <v>3317</v>
      </c>
      <c r="BE24" s="72" t="s">
        <v>3317</v>
      </c>
      <c r="BF24" s="72" t="s">
        <v>3317</v>
      </c>
      <c r="BG24" s="72" t="s">
        <v>3317</v>
      </c>
      <c r="BH24" s="72" t="s">
        <v>3317</v>
      </c>
      <c r="BI24" s="72" t="s">
        <v>3317</v>
      </c>
      <c r="BJ24" s="72" t="s">
        <v>3317</v>
      </c>
      <c r="BK24" s="72" t="s">
        <v>3317</v>
      </c>
      <c r="BL24" s="72" t="s">
        <v>3317</v>
      </c>
      <c r="BM24" s="72" t="s">
        <v>3317</v>
      </c>
      <c r="BN24" s="72" t="s">
        <v>3317</v>
      </c>
      <c r="BO24" s="72" t="s">
        <v>3317</v>
      </c>
      <c r="BP24" s="72" t="s">
        <v>3317</v>
      </c>
      <c r="BQ24" s="72" t="s">
        <v>3903</v>
      </c>
      <c r="BR24" s="72" t="s">
        <v>3317</v>
      </c>
    </row>
    <row r="25" spans="1:70">
      <c r="A25" s="72" t="s">
        <v>2027</v>
      </c>
      <c r="B25" s="72" t="s">
        <v>3904</v>
      </c>
      <c r="C25" s="72" t="s">
        <v>3905</v>
      </c>
      <c r="D25" s="72" t="s">
        <v>3317</v>
      </c>
      <c r="E25" s="72" t="s">
        <v>3317</v>
      </c>
      <c r="F25" s="72" t="s">
        <v>3317</v>
      </c>
      <c r="G25" s="72" t="s">
        <v>3318</v>
      </c>
      <c r="H25" s="72" t="s">
        <v>3317</v>
      </c>
      <c r="I25" s="72" t="s">
        <v>3350</v>
      </c>
      <c r="J25" s="72" t="s">
        <v>3317</v>
      </c>
      <c r="K25" s="72" t="s">
        <v>3317</v>
      </c>
      <c r="L25" s="72" t="s">
        <v>3317</v>
      </c>
      <c r="M25" s="72" t="s">
        <v>3317</v>
      </c>
      <c r="N25" s="72" t="s">
        <v>3317</v>
      </c>
      <c r="O25" s="72" t="s">
        <v>3317</v>
      </c>
      <c r="P25" s="72" t="s">
        <v>3317</v>
      </c>
      <c r="Q25" s="72" t="s">
        <v>3317</v>
      </c>
      <c r="R25" s="72" t="s">
        <v>3317</v>
      </c>
      <c r="S25" s="72" t="s">
        <v>3317</v>
      </c>
      <c r="T25" s="72" t="s">
        <v>3317</v>
      </c>
      <c r="U25" s="72" t="s">
        <v>3317</v>
      </c>
      <c r="V25" s="72" t="s">
        <v>3317</v>
      </c>
      <c r="W25" s="72" t="s">
        <v>3317</v>
      </c>
      <c r="X25" s="72" t="s">
        <v>3317</v>
      </c>
      <c r="Y25" s="72" t="s">
        <v>3317</v>
      </c>
      <c r="Z25" s="72" t="s">
        <v>3317</v>
      </c>
      <c r="AA25" s="72" t="s">
        <v>3317</v>
      </c>
      <c r="AB25" s="72" t="s">
        <v>3317</v>
      </c>
      <c r="AC25" s="72" t="s">
        <v>3317</v>
      </c>
      <c r="AD25" s="72" t="s">
        <v>3317</v>
      </c>
      <c r="AE25" s="72" t="s">
        <v>3317</v>
      </c>
      <c r="AF25" s="72" t="s">
        <v>3317</v>
      </c>
      <c r="AG25" s="72" t="s">
        <v>3317</v>
      </c>
      <c r="AH25" s="72" t="s">
        <v>3317</v>
      </c>
      <c r="AI25" s="72" t="s">
        <v>3317</v>
      </c>
      <c r="AJ25" s="72" t="s">
        <v>3317</v>
      </c>
      <c r="AK25" s="72" t="s">
        <v>3317</v>
      </c>
      <c r="AL25" s="72" t="s">
        <v>3317</v>
      </c>
      <c r="AM25" s="72" t="s">
        <v>3317</v>
      </c>
      <c r="AN25" s="72" t="s">
        <v>3317</v>
      </c>
      <c r="AO25" s="72" t="s">
        <v>3317</v>
      </c>
      <c r="AP25" s="72" t="s">
        <v>3317</v>
      </c>
      <c r="AQ25" s="72" t="s">
        <v>3317</v>
      </c>
      <c r="AR25" s="72" t="s">
        <v>3317</v>
      </c>
      <c r="AS25" s="72" t="s">
        <v>3317</v>
      </c>
      <c r="AT25" s="72" t="s">
        <v>3317</v>
      </c>
      <c r="AU25" s="72" t="s">
        <v>3317</v>
      </c>
      <c r="AV25" s="72" t="s">
        <v>3317</v>
      </c>
      <c r="AW25" s="72" t="s">
        <v>3317</v>
      </c>
      <c r="AX25" s="72" t="s">
        <v>3317</v>
      </c>
      <c r="AY25" s="72" t="s">
        <v>3317</v>
      </c>
      <c r="AZ25" s="72" t="s">
        <v>3317</v>
      </c>
      <c r="BA25" s="72" t="s">
        <v>3317</v>
      </c>
      <c r="BB25" s="72" t="s">
        <v>3317</v>
      </c>
      <c r="BC25" s="72" t="s">
        <v>3317</v>
      </c>
      <c r="BD25" s="72" t="s">
        <v>3317</v>
      </c>
      <c r="BE25" s="72" t="s">
        <v>3317</v>
      </c>
      <c r="BF25" s="72" t="s">
        <v>3317</v>
      </c>
      <c r="BG25" s="72" t="s">
        <v>3317</v>
      </c>
      <c r="BH25" s="72" t="s">
        <v>3317</v>
      </c>
      <c r="BI25" s="72" t="s">
        <v>3317</v>
      </c>
      <c r="BJ25" s="72" t="s">
        <v>3317</v>
      </c>
      <c r="BK25" s="72" t="s">
        <v>3317</v>
      </c>
      <c r="BL25" s="72" t="s">
        <v>3317</v>
      </c>
      <c r="BM25" s="72" t="s">
        <v>3317</v>
      </c>
      <c r="BN25" s="72" t="s">
        <v>3317</v>
      </c>
      <c r="BO25" s="72" t="s">
        <v>3317</v>
      </c>
      <c r="BP25" s="72" t="s">
        <v>3317</v>
      </c>
      <c r="BQ25" s="72" t="s">
        <v>3906</v>
      </c>
      <c r="BR25" s="72" t="s">
        <v>3317</v>
      </c>
    </row>
    <row r="26" spans="1:70">
      <c r="A26" s="72" t="s">
        <v>2027</v>
      </c>
      <c r="B26" s="72" t="s">
        <v>2584</v>
      </c>
      <c r="C26" s="72" t="s">
        <v>2585</v>
      </c>
      <c r="D26" s="72" t="s">
        <v>3317</v>
      </c>
      <c r="E26" s="72" t="s">
        <v>3317</v>
      </c>
      <c r="F26" s="72" t="s">
        <v>3317</v>
      </c>
      <c r="G26" s="72" t="s">
        <v>3318</v>
      </c>
      <c r="H26" s="72" t="s">
        <v>3317</v>
      </c>
      <c r="I26" s="72" t="s">
        <v>3350</v>
      </c>
      <c r="J26" s="72" t="s">
        <v>3317</v>
      </c>
      <c r="K26" s="72" t="s">
        <v>3317</v>
      </c>
      <c r="L26" s="72" t="s">
        <v>108</v>
      </c>
      <c r="M26" s="72" t="s">
        <v>3317</v>
      </c>
      <c r="N26" s="72" t="s">
        <v>3317</v>
      </c>
      <c r="O26" s="72" t="s">
        <v>3341</v>
      </c>
      <c r="P26" s="72" t="s">
        <v>3317</v>
      </c>
      <c r="Q26" s="72" t="s">
        <v>3317</v>
      </c>
      <c r="R26" s="72" t="s">
        <v>3317</v>
      </c>
      <c r="S26" s="72" t="s">
        <v>3317</v>
      </c>
      <c r="T26" s="72" t="s">
        <v>3317</v>
      </c>
      <c r="U26" s="72" t="s">
        <v>3317</v>
      </c>
      <c r="V26" s="72" t="s">
        <v>3317</v>
      </c>
      <c r="W26" s="72" t="s">
        <v>3317</v>
      </c>
      <c r="X26" s="72" t="s">
        <v>3317</v>
      </c>
      <c r="Y26" s="72" t="s">
        <v>3317</v>
      </c>
      <c r="Z26" s="72" t="s">
        <v>3317</v>
      </c>
      <c r="AA26" s="72" t="s">
        <v>3317</v>
      </c>
      <c r="AB26" s="72" t="s">
        <v>3317</v>
      </c>
      <c r="AC26" s="72" t="s">
        <v>3317</v>
      </c>
      <c r="AD26" s="72" t="s">
        <v>3317</v>
      </c>
      <c r="AE26" s="72" t="s">
        <v>3317</v>
      </c>
      <c r="AF26" s="72" t="s">
        <v>3317</v>
      </c>
      <c r="AG26" s="72" t="s">
        <v>3317</v>
      </c>
      <c r="AH26" s="72" t="s">
        <v>3317</v>
      </c>
      <c r="AI26" s="72" t="s">
        <v>3317</v>
      </c>
      <c r="AJ26" s="72" t="s">
        <v>3317</v>
      </c>
      <c r="AK26" s="72" t="s">
        <v>3317</v>
      </c>
      <c r="AL26" s="72" t="s">
        <v>3317</v>
      </c>
      <c r="AM26" s="72" t="s">
        <v>3317</v>
      </c>
      <c r="AN26" s="72" t="s">
        <v>3317</v>
      </c>
      <c r="AO26" s="72" t="s">
        <v>3317</v>
      </c>
      <c r="AP26" s="72" t="s">
        <v>3317</v>
      </c>
      <c r="AQ26" s="72" t="s">
        <v>3317</v>
      </c>
      <c r="AR26" s="72" t="s">
        <v>3317</v>
      </c>
      <c r="AS26" s="72" t="s">
        <v>3317</v>
      </c>
      <c r="AT26" s="72" t="s">
        <v>3317</v>
      </c>
      <c r="AU26" s="72" t="s">
        <v>3317</v>
      </c>
      <c r="AV26" s="72" t="s">
        <v>3317</v>
      </c>
      <c r="AW26" s="72" t="s">
        <v>3317</v>
      </c>
      <c r="AX26" s="72" t="s">
        <v>3317</v>
      </c>
      <c r="AY26" s="72" t="s">
        <v>3317</v>
      </c>
      <c r="AZ26" s="72" t="s">
        <v>3317</v>
      </c>
      <c r="BA26" s="72" t="s">
        <v>3317</v>
      </c>
      <c r="BB26" s="72" t="s">
        <v>3317</v>
      </c>
      <c r="BC26" s="72" t="s">
        <v>3317</v>
      </c>
      <c r="BD26" s="72" t="s">
        <v>3317</v>
      </c>
      <c r="BE26" s="72" t="s">
        <v>3317</v>
      </c>
      <c r="BF26" s="72" t="s">
        <v>3317</v>
      </c>
      <c r="BG26" s="72" t="s">
        <v>3317</v>
      </c>
      <c r="BH26" s="72" t="s">
        <v>3317</v>
      </c>
      <c r="BI26" s="72" t="s">
        <v>3317</v>
      </c>
      <c r="BJ26" s="72" t="s">
        <v>3317</v>
      </c>
      <c r="BK26" s="72" t="s">
        <v>3317</v>
      </c>
      <c r="BL26" s="72" t="s">
        <v>3317</v>
      </c>
      <c r="BM26" s="72" t="s">
        <v>3317</v>
      </c>
      <c r="BN26" s="72" t="s">
        <v>3317</v>
      </c>
      <c r="BO26" s="72" t="s">
        <v>3317</v>
      </c>
      <c r="BP26" s="72" t="s">
        <v>3317</v>
      </c>
      <c r="BQ26" s="72" t="s">
        <v>3907</v>
      </c>
      <c r="BR26" s="72" t="s">
        <v>3317</v>
      </c>
    </row>
    <row r="27" spans="1:70">
      <c r="A27" s="72" t="s">
        <v>2027</v>
      </c>
      <c r="B27" s="72" t="s">
        <v>2528</v>
      </c>
      <c r="C27" s="72" t="s">
        <v>2458</v>
      </c>
      <c r="D27" s="72" t="s">
        <v>3317</v>
      </c>
      <c r="E27" s="72" t="s">
        <v>3317</v>
      </c>
      <c r="F27" s="72" t="s">
        <v>3317</v>
      </c>
      <c r="G27" s="72" t="s">
        <v>3318</v>
      </c>
      <c r="H27" s="72" t="s">
        <v>3317</v>
      </c>
      <c r="I27" s="72" t="s">
        <v>551</v>
      </c>
      <c r="J27" s="72" t="s">
        <v>2529</v>
      </c>
      <c r="K27" s="72" t="s">
        <v>3318</v>
      </c>
      <c r="L27" s="72" t="s">
        <v>3317</v>
      </c>
      <c r="M27" s="72" t="s">
        <v>3317</v>
      </c>
      <c r="N27" s="72" t="s">
        <v>3317</v>
      </c>
      <c r="O27" s="72" t="s">
        <v>3317</v>
      </c>
      <c r="P27" s="72" t="s">
        <v>3317</v>
      </c>
      <c r="Q27" s="72" t="s">
        <v>3317</v>
      </c>
      <c r="R27" s="72" t="s">
        <v>3317</v>
      </c>
      <c r="S27" s="72" t="s">
        <v>3317</v>
      </c>
      <c r="T27" s="72" t="s">
        <v>3317</v>
      </c>
      <c r="U27" s="72" t="s">
        <v>3317</v>
      </c>
      <c r="V27" s="72" t="s">
        <v>3317</v>
      </c>
      <c r="W27" s="72" t="s">
        <v>3317</v>
      </c>
      <c r="X27" s="72" t="s">
        <v>3317</v>
      </c>
      <c r="Y27" s="72" t="s">
        <v>3317</v>
      </c>
      <c r="Z27" s="72" t="s">
        <v>3317</v>
      </c>
      <c r="AA27" s="72" t="s">
        <v>3317</v>
      </c>
      <c r="AB27" s="72" t="s">
        <v>3317</v>
      </c>
      <c r="AC27" s="72" t="s">
        <v>3317</v>
      </c>
      <c r="AD27" s="72" t="s">
        <v>3317</v>
      </c>
      <c r="AE27" s="72" t="s">
        <v>3317</v>
      </c>
      <c r="AF27" s="72" t="s">
        <v>3317</v>
      </c>
      <c r="AG27" s="72" t="s">
        <v>3317</v>
      </c>
      <c r="AH27" s="72" t="s">
        <v>3317</v>
      </c>
      <c r="AI27" s="72" t="s">
        <v>3317</v>
      </c>
      <c r="AJ27" s="72" t="s">
        <v>3317</v>
      </c>
      <c r="AK27" s="72" t="s">
        <v>3317</v>
      </c>
      <c r="AL27" s="72" t="s">
        <v>3317</v>
      </c>
      <c r="AM27" s="72" t="s">
        <v>3317</v>
      </c>
      <c r="AN27" s="72" t="s">
        <v>3317</v>
      </c>
      <c r="AO27" s="72" t="s">
        <v>3317</v>
      </c>
      <c r="AP27" s="72" t="s">
        <v>3317</v>
      </c>
      <c r="AQ27" s="72" t="s">
        <v>3317</v>
      </c>
      <c r="AR27" s="72" t="s">
        <v>3317</v>
      </c>
      <c r="AS27" s="72" t="s">
        <v>3317</v>
      </c>
      <c r="AT27" s="72" t="s">
        <v>3317</v>
      </c>
      <c r="AU27" s="72" t="s">
        <v>3317</v>
      </c>
      <c r="AV27" s="72" t="s">
        <v>3317</v>
      </c>
      <c r="AW27" s="72" t="s">
        <v>3317</v>
      </c>
      <c r="AX27" s="72" t="s">
        <v>3317</v>
      </c>
      <c r="AY27" s="72" t="s">
        <v>3317</v>
      </c>
      <c r="AZ27" s="72" t="s">
        <v>3317</v>
      </c>
      <c r="BA27" s="72" t="s">
        <v>3317</v>
      </c>
      <c r="BB27" s="72" t="s">
        <v>3317</v>
      </c>
      <c r="BC27" s="72" t="s">
        <v>3317</v>
      </c>
      <c r="BD27" s="72" t="s">
        <v>3317</v>
      </c>
      <c r="BE27" s="72" t="s">
        <v>3317</v>
      </c>
      <c r="BF27" s="72" t="s">
        <v>3317</v>
      </c>
      <c r="BG27" s="72" t="s">
        <v>3317</v>
      </c>
      <c r="BH27" s="72" t="s">
        <v>3317</v>
      </c>
      <c r="BI27" s="72" t="s">
        <v>3317</v>
      </c>
      <c r="BJ27" s="72" t="s">
        <v>3317</v>
      </c>
      <c r="BK27" s="72" t="s">
        <v>3317</v>
      </c>
      <c r="BL27" s="72" t="s">
        <v>3317</v>
      </c>
      <c r="BM27" s="72" t="s">
        <v>3317</v>
      </c>
      <c r="BN27" s="72" t="s">
        <v>3317</v>
      </c>
      <c r="BO27" s="72" t="s">
        <v>3317</v>
      </c>
      <c r="BP27" s="72" t="s">
        <v>3317</v>
      </c>
      <c r="BQ27" s="72" t="s">
        <v>3908</v>
      </c>
      <c r="BR27" s="72" t="s">
        <v>3317</v>
      </c>
    </row>
    <row r="28" spans="1:70">
      <c r="A28" s="72" t="s">
        <v>2027</v>
      </c>
      <c r="B28" s="72" t="s">
        <v>2587</v>
      </c>
      <c r="C28" s="72" t="s">
        <v>2526</v>
      </c>
      <c r="D28" s="72" t="s">
        <v>3317</v>
      </c>
      <c r="E28" s="72" t="s">
        <v>3317</v>
      </c>
      <c r="F28" s="72" t="s">
        <v>3317</v>
      </c>
      <c r="G28" s="72" t="s">
        <v>3318</v>
      </c>
      <c r="H28" s="72" t="s">
        <v>3317</v>
      </c>
      <c r="I28" s="72" t="s">
        <v>108</v>
      </c>
      <c r="J28" s="72" t="s">
        <v>3317</v>
      </c>
      <c r="K28" s="72" t="s">
        <v>3317</v>
      </c>
      <c r="L28" s="72" t="s">
        <v>3350</v>
      </c>
      <c r="M28" s="72" t="s">
        <v>3317</v>
      </c>
      <c r="N28" s="72" t="s">
        <v>3317</v>
      </c>
      <c r="O28" s="72" t="s">
        <v>3341</v>
      </c>
      <c r="P28" s="72" t="s">
        <v>3317</v>
      </c>
      <c r="Q28" s="72" t="s">
        <v>3317</v>
      </c>
      <c r="R28" s="72" t="s">
        <v>3238</v>
      </c>
      <c r="S28" s="72" t="s">
        <v>3317</v>
      </c>
      <c r="T28" s="72" t="s">
        <v>3317</v>
      </c>
      <c r="U28" s="72" t="s">
        <v>3317</v>
      </c>
      <c r="V28" s="72" t="s">
        <v>3317</v>
      </c>
      <c r="W28" s="72" t="s">
        <v>3317</v>
      </c>
      <c r="X28" s="72" t="s">
        <v>3317</v>
      </c>
      <c r="Y28" s="72" t="s">
        <v>3317</v>
      </c>
      <c r="Z28" s="72" t="s">
        <v>3317</v>
      </c>
      <c r="AA28" s="72" t="s">
        <v>3317</v>
      </c>
      <c r="AB28" s="72" t="s">
        <v>3317</v>
      </c>
      <c r="AC28" s="72" t="s">
        <v>3317</v>
      </c>
      <c r="AD28" s="72" t="s">
        <v>3317</v>
      </c>
      <c r="AE28" s="72" t="s">
        <v>3317</v>
      </c>
      <c r="AF28" s="72" t="s">
        <v>3317</v>
      </c>
      <c r="AG28" s="72" t="s">
        <v>3317</v>
      </c>
      <c r="AH28" s="72" t="s">
        <v>3317</v>
      </c>
      <c r="AI28" s="72" t="s">
        <v>3317</v>
      </c>
      <c r="AJ28" s="72" t="s">
        <v>3317</v>
      </c>
      <c r="AK28" s="72" t="s">
        <v>3317</v>
      </c>
      <c r="AL28" s="72" t="s">
        <v>3317</v>
      </c>
      <c r="AM28" s="72" t="s">
        <v>3317</v>
      </c>
      <c r="AN28" s="72" t="s">
        <v>3317</v>
      </c>
      <c r="AO28" s="72" t="s">
        <v>3317</v>
      </c>
      <c r="AP28" s="72" t="s">
        <v>3317</v>
      </c>
      <c r="AQ28" s="72" t="s">
        <v>3317</v>
      </c>
      <c r="AR28" s="72" t="s">
        <v>3317</v>
      </c>
      <c r="AS28" s="72" t="s">
        <v>3317</v>
      </c>
      <c r="AT28" s="72" t="s">
        <v>3317</v>
      </c>
      <c r="AU28" s="72" t="s">
        <v>3317</v>
      </c>
      <c r="AV28" s="72" t="s">
        <v>3317</v>
      </c>
      <c r="AW28" s="72" t="s">
        <v>3317</v>
      </c>
      <c r="AX28" s="72" t="s">
        <v>3317</v>
      </c>
      <c r="AY28" s="72" t="s">
        <v>3317</v>
      </c>
      <c r="AZ28" s="72" t="s">
        <v>3317</v>
      </c>
      <c r="BA28" s="72" t="s">
        <v>3317</v>
      </c>
      <c r="BB28" s="72" t="s">
        <v>3317</v>
      </c>
      <c r="BC28" s="72" t="s">
        <v>3317</v>
      </c>
      <c r="BD28" s="72" t="s">
        <v>3317</v>
      </c>
      <c r="BE28" s="72" t="s">
        <v>3317</v>
      </c>
      <c r="BF28" s="72" t="s">
        <v>3317</v>
      </c>
      <c r="BG28" s="72" t="s">
        <v>3317</v>
      </c>
      <c r="BH28" s="72" t="s">
        <v>3317</v>
      </c>
      <c r="BI28" s="72" t="s">
        <v>3317</v>
      </c>
      <c r="BJ28" s="72" t="s">
        <v>3317</v>
      </c>
      <c r="BK28" s="72" t="s">
        <v>3317</v>
      </c>
      <c r="BL28" s="72" t="s">
        <v>3317</v>
      </c>
      <c r="BM28" s="72" t="s">
        <v>3317</v>
      </c>
      <c r="BN28" s="72" t="s">
        <v>3317</v>
      </c>
      <c r="BO28" s="72" t="s">
        <v>3317</v>
      </c>
      <c r="BP28" s="72" t="s">
        <v>3317</v>
      </c>
      <c r="BQ28" s="72" t="s">
        <v>3909</v>
      </c>
      <c r="BR28" s="72" t="s">
        <v>3317</v>
      </c>
    </row>
    <row r="29" spans="1:70">
      <c r="A29" s="72" t="s">
        <v>2027</v>
      </c>
      <c r="B29" s="72" t="s">
        <v>2589</v>
      </c>
      <c r="C29" s="72" t="s">
        <v>2590</v>
      </c>
      <c r="D29" s="72" t="s">
        <v>3317</v>
      </c>
      <c r="E29" s="72" t="s">
        <v>3317</v>
      </c>
      <c r="F29" s="72" t="s">
        <v>3317</v>
      </c>
      <c r="G29" s="72" t="s">
        <v>3318</v>
      </c>
      <c r="H29" s="72" t="s">
        <v>3317</v>
      </c>
      <c r="I29" s="72" t="s">
        <v>108</v>
      </c>
      <c r="J29" s="72" t="s">
        <v>2591</v>
      </c>
      <c r="K29" s="72" t="s">
        <v>3324</v>
      </c>
      <c r="L29" s="72" t="s">
        <v>3317</v>
      </c>
      <c r="M29" s="72" t="s">
        <v>3317</v>
      </c>
      <c r="N29" s="72" t="s">
        <v>3317</v>
      </c>
      <c r="O29" s="72" t="s">
        <v>3317</v>
      </c>
      <c r="P29" s="72" t="s">
        <v>3317</v>
      </c>
      <c r="Q29" s="72" t="s">
        <v>3317</v>
      </c>
      <c r="R29" s="72" t="s">
        <v>3317</v>
      </c>
      <c r="S29" s="72" t="s">
        <v>3317</v>
      </c>
      <c r="T29" s="72" t="s">
        <v>3317</v>
      </c>
      <c r="U29" s="72" t="s">
        <v>3317</v>
      </c>
      <c r="V29" s="72" t="s">
        <v>3317</v>
      </c>
      <c r="W29" s="72" t="s">
        <v>3317</v>
      </c>
      <c r="X29" s="72" t="s">
        <v>3317</v>
      </c>
      <c r="Y29" s="72" t="s">
        <v>3317</v>
      </c>
      <c r="Z29" s="72" t="s">
        <v>3317</v>
      </c>
      <c r="AA29" s="72" t="s">
        <v>3317</v>
      </c>
      <c r="AB29" s="72" t="s">
        <v>3317</v>
      </c>
      <c r="AC29" s="72" t="s">
        <v>3317</v>
      </c>
      <c r="AD29" s="72" t="s">
        <v>3317</v>
      </c>
      <c r="AE29" s="72" t="s">
        <v>3317</v>
      </c>
      <c r="AF29" s="72" t="s">
        <v>3317</v>
      </c>
      <c r="AG29" s="72" t="s">
        <v>3317</v>
      </c>
      <c r="AH29" s="72" t="s">
        <v>3317</v>
      </c>
      <c r="AI29" s="72" t="s">
        <v>3317</v>
      </c>
      <c r="AJ29" s="72" t="s">
        <v>3317</v>
      </c>
      <c r="AK29" s="72" t="s">
        <v>3317</v>
      </c>
      <c r="AL29" s="72" t="s">
        <v>3317</v>
      </c>
      <c r="AM29" s="72" t="s">
        <v>3317</v>
      </c>
      <c r="AN29" s="72" t="s">
        <v>3317</v>
      </c>
      <c r="AO29" s="72" t="s">
        <v>3317</v>
      </c>
      <c r="AP29" s="72" t="s">
        <v>3317</v>
      </c>
      <c r="AQ29" s="72" t="s">
        <v>3317</v>
      </c>
      <c r="AR29" s="72" t="s">
        <v>3317</v>
      </c>
      <c r="AS29" s="72" t="s">
        <v>3317</v>
      </c>
      <c r="AT29" s="72" t="s">
        <v>3317</v>
      </c>
      <c r="AU29" s="72" t="s">
        <v>3317</v>
      </c>
      <c r="AV29" s="72" t="s">
        <v>3317</v>
      </c>
      <c r="AW29" s="72" t="s">
        <v>3317</v>
      </c>
      <c r="AX29" s="72" t="s">
        <v>3317</v>
      </c>
      <c r="AY29" s="72" t="s">
        <v>3317</v>
      </c>
      <c r="AZ29" s="72" t="s">
        <v>3317</v>
      </c>
      <c r="BA29" s="72" t="s">
        <v>3317</v>
      </c>
      <c r="BB29" s="72" t="s">
        <v>3317</v>
      </c>
      <c r="BC29" s="72" t="s">
        <v>3317</v>
      </c>
      <c r="BD29" s="72" t="s">
        <v>3317</v>
      </c>
      <c r="BE29" s="72" t="s">
        <v>3317</v>
      </c>
      <c r="BF29" s="72" t="s">
        <v>3317</v>
      </c>
      <c r="BG29" s="72" t="s">
        <v>3317</v>
      </c>
      <c r="BH29" s="72" t="s">
        <v>3317</v>
      </c>
      <c r="BI29" s="72" t="s">
        <v>3317</v>
      </c>
      <c r="BJ29" s="72" t="s">
        <v>3317</v>
      </c>
      <c r="BK29" s="72" t="s">
        <v>3317</v>
      </c>
      <c r="BL29" s="72" t="s">
        <v>3317</v>
      </c>
      <c r="BM29" s="72" t="s">
        <v>3317</v>
      </c>
      <c r="BN29" s="72" t="s">
        <v>3317</v>
      </c>
      <c r="BO29" s="72" t="s">
        <v>3317</v>
      </c>
      <c r="BP29" s="72" t="s">
        <v>3317</v>
      </c>
      <c r="BQ29" s="72" t="s">
        <v>3910</v>
      </c>
      <c r="BR29" s="72" t="s">
        <v>3326</v>
      </c>
    </row>
    <row r="30" spans="1:70">
      <c r="A30" s="72" t="s">
        <v>2027</v>
      </c>
      <c r="B30" s="72" t="s">
        <v>2592</v>
      </c>
      <c r="C30" s="72" t="s">
        <v>2590</v>
      </c>
      <c r="D30" s="72" t="s">
        <v>3317</v>
      </c>
      <c r="E30" s="72" t="s">
        <v>3317</v>
      </c>
      <c r="F30" s="72" t="s">
        <v>3317</v>
      </c>
      <c r="G30" s="72" t="s">
        <v>3318</v>
      </c>
      <c r="H30" s="72" t="s">
        <v>3317</v>
      </c>
      <c r="I30" s="72" t="s">
        <v>108</v>
      </c>
      <c r="J30" s="72" t="s">
        <v>3317</v>
      </c>
      <c r="K30" s="72" t="s">
        <v>3317</v>
      </c>
      <c r="L30" s="72" t="s">
        <v>3317</v>
      </c>
      <c r="M30" s="72" t="s">
        <v>3317</v>
      </c>
      <c r="N30" s="72" t="s">
        <v>3317</v>
      </c>
      <c r="O30" s="72" t="s">
        <v>3317</v>
      </c>
      <c r="P30" s="72" t="s">
        <v>3317</v>
      </c>
      <c r="Q30" s="72" t="s">
        <v>3317</v>
      </c>
      <c r="R30" s="72" t="s">
        <v>3317</v>
      </c>
      <c r="S30" s="72" t="s">
        <v>3317</v>
      </c>
      <c r="T30" s="72" t="s">
        <v>3317</v>
      </c>
      <c r="U30" s="72" t="s">
        <v>3317</v>
      </c>
      <c r="V30" s="72" t="s">
        <v>3317</v>
      </c>
      <c r="W30" s="72" t="s">
        <v>3317</v>
      </c>
      <c r="X30" s="72" t="s">
        <v>3317</v>
      </c>
      <c r="Y30" s="72" t="s">
        <v>3317</v>
      </c>
      <c r="Z30" s="72" t="s">
        <v>3317</v>
      </c>
      <c r="AA30" s="72" t="s">
        <v>3317</v>
      </c>
      <c r="AB30" s="72" t="s">
        <v>3317</v>
      </c>
      <c r="AC30" s="72" t="s">
        <v>3317</v>
      </c>
      <c r="AD30" s="72" t="s">
        <v>3317</v>
      </c>
      <c r="AE30" s="72" t="s">
        <v>3317</v>
      </c>
      <c r="AF30" s="72" t="s">
        <v>3317</v>
      </c>
      <c r="AG30" s="72" t="s">
        <v>3317</v>
      </c>
      <c r="AH30" s="72" t="s">
        <v>3317</v>
      </c>
      <c r="AI30" s="72" t="s">
        <v>3317</v>
      </c>
      <c r="AJ30" s="72" t="s">
        <v>3317</v>
      </c>
      <c r="AK30" s="72" t="s">
        <v>3317</v>
      </c>
      <c r="AL30" s="72" t="s">
        <v>3317</v>
      </c>
      <c r="AM30" s="72" t="s">
        <v>3317</v>
      </c>
      <c r="AN30" s="72" t="s">
        <v>3317</v>
      </c>
      <c r="AO30" s="72" t="s">
        <v>3317</v>
      </c>
      <c r="AP30" s="72" t="s">
        <v>3317</v>
      </c>
      <c r="AQ30" s="72" t="s">
        <v>3317</v>
      </c>
      <c r="AR30" s="72" t="s">
        <v>3317</v>
      </c>
      <c r="AS30" s="72" t="s">
        <v>3317</v>
      </c>
      <c r="AT30" s="72" t="s">
        <v>3317</v>
      </c>
      <c r="AU30" s="72" t="s">
        <v>3317</v>
      </c>
      <c r="AV30" s="72" t="s">
        <v>3317</v>
      </c>
      <c r="AW30" s="72" t="s">
        <v>3317</v>
      </c>
      <c r="AX30" s="72" t="s">
        <v>3317</v>
      </c>
      <c r="AY30" s="72" t="s">
        <v>3317</v>
      </c>
      <c r="AZ30" s="72" t="s">
        <v>3317</v>
      </c>
      <c r="BA30" s="72" t="s">
        <v>3317</v>
      </c>
      <c r="BB30" s="72" t="s">
        <v>3317</v>
      </c>
      <c r="BC30" s="72" t="s">
        <v>3317</v>
      </c>
      <c r="BD30" s="72" t="s">
        <v>3317</v>
      </c>
      <c r="BE30" s="72" t="s">
        <v>3317</v>
      </c>
      <c r="BF30" s="72" t="s">
        <v>3317</v>
      </c>
      <c r="BG30" s="72" t="s">
        <v>3317</v>
      </c>
      <c r="BH30" s="72" t="s">
        <v>3317</v>
      </c>
      <c r="BI30" s="72" t="s">
        <v>3317</v>
      </c>
      <c r="BJ30" s="72" t="s">
        <v>3317</v>
      </c>
      <c r="BK30" s="72" t="s">
        <v>3317</v>
      </c>
      <c r="BL30" s="72" t="s">
        <v>3317</v>
      </c>
      <c r="BM30" s="72" t="s">
        <v>3317</v>
      </c>
      <c r="BN30" s="72" t="s">
        <v>3317</v>
      </c>
      <c r="BO30" s="72" t="s">
        <v>3317</v>
      </c>
      <c r="BP30" s="72" t="s">
        <v>3317</v>
      </c>
      <c r="BQ30" s="72" t="s">
        <v>3911</v>
      </c>
      <c r="BR30" s="72" t="s">
        <v>3317</v>
      </c>
    </row>
    <row r="31" spans="1:70">
      <c r="A31" s="364" t="s">
        <v>2029</v>
      </c>
      <c r="B31" s="364" t="s">
        <v>3912</v>
      </c>
      <c r="C31" s="364" t="s">
        <v>2463</v>
      </c>
      <c r="D31" s="72" t="s">
        <v>3317</v>
      </c>
      <c r="E31" s="72" t="s">
        <v>3317</v>
      </c>
      <c r="F31" s="72" t="s">
        <v>3317</v>
      </c>
      <c r="G31" s="72" t="s">
        <v>3318</v>
      </c>
      <c r="H31" s="72" t="s">
        <v>3317</v>
      </c>
      <c r="I31" s="364" t="s">
        <v>3341</v>
      </c>
      <c r="J31" s="72" t="s">
        <v>3913</v>
      </c>
    </row>
    <row r="32" spans="1:70">
      <c r="A32" s="364" t="s">
        <v>2029</v>
      </c>
      <c r="B32" s="364" t="s">
        <v>2594</v>
      </c>
      <c r="C32" s="364" t="s">
        <v>2463</v>
      </c>
      <c r="D32" s="72" t="s">
        <v>3317</v>
      </c>
      <c r="E32" s="72" t="s">
        <v>3317</v>
      </c>
      <c r="F32" s="72" t="s">
        <v>3317</v>
      </c>
      <c r="G32" s="72" t="s">
        <v>3318</v>
      </c>
      <c r="H32" s="72" t="s">
        <v>3317</v>
      </c>
      <c r="I32" s="364" t="s">
        <v>108</v>
      </c>
    </row>
    <row r="33" spans="1:70">
      <c r="A33" s="364" t="s">
        <v>2029</v>
      </c>
      <c r="B33" s="364" t="s">
        <v>2462</v>
      </c>
      <c r="C33" s="364" t="s">
        <v>2463</v>
      </c>
      <c r="D33" s="72" t="s">
        <v>3317</v>
      </c>
      <c r="E33" s="72" t="s">
        <v>3317</v>
      </c>
      <c r="F33" s="72" t="s">
        <v>3317</v>
      </c>
      <c r="G33" s="72" t="s">
        <v>3318</v>
      </c>
      <c r="H33" s="72" t="s">
        <v>3317</v>
      </c>
      <c r="I33" s="364" t="s">
        <v>2459</v>
      </c>
    </row>
    <row r="34" spans="1:70">
      <c r="A34" s="364" t="s">
        <v>2029</v>
      </c>
      <c r="B34" s="364" t="s">
        <v>2464</v>
      </c>
      <c r="C34" s="364" t="s">
        <v>2463</v>
      </c>
      <c r="D34" s="72" t="s">
        <v>3317</v>
      </c>
      <c r="E34" s="72" t="s">
        <v>3317</v>
      </c>
      <c r="F34" s="72" t="s">
        <v>3317</v>
      </c>
      <c r="G34" s="72" t="s">
        <v>3318</v>
      </c>
      <c r="H34" s="72" t="s">
        <v>3317</v>
      </c>
      <c r="I34" s="364" t="s">
        <v>2459</v>
      </c>
    </row>
    <row r="35" spans="1:70">
      <c r="A35" s="364" t="s">
        <v>2029</v>
      </c>
      <c r="B35" s="364" t="s">
        <v>2465</v>
      </c>
      <c r="C35" s="364" t="s">
        <v>2463</v>
      </c>
      <c r="D35" s="72" t="s">
        <v>3317</v>
      </c>
      <c r="E35" s="72" t="s">
        <v>3317</v>
      </c>
      <c r="F35" s="72" t="s">
        <v>3317</v>
      </c>
      <c r="G35" s="72" t="s">
        <v>3318</v>
      </c>
      <c r="H35" s="72" t="s">
        <v>3317</v>
      </c>
      <c r="I35" s="364" t="s">
        <v>2459</v>
      </c>
    </row>
    <row r="36" spans="1:70">
      <c r="A36" s="364" t="s">
        <v>2029</v>
      </c>
      <c r="B36" s="364" t="s">
        <v>2466</v>
      </c>
      <c r="C36" s="364" t="s">
        <v>2463</v>
      </c>
      <c r="D36" s="72" t="s">
        <v>3317</v>
      </c>
      <c r="E36" s="72" t="s">
        <v>3317</v>
      </c>
      <c r="F36" s="72" t="s">
        <v>3317</v>
      </c>
      <c r="G36" s="72" t="s">
        <v>3318</v>
      </c>
      <c r="H36" s="72" t="s">
        <v>3317</v>
      </c>
      <c r="I36" s="364" t="s">
        <v>2459</v>
      </c>
    </row>
    <row r="37" spans="1:70">
      <c r="A37" s="364" t="s">
        <v>2029</v>
      </c>
      <c r="B37" s="364" t="s">
        <v>2595</v>
      </c>
      <c r="C37" s="364" t="s">
        <v>2596</v>
      </c>
      <c r="D37" s="72" t="s">
        <v>3317</v>
      </c>
      <c r="E37" s="72" t="s">
        <v>3317</v>
      </c>
      <c r="F37" s="72" t="s">
        <v>3317</v>
      </c>
      <c r="G37" s="72" t="s">
        <v>3318</v>
      </c>
      <c r="H37" s="72" t="s">
        <v>3317</v>
      </c>
      <c r="I37" s="364" t="s">
        <v>108</v>
      </c>
      <c r="J37" s="72" t="s">
        <v>2597</v>
      </c>
    </row>
    <row r="38" spans="1:70">
      <c r="A38" s="364" t="s">
        <v>2029</v>
      </c>
      <c r="B38" s="364" t="s">
        <v>2598</v>
      </c>
      <c r="C38" s="364" t="s">
        <v>2596</v>
      </c>
      <c r="D38" s="72" t="s">
        <v>3317</v>
      </c>
      <c r="E38" s="72" t="s">
        <v>3317</v>
      </c>
      <c r="F38" s="72" t="s">
        <v>3317</v>
      </c>
      <c r="G38" s="72" t="s">
        <v>3318</v>
      </c>
      <c r="H38" s="72" t="s">
        <v>3317</v>
      </c>
      <c r="I38" s="364" t="s">
        <v>108</v>
      </c>
    </row>
    <row r="39" spans="1:70">
      <c r="A39" s="72" t="s">
        <v>2031</v>
      </c>
      <c r="B39" s="72" t="s">
        <v>3914</v>
      </c>
      <c r="C39" s="72" t="s">
        <v>2601</v>
      </c>
      <c r="D39" s="72" t="s">
        <v>3317</v>
      </c>
      <c r="E39" s="72" t="s">
        <v>3317</v>
      </c>
      <c r="F39" s="72" t="s">
        <v>3317</v>
      </c>
      <c r="G39" s="72" t="s">
        <v>3318</v>
      </c>
      <c r="H39" s="72" t="s">
        <v>3317</v>
      </c>
      <c r="I39" s="72" t="s">
        <v>3341</v>
      </c>
      <c r="J39" s="72" t="s">
        <v>3399</v>
      </c>
      <c r="K39" s="72" t="s">
        <v>3318</v>
      </c>
      <c r="L39" s="72" t="s">
        <v>3317</v>
      </c>
      <c r="M39" s="72" t="s">
        <v>3317</v>
      </c>
      <c r="N39" s="72" t="s">
        <v>3317</v>
      </c>
      <c r="O39" s="72" t="s">
        <v>3317</v>
      </c>
      <c r="P39" s="72" t="s">
        <v>3317</v>
      </c>
      <c r="Q39" s="72" t="s">
        <v>3317</v>
      </c>
      <c r="R39" s="72" t="s">
        <v>3317</v>
      </c>
      <c r="S39" s="72" t="s">
        <v>3317</v>
      </c>
      <c r="T39" s="72" t="s">
        <v>3317</v>
      </c>
      <c r="U39" s="72" t="s">
        <v>3317</v>
      </c>
      <c r="V39" s="72" t="s">
        <v>3317</v>
      </c>
      <c r="W39" s="72" t="s">
        <v>3317</v>
      </c>
      <c r="X39" s="72" t="s">
        <v>3317</v>
      </c>
      <c r="Y39" s="72" t="s">
        <v>3317</v>
      </c>
      <c r="Z39" s="72" t="s">
        <v>3317</v>
      </c>
      <c r="AA39" s="72" t="s">
        <v>3317</v>
      </c>
      <c r="AB39" s="72" t="s">
        <v>3317</v>
      </c>
      <c r="AC39" s="72" t="s">
        <v>3317</v>
      </c>
      <c r="AD39" s="72" t="s">
        <v>3317</v>
      </c>
      <c r="AE39" s="72" t="s">
        <v>3317</v>
      </c>
      <c r="AF39" s="72" t="s">
        <v>3317</v>
      </c>
      <c r="AG39" s="72" t="s">
        <v>3317</v>
      </c>
      <c r="AH39" s="72" t="s">
        <v>3317</v>
      </c>
      <c r="AI39" s="72" t="s">
        <v>3317</v>
      </c>
      <c r="AJ39" s="72" t="s">
        <v>3317</v>
      </c>
      <c r="AK39" s="72" t="s">
        <v>3317</v>
      </c>
      <c r="AL39" s="72" t="s">
        <v>3317</v>
      </c>
      <c r="AM39" s="72" t="s">
        <v>3317</v>
      </c>
      <c r="AN39" s="72" t="s">
        <v>3317</v>
      </c>
      <c r="AO39" s="72" t="s">
        <v>3317</v>
      </c>
      <c r="AP39" s="72" t="s">
        <v>3317</v>
      </c>
      <c r="AQ39" s="72" t="s">
        <v>3317</v>
      </c>
      <c r="AR39" s="72" t="s">
        <v>3317</v>
      </c>
      <c r="AS39" s="72" t="s">
        <v>3317</v>
      </c>
      <c r="AT39" s="72" t="s">
        <v>3317</v>
      </c>
      <c r="AU39" s="72" t="s">
        <v>3317</v>
      </c>
      <c r="AV39" s="72" t="s">
        <v>3317</v>
      </c>
      <c r="AW39" s="72" t="s">
        <v>3317</v>
      </c>
      <c r="AX39" s="72" t="s">
        <v>3317</v>
      </c>
      <c r="AY39" s="72" t="s">
        <v>3317</v>
      </c>
      <c r="AZ39" s="72" t="s">
        <v>3317</v>
      </c>
      <c r="BA39" s="72" t="s">
        <v>3317</v>
      </c>
      <c r="BB39" s="72" t="s">
        <v>3317</v>
      </c>
      <c r="BC39" s="72" t="s">
        <v>3317</v>
      </c>
      <c r="BD39" s="72" t="s">
        <v>3317</v>
      </c>
      <c r="BE39" s="72" t="s">
        <v>3317</v>
      </c>
      <c r="BF39" s="72" t="s">
        <v>3317</v>
      </c>
      <c r="BG39" s="72" t="s">
        <v>3317</v>
      </c>
      <c r="BH39" s="72" t="s">
        <v>3317</v>
      </c>
      <c r="BI39" s="72" t="s">
        <v>3317</v>
      </c>
      <c r="BJ39" s="72" t="s">
        <v>3317</v>
      </c>
      <c r="BK39" s="72" t="s">
        <v>3317</v>
      </c>
      <c r="BL39" s="72" t="s">
        <v>3317</v>
      </c>
      <c r="BM39" s="72" t="s">
        <v>3317</v>
      </c>
      <c r="BN39" s="72" t="s">
        <v>3317</v>
      </c>
      <c r="BO39" s="72" t="s">
        <v>3317</v>
      </c>
      <c r="BP39" s="72" t="s">
        <v>3317</v>
      </c>
      <c r="BQ39" s="72" t="s">
        <v>3915</v>
      </c>
      <c r="BR39" s="72" t="s">
        <v>3317</v>
      </c>
    </row>
    <row r="40" spans="1:70">
      <c r="A40" s="72" t="s">
        <v>2031</v>
      </c>
      <c r="B40" s="72" t="s">
        <v>2600</v>
      </c>
      <c r="C40" s="72" t="s">
        <v>2601</v>
      </c>
      <c r="D40" s="72" t="s">
        <v>3317</v>
      </c>
      <c r="E40" s="72" t="s">
        <v>3317</v>
      </c>
      <c r="F40" s="72" t="s">
        <v>3317</v>
      </c>
      <c r="G40" s="72" t="s">
        <v>3318</v>
      </c>
      <c r="H40" s="72" t="s">
        <v>3317</v>
      </c>
      <c r="I40" s="72" t="s">
        <v>108</v>
      </c>
      <c r="J40" s="72" t="s">
        <v>3317</v>
      </c>
      <c r="K40" s="72" t="s">
        <v>3317</v>
      </c>
      <c r="L40" s="72" t="s">
        <v>3317</v>
      </c>
      <c r="M40" s="72" t="s">
        <v>3317</v>
      </c>
      <c r="N40" s="72" t="s">
        <v>3317</v>
      </c>
      <c r="O40" s="72" t="s">
        <v>3317</v>
      </c>
      <c r="P40" s="72" t="s">
        <v>3317</v>
      </c>
      <c r="Q40" s="72" t="s">
        <v>3317</v>
      </c>
      <c r="R40" s="72" t="s">
        <v>3317</v>
      </c>
      <c r="S40" s="72" t="s">
        <v>3317</v>
      </c>
      <c r="T40" s="72" t="s">
        <v>3317</v>
      </c>
      <c r="U40" s="72" t="s">
        <v>3317</v>
      </c>
      <c r="V40" s="72" t="s">
        <v>3317</v>
      </c>
      <c r="W40" s="72" t="s">
        <v>3317</v>
      </c>
      <c r="X40" s="72" t="s">
        <v>3317</v>
      </c>
      <c r="Y40" s="72" t="s">
        <v>3317</v>
      </c>
      <c r="Z40" s="72" t="s">
        <v>3317</v>
      </c>
      <c r="AA40" s="72" t="s">
        <v>3317</v>
      </c>
      <c r="AB40" s="72" t="s">
        <v>3317</v>
      </c>
      <c r="AC40" s="72" t="s">
        <v>3317</v>
      </c>
      <c r="AD40" s="72" t="s">
        <v>3317</v>
      </c>
      <c r="AE40" s="72" t="s">
        <v>3317</v>
      </c>
      <c r="AF40" s="72" t="s">
        <v>3317</v>
      </c>
      <c r="AG40" s="72" t="s">
        <v>3317</v>
      </c>
      <c r="AH40" s="72" t="s">
        <v>3317</v>
      </c>
      <c r="AI40" s="72" t="s">
        <v>3317</v>
      </c>
      <c r="AJ40" s="72" t="s">
        <v>3317</v>
      </c>
      <c r="AK40" s="72" t="s">
        <v>3317</v>
      </c>
      <c r="AL40" s="72" t="s">
        <v>3317</v>
      </c>
      <c r="AM40" s="72" t="s">
        <v>3317</v>
      </c>
      <c r="AN40" s="72" t="s">
        <v>3317</v>
      </c>
      <c r="AO40" s="72" t="s">
        <v>3317</v>
      </c>
      <c r="AP40" s="72" t="s">
        <v>3317</v>
      </c>
      <c r="AQ40" s="72" t="s">
        <v>3317</v>
      </c>
      <c r="AR40" s="72" t="s">
        <v>3317</v>
      </c>
      <c r="AS40" s="72" t="s">
        <v>3317</v>
      </c>
      <c r="AT40" s="72" t="s">
        <v>3317</v>
      </c>
      <c r="AU40" s="72" t="s">
        <v>3317</v>
      </c>
      <c r="AV40" s="72" t="s">
        <v>3317</v>
      </c>
      <c r="AW40" s="72" t="s">
        <v>3317</v>
      </c>
      <c r="AX40" s="72" t="s">
        <v>3317</v>
      </c>
      <c r="AY40" s="72" t="s">
        <v>3317</v>
      </c>
      <c r="AZ40" s="72" t="s">
        <v>3317</v>
      </c>
      <c r="BA40" s="72" t="s">
        <v>3317</v>
      </c>
      <c r="BB40" s="72" t="s">
        <v>3317</v>
      </c>
      <c r="BC40" s="72" t="s">
        <v>3317</v>
      </c>
      <c r="BD40" s="72" t="s">
        <v>3317</v>
      </c>
      <c r="BE40" s="72" t="s">
        <v>3317</v>
      </c>
      <c r="BF40" s="72" t="s">
        <v>3317</v>
      </c>
      <c r="BG40" s="72" t="s">
        <v>3317</v>
      </c>
      <c r="BH40" s="72" t="s">
        <v>3317</v>
      </c>
      <c r="BI40" s="72" t="s">
        <v>3317</v>
      </c>
      <c r="BJ40" s="72" t="s">
        <v>3317</v>
      </c>
      <c r="BK40" s="72" t="s">
        <v>3317</v>
      </c>
      <c r="BL40" s="72" t="s">
        <v>3317</v>
      </c>
      <c r="BM40" s="72" t="s">
        <v>3317</v>
      </c>
      <c r="BN40" s="72" t="s">
        <v>3317</v>
      </c>
      <c r="BO40" s="72" t="s">
        <v>3317</v>
      </c>
      <c r="BP40" s="72" t="s">
        <v>3317</v>
      </c>
      <c r="BQ40" s="72" t="s">
        <v>3916</v>
      </c>
      <c r="BR40" s="72" t="s">
        <v>3317</v>
      </c>
    </row>
    <row r="41" spans="1:70">
      <c r="A41" s="72" t="s">
        <v>2031</v>
      </c>
      <c r="B41" s="72" t="s">
        <v>2836</v>
      </c>
      <c r="C41" s="72" t="s">
        <v>2609</v>
      </c>
      <c r="G41" s="72" t="s">
        <v>3318</v>
      </c>
      <c r="I41" s="72" t="s">
        <v>2838</v>
      </c>
      <c r="L41" s="72" t="s">
        <v>3917</v>
      </c>
    </row>
    <row r="42" spans="1:70">
      <c r="A42" s="72" t="s">
        <v>2031</v>
      </c>
      <c r="B42" s="72" t="s">
        <v>2602</v>
      </c>
      <c r="C42" s="72" t="s">
        <v>2603</v>
      </c>
      <c r="G42" s="72" t="s">
        <v>3318</v>
      </c>
      <c r="I42" s="72" t="s">
        <v>3350</v>
      </c>
      <c r="L42" s="72" t="s">
        <v>108</v>
      </c>
      <c r="O42" s="72" t="s">
        <v>3341</v>
      </c>
    </row>
    <row r="43" spans="1:70">
      <c r="A43" s="72" t="s">
        <v>2031</v>
      </c>
      <c r="B43" s="72" t="s">
        <v>3918</v>
      </c>
      <c r="C43" s="72" t="s">
        <v>2603</v>
      </c>
      <c r="G43" s="72" t="s">
        <v>3318</v>
      </c>
      <c r="I43" s="72" t="s">
        <v>3350</v>
      </c>
    </row>
    <row r="44" spans="1:70">
      <c r="A44" s="72" t="s">
        <v>2031</v>
      </c>
      <c r="B44" s="72" t="s">
        <v>2604</v>
      </c>
      <c r="C44" s="72" t="s">
        <v>2601</v>
      </c>
      <c r="D44" s="72" t="s">
        <v>3317</v>
      </c>
      <c r="E44" s="72" t="s">
        <v>3317</v>
      </c>
      <c r="F44" s="72" t="s">
        <v>3317</v>
      </c>
      <c r="G44" s="72" t="s">
        <v>3318</v>
      </c>
      <c r="H44" s="72" t="s">
        <v>3317</v>
      </c>
      <c r="I44" s="72" t="s">
        <v>108</v>
      </c>
      <c r="J44" s="72" t="s">
        <v>3919</v>
      </c>
      <c r="K44" s="72" t="s">
        <v>3324</v>
      </c>
      <c r="L44" s="72" t="s">
        <v>816</v>
      </c>
      <c r="M44" s="72" t="s">
        <v>3919</v>
      </c>
      <c r="N44" s="72" t="s">
        <v>3324</v>
      </c>
      <c r="O44" s="72" t="s">
        <v>3317</v>
      </c>
      <c r="P44" s="72" t="s">
        <v>3317</v>
      </c>
      <c r="Q44" s="72" t="s">
        <v>3317</v>
      </c>
      <c r="R44" s="72" t="s">
        <v>3317</v>
      </c>
      <c r="S44" s="72" t="s">
        <v>3317</v>
      </c>
      <c r="T44" s="72" t="s">
        <v>3317</v>
      </c>
      <c r="U44" s="72" t="s">
        <v>3317</v>
      </c>
      <c r="V44" s="72" t="s">
        <v>3317</v>
      </c>
      <c r="W44" s="72" t="s">
        <v>3317</v>
      </c>
      <c r="X44" s="72" t="s">
        <v>3317</v>
      </c>
      <c r="Y44" s="72" t="s">
        <v>3317</v>
      </c>
      <c r="Z44" s="72" t="s">
        <v>3317</v>
      </c>
      <c r="AA44" s="72" t="s">
        <v>3317</v>
      </c>
      <c r="AB44" s="72" t="s">
        <v>3317</v>
      </c>
      <c r="AC44" s="72" t="s">
        <v>3317</v>
      </c>
      <c r="AD44" s="72" t="s">
        <v>3317</v>
      </c>
      <c r="AE44" s="72" t="s">
        <v>3317</v>
      </c>
      <c r="AF44" s="72" t="s">
        <v>3317</v>
      </c>
      <c r="AG44" s="72" t="s">
        <v>3317</v>
      </c>
      <c r="AH44" s="72" t="s">
        <v>3317</v>
      </c>
      <c r="AI44" s="72" t="s">
        <v>3317</v>
      </c>
      <c r="AJ44" s="72" t="s">
        <v>3317</v>
      </c>
      <c r="AK44" s="72" t="s">
        <v>3317</v>
      </c>
      <c r="AL44" s="72" t="s">
        <v>3317</v>
      </c>
      <c r="AM44" s="72" t="s">
        <v>3317</v>
      </c>
      <c r="AN44" s="72" t="s">
        <v>3317</v>
      </c>
      <c r="AO44" s="72" t="s">
        <v>3317</v>
      </c>
      <c r="AP44" s="72" t="s">
        <v>3317</v>
      </c>
      <c r="AQ44" s="72" t="s">
        <v>3317</v>
      </c>
      <c r="AR44" s="72" t="s">
        <v>3317</v>
      </c>
      <c r="AS44" s="72" t="s">
        <v>3317</v>
      </c>
      <c r="AT44" s="72" t="s">
        <v>3317</v>
      </c>
      <c r="AU44" s="72" t="s">
        <v>3317</v>
      </c>
      <c r="AV44" s="72" t="s">
        <v>3317</v>
      </c>
      <c r="AW44" s="72" t="s">
        <v>3317</v>
      </c>
      <c r="AX44" s="72" t="s">
        <v>3317</v>
      </c>
      <c r="AY44" s="72" t="s">
        <v>3317</v>
      </c>
      <c r="AZ44" s="72" t="s">
        <v>3317</v>
      </c>
      <c r="BA44" s="72" t="s">
        <v>3317</v>
      </c>
      <c r="BB44" s="72" t="s">
        <v>3317</v>
      </c>
      <c r="BC44" s="72" t="s">
        <v>3317</v>
      </c>
      <c r="BD44" s="72" t="s">
        <v>3317</v>
      </c>
      <c r="BE44" s="72" t="s">
        <v>3317</v>
      </c>
      <c r="BF44" s="72" t="s">
        <v>3317</v>
      </c>
      <c r="BG44" s="72" t="s">
        <v>3317</v>
      </c>
      <c r="BH44" s="72" t="s">
        <v>3317</v>
      </c>
      <c r="BI44" s="72" t="s">
        <v>3317</v>
      </c>
      <c r="BJ44" s="72" t="s">
        <v>3317</v>
      </c>
      <c r="BK44" s="72" t="s">
        <v>3317</v>
      </c>
      <c r="BL44" s="72" t="s">
        <v>3317</v>
      </c>
      <c r="BM44" s="72" t="s">
        <v>3317</v>
      </c>
      <c r="BN44" s="72" t="s">
        <v>3317</v>
      </c>
      <c r="BO44" s="72" t="s">
        <v>3317</v>
      </c>
      <c r="BP44" s="72" t="s">
        <v>3317</v>
      </c>
      <c r="BQ44" s="72" t="s">
        <v>3920</v>
      </c>
      <c r="BR44" s="72" t="s">
        <v>3326</v>
      </c>
    </row>
    <row r="45" spans="1:70">
      <c r="A45" s="72" t="s">
        <v>2031</v>
      </c>
      <c r="B45" s="72" t="s">
        <v>2468</v>
      </c>
      <c r="C45" s="72" t="s">
        <v>2458</v>
      </c>
      <c r="D45" s="72" t="s">
        <v>3317</v>
      </c>
      <c r="E45" s="72" t="s">
        <v>3317</v>
      </c>
      <c r="F45" s="72" t="s">
        <v>3317</v>
      </c>
      <c r="G45" s="72" t="s">
        <v>3318</v>
      </c>
      <c r="H45" s="72" t="s">
        <v>3317</v>
      </c>
      <c r="I45" s="72" t="s">
        <v>108</v>
      </c>
      <c r="J45" s="72" t="s">
        <v>3317</v>
      </c>
      <c r="K45" s="72" t="s">
        <v>3317</v>
      </c>
      <c r="L45" s="72" t="s">
        <v>2470</v>
      </c>
      <c r="M45" s="72" t="s">
        <v>3317</v>
      </c>
      <c r="N45" s="72" t="s">
        <v>3317</v>
      </c>
      <c r="O45" s="72" t="s">
        <v>3317</v>
      </c>
      <c r="P45" s="72" t="s">
        <v>3317</v>
      </c>
      <c r="Q45" s="72" t="s">
        <v>3317</v>
      </c>
      <c r="R45" s="72" t="s">
        <v>3317</v>
      </c>
      <c r="S45" s="72" t="s">
        <v>3317</v>
      </c>
      <c r="T45" s="72" t="s">
        <v>3317</v>
      </c>
      <c r="U45" s="72" t="s">
        <v>3317</v>
      </c>
      <c r="V45" s="72" t="s">
        <v>3317</v>
      </c>
      <c r="W45" s="72" t="s">
        <v>3317</v>
      </c>
      <c r="X45" s="72" t="s">
        <v>3317</v>
      </c>
      <c r="Y45" s="72" t="s">
        <v>3317</v>
      </c>
      <c r="Z45" s="72" t="s">
        <v>3317</v>
      </c>
      <c r="AA45" s="72" t="s">
        <v>3317</v>
      </c>
      <c r="AB45" s="72" t="s">
        <v>3317</v>
      </c>
      <c r="AC45" s="72" t="s">
        <v>3317</v>
      </c>
      <c r="AD45" s="72" t="s">
        <v>3317</v>
      </c>
      <c r="AE45" s="72" t="s">
        <v>3317</v>
      </c>
      <c r="AF45" s="72" t="s">
        <v>3317</v>
      </c>
      <c r="AG45" s="72" t="s">
        <v>3317</v>
      </c>
      <c r="AH45" s="72" t="s">
        <v>3317</v>
      </c>
      <c r="AI45" s="72" t="s">
        <v>3317</v>
      </c>
      <c r="AJ45" s="72" t="s">
        <v>3317</v>
      </c>
      <c r="AK45" s="72" t="s">
        <v>3317</v>
      </c>
      <c r="AL45" s="72" t="s">
        <v>3317</v>
      </c>
      <c r="AM45" s="72" t="s">
        <v>3317</v>
      </c>
      <c r="AN45" s="72" t="s">
        <v>3317</v>
      </c>
      <c r="AO45" s="72" t="s">
        <v>3317</v>
      </c>
      <c r="AP45" s="72" t="s">
        <v>3317</v>
      </c>
      <c r="AQ45" s="72" t="s">
        <v>3317</v>
      </c>
      <c r="AR45" s="72" t="s">
        <v>3317</v>
      </c>
      <c r="AS45" s="72" t="s">
        <v>3317</v>
      </c>
      <c r="AT45" s="72" t="s">
        <v>3317</v>
      </c>
      <c r="AU45" s="72" t="s">
        <v>3317</v>
      </c>
      <c r="AV45" s="72" t="s">
        <v>3317</v>
      </c>
      <c r="AW45" s="72" t="s">
        <v>3317</v>
      </c>
      <c r="AX45" s="72" t="s">
        <v>3317</v>
      </c>
      <c r="AY45" s="72" t="s">
        <v>3317</v>
      </c>
      <c r="AZ45" s="72" t="s">
        <v>3317</v>
      </c>
      <c r="BA45" s="72" t="s">
        <v>3317</v>
      </c>
      <c r="BB45" s="72" t="s">
        <v>3317</v>
      </c>
      <c r="BC45" s="72" t="s">
        <v>3317</v>
      </c>
      <c r="BD45" s="72" t="s">
        <v>3317</v>
      </c>
      <c r="BE45" s="72" t="s">
        <v>3317</v>
      </c>
      <c r="BF45" s="72" t="s">
        <v>3317</v>
      </c>
      <c r="BG45" s="72" t="s">
        <v>3317</v>
      </c>
      <c r="BH45" s="72" t="s">
        <v>3317</v>
      </c>
      <c r="BI45" s="72" t="s">
        <v>3317</v>
      </c>
      <c r="BJ45" s="72" t="s">
        <v>3317</v>
      </c>
      <c r="BK45" s="72" t="s">
        <v>3317</v>
      </c>
      <c r="BL45" s="72" t="s">
        <v>3317</v>
      </c>
      <c r="BM45" s="72" t="s">
        <v>3317</v>
      </c>
      <c r="BN45" s="72" t="s">
        <v>3317</v>
      </c>
      <c r="BO45" s="72" t="s">
        <v>3317</v>
      </c>
      <c r="BP45" s="72" t="s">
        <v>3317</v>
      </c>
      <c r="BQ45" s="72" t="s">
        <v>3921</v>
      </c>
      <c r="BR45" s="72" t="s">
        <v>3317</v>
      </c>
    </row>
    <row r="46" spans="1:70">
      <c r="A46" s="72" t="s">
        <v>2031</v>
      </c>
      <c r="B46" s="72" t="s">
        <v>3922</v>
      </c>
      <c r="C46" s="72" t="s">
        <v>2603</v>
      </c>
      <c r="D46" s="72" t="s">
        <v>3317</v>
      </c>
      <c r="E46" s="72" t="s">
        <v>3317</v>
      </c>
      <c r="F46" s="72" t="s">
        <v>3317</v>
      </c>
      <c r="G46" s="72" t="s">
        <v>3318</v>
      </c>
      <c r="H46" s="72" t="s">
        <v>3317</v>
      </c>
      <c r="I46" s="72" t="s">
        <v>3322</v>
      </c>
      <c r="J46" s="72" t="s">
        <v>3317</v>
      </c>
      <c r="K46" s="72" t="s">
        <v>3317</v>
      </c>
      <c r="L46" s="72" t="s">
        <v>3317</v>
      </c>
      <c r="M46" s="72" t="s">
        <v>3317</v>
      </c>
      <c r="N46" s="72" t="s">
        <v>3317</v>
      </c>
      <c r="O46" s="72" t="s">
        <v>3317</v>
      </c>
      <c r="P46" s="72" t="s">
        <v>3317</v>
      </c>
      <c r="Q46" s="72" t="s">
        <v>3317</v>
      </c>
      <c r="R46" s="72" t="s">
        <v>3317</v>
      </c>
      <c r="S46" s="72" t="s">
        <v>3317</v>
      </c>
      <c r="T46" s="72" t="s">
        <v>3317</v>
      </c>
      <c r="U46" s="72" t="s">
        <v>3317</v>
      </c>
      <c r="V46" s="72" t="s">
        <v>3317</v>
      </c>
      <c r="W46" s="72" t="s">
        <v>3317</v>
      </c>
      <c r="X46" s="72" t="s">
        <v>3317</v>
      </c>
      <c r="Y46" s="72" t="s">
        <v>3317</v>
      </c>
      <c r="Z46" s="72" t="s">
        <v>3317</v>
      </c>
      <c r="AA46" s="72" t="s">
        <v>3317</v>
      </c>
      <c r="AB46" s="72" t="s">
        <v>3317</v>
      </c>
      <c r="AC46" s="72" t="s">
        <v>3317</v>
      </c>
      <c r="AD46" s="72" t="s">
        <v>3317</v>
      </c>
      <c r="AE46" s="72" t="s">
        <v>3317</v>
      </c>
      <c r="AF46" s="72" t="s">
        <v>3317</v>
      </c>
      <c r="AG46" s="72" t="s">
        <v>3317</v>
      </c>
      <c r="AH46" s="72" t="s">
        <v>3317</v>
      </c>
      <c r="AI46" s="72" t="s">
        <v>3317</v>
      </c>
      <c r="AJ46" s="72" t="s">
        <v>3317</v>
      </c>
      <c r="AK46" s="72" t="s">
        <v>3317</v>
      </c>
      <c r="AL46" s="72" t="s">
        <v>3317</v>
      </c>
      <c r="AM46" s="72" t="s">
        <v>3317</v>
      </c>
      <c r="AN46" s="72" t="s">
        <v>3317</v>
      </c>
      <c r="AO46" s="72" t="s">
        <v>3317</v>
      </c>
      <c r="AP46" s="72" t="s">
        <v>3317</v>
      </c>
      <c r="AQ46" s="72" t="s">
        <v>3317</v>
      </c>
      <c r="AR46" s="72" t="s">
        <v>3317</v>
      </c>
      <c r="AS46" s="72" t="s">
        <v>3317</v>
      </c>
      <c r="AT46" s="72" t="s">
        <v>3317</v>
      </c>
      <c r="AU46" s="72" t="s">
        <v>3317</v>
      </c>
      <c r="AV46" s="72" t="s">
        <v>3317</v>
      </c>
      <c r="AW46" s="72" t="s">
        <v>3317</v>
      </c>
      <c r="AX46" s="72" t="s">
        <v>3317</v>
      </c>
      <c r="AY46" s="72" t="s">
        <v>3317</v>
      </c>
      <c r="AZ46" s="72" t="s">
        <v>3317</v>
      </c>
      <c r="BA46" s="72" t="s">
        <v>3317</v>
      </c>
      <c r="BB46" s="72" t="s">
        <v>3317</v>
      </c>
      <c r="BC46" s="72" t="s">
        <v>3317</v>
      </c>
      <c r="BD46" s="72" t="s">
        <v>3317</v>
      </c>
      <c r="BE46" s="72" t="s">
        <v>3317</v>
      </c>
      <c r="BF46" s="72" t="s">
        <v>3317</v>
      </c>
      <c r="BG46" s="72" t="s">
        <v>3317</v>
      </c>
      <c r="BH46" s="72" t="s">
        <v>3317</v>
      </c>
      <c r="BI46" s="72" t="s">
        <v>3317</v>
      </c>
      <c r="BJ46" s="72" t="s">
        <v>3317</v>
      </c>
      <c r="BK46" s="72" t="s">
        <v>3317</v>
      </c>
      <c r="BL46" s="72" t="s">
        <v>3317</v>
      </c>
      <c r="BM46" s="72" t="s">
        <v>3317</v>
      </c>
      <c r="BN46" s="72" t="s">
        <v>3317</v>
      </c>
      <c r="BO46" s="72" t="s">
        <v>3317</v>
      </c>
      <c r="BP46" s="72" t="s">
        <v>3317</v>
      </c>
      <c r="BQ46" s="72" t="s">
        <v>3923</v>
      </c>
      <c r="BR46" s="72" t="s">
        <v>3317</v>
      </c>
    </row>
    <row r="47" spans="1:70">
      <c r="A47" s="72" t="s">
        <v>2031</v>
      </c>
      <c r="B47" s="72" t="s">
        <v>3924</v>
      </c>
      <c r="C47" s="72" t="s">
        <v>2603</v>
      </c>
      <c r="D47" s="72" t="s">
        <v>3317</v>
      </c>
      <c r="E47" s="72" t="s">
        <v>3317</v>
      </c>
      <c r="F47" s="72" t="s">
        <v>3317</v>
      </c>
      <c r="G47" s="72" t="s">
        <v>3318</v>
      </c>
      <c r="H47" s="72" t="s">
        <v>3317</v>
      </c>
      <c r="I47" s="72" t="s">
        <v>3322</v>
      </c>
      <c r="J47" s="72" t="s">
        <v>3317</v>
      </c>
      <c r="K47" s="72" t="s">
        <v>3317</v>
      </c>
      <c r="L47" s="72" t="s">
        <v>3317</v>
      </c>
      <c r="M47" s="72" t="s">
        <v>3317</v>
      </c>
      <c r="N47" s="72" t="s">
        <v>3317</v>
      </c>
      <c r="O47" s="72" t="s">
        <v>3317</v>
      </c>
      <c r="P47" s="72" t="s">
        <v>3317</v>
      </c>
      <c r="Q47" s="72" t="s">
        <v>3317</v>
      </c>
      <c r="R47" s="72" t="s">
        <v>3317</v>
      </c>
      <c r="S47" s="72" t="s">
        <v>3317</v>
      </c>
      <c r="T47" s="72" t="s">
        <v>3317</v>
      </c>
      <c r="U47" s="72" t="s">
        <v>3317</v>
      </c>
      <c r="V47" s="72" t="s">
        <v>3317</v>
      </c>
      <c r="W47" s="72" t="s">
        <v>3317</v>
      </c>
      <c r="X47" s="72" t="s">
        <v>3317</v>
      </c>
      <c r="Y47" s="72" t="s">
        <v>3317</v>
      </c>
      <c r="Z47" s="72" t="s">
        <v>3317</v>
      </c>
      <c r="AA47" s="72" t="s">
        <v>3317</v>
      </c>
      <c r="AB47" s="72" t="s">
        <v>3317</v>
      </c>
      <c r="AC47" s="72" t="s">
        <v>3317</v>
      </c>
      <c r="AD47" s="72" t="s">
        <v>3317</v>
      </c>
      <c r="AE47" s="72" t="s">
        <v>3317</v>
      </c>
      <c r="AF47" s="72" t="s">
        <v>3317</v>
      </c>
      <c r="AG47" s="72" t="s">
        <v>3317</v>
      </c>
      <c r="AH47" s="72" t="s">
        <v>3317</v>
      </c>
      <c r="AI47" s="72" t="s">
        <v>3317</v>
      </c>
      <c r="AJ47" s="72" t="s">
        <v>3317</v>
      </c>
      <c r="AK47" s="72" t="s">
        <v>3317</v>
      </c>
      <c r="AL47" s="72" t="s">
        <v>3317</v>
      </c>
      <c r="AM47" s="72" t="s">
        <v>3317</v>
      </c>
      <c r="AN47" s="72" t="s">
        <v>3317</v>
      </c>
      <c r="AO47" s="72" t="s">
        <v>3317</v>
      </c>
      <c r="AP47" s="72" t="s">
        <v>3317</v>
      </c>
      <c r="AQ47" s="72" t="s">
        <v>3317</v>
      </c>
      <c r="AR47" s="72" t="s">
        <v>3317</v>
      </c>
      <c r="AS47" s="72" t="s">
        <v>3317</v>
      </c>
      <c r="AT47" s="72" t="s">
        <v>3317</v>
      </c>
      <c r="AU47" s="72" t="s">
        <v>3317</v>
      </c>
      <c r="AV47" s="72" t="s">
        <v>3317</v>
      </c>
      <c r="AW47" s="72" t="s">
        <v>3317</v>
      </c>
      <c r="AX47" s="72" t="s">
        <v>3317</v>
      </c>
      <c r="AY47" s="72" t="s">
        <v>3317</v>
      </c>
      <c r="AZ47" s="72" t="s">
        <v>3317</v>
      </c>
      <c r="BA47" s="72" t="s">
        <v>3317</v>
      </c>
      <c r="BB47" s="72" t="s">
        <v>3317</v>
      </c>
      <c r="BC47" s="72" t="s">
        <v>3317</v>
      </c>
      <c r="BD47" s="72" t="s">
        <v>3317</v>
      </c>
      <c r="BE47" s="72" t="s">
        <v>3317</v>
      </c>
      <c r="BF47" s="72" t="s">
        <v>3317</v>
      </c>
      <c r="BG47" s="72" t="s">
        <v>3317</v>
      </c>
      <c r="BH47" s="72" t="s">
        <v>3317</v>
      </c>
      <c r="BI47" s="72" t="s">
        <v>3317</v>
      </c>
      <c r="BJ47" s="72" t="s">
        <v>3317</v>
      </c>
      <c r="BK47" s="72" t="s">
        <v>3317</v>
      </c>
      <c r="BL47" s="72" t="s">
        <v>3317</v>
      </c>
      <c r="BM47" s="72" t="s">
        <v>3317</v>
      </c>
      <c r="BN47" s="72" t="s">
        <v>3317</v>
      </c>
      <c r="BO47" s="72" t="s">
        <v>3317</v>
      </c>
      <c r="BP47" s="72" t="s">
        <v>3317</v>
      </c>
      <c r="BQ47" s="72" t="s">
        <v>3925</v>
      </c>
      <c r="BR47" s="72" t="s">
        <v>3317</v>
      </c>
    </row>
    <row r="48" spans="1:70">
      <c r="A48" s="72" t="s">
        <v>2031</v>
      </c>
      <c r="B48" s="72" t="s">
        <v>3926</v>
      </c>
      <c r="C48" s="72" t="s">
        <v>2601</v>
      </c>
      <c r="D48" s="72" t="s">
        <v>3317</v>
      </c>
      <c r="E48" s="72" t="s">
        <v>3317</v>
      </c>
      <c r="F48" s="72" t="s">
        <v>3317</v>
      </c>
      <c r="G48" s="72" t="s">
        <v>3318</v>
      </c>
      <c r="H48" s="72" t="s">
        <v>3317</v>
      </c>
      <c r="I48" s="72" t="s">
        <v>3322</v>
      </c>
      <c r="J48" s="72" t="s">
        <v>3317</v>
      </c>
      <c r="K48" s="72" t="s">
        <v>3317</v>
      </c>
      <c r="L48" s="72" t="s">
        <v>3317</v>
      </c>
      <c r="M48" s="72" t="s">
        <v>3317</v>
      </c>
      <c r="N48" s="72" t="s">
        <v>3317</v>
      </c>
      <c r="O48" s="72" t="s">
        <v>3317</v>
      </c>
      <c r="P48" s="72" t="s">
        <v>3317</v>
      </c>
      <c r="Q48" s="72" t="s">
        <v>3317</v>
      </c>
      <c r="R48" s="72" t="s">
        <v>3317</v>
      </c>
      <c r="S48" s="72" t="s">
        <v>3317</v>
      </c>
      <c r="T48" s="72" t="s">
        <v>3317</v>
      </c>
      <c r="U48" s="72" t="s">
        <v>3317</v>
      </c>
      <c r="V48" s="72" t="s">
        <v>3317</v>
      </c>
      <c r="W48" s="72" t="s">
        <v>3317</v>
      </c>
      <c r="X48" s="72" t="s">
        <v>3317</v>
      </c>
      <c r="Y48" s="72" t="s">
        <v>3317</v>
      </c>
      <c r="Z48" s="72" t="s">
        <v>3317</v>
      </c>
      <c r="AA48" s="72" t="s">
        <v>3317</v>
      </c>
      <c r="AB48" s="72" t="s">
        <v>3317</v>
      </c>
      <c r="AC48" s="72" t="s">
        <v>3317</v>
      </c>
      <c r="AD48" s="72" t="s">
        <v>3317</v>
      </c>
      <c r="AE48" s="72" t="s">
        <v>3317</v>
      </c>
      <c r="AF48" s="72" t="s">
        <v>3317</v>
      </c>
      <c r="AG48" s="72" t="s">
        <v>3317</v>
      </c>
      <c r="AH48" s="72" t="s">
        <v>3317</v>
      </c>
      <c r="AI48" s="72" t="s">
        <v>3317</v>
      </c>
      <c r="AJ48" s="72" t="s">
        <v>3317</v>
      </c>
      <c r="AK48" s="72" t="s">
        <v>3317</v>
      </c>
      <c r="AL48" s="72" t="s">
        <v>3317</v>
      </c>
      <c r="AM48" s="72" t="s">
        <v>3317</v>
      </c>
      <c r="AN48" s="72" t="s">
        <v>3317</v>
      </c>
      <c r="AO48" s="72" t="s">
        <v>3317</v>
      </c>
      <c r="AP48" s="72" t="s">
        <v>3317</v>
      </c>
      <c r="AQ48" s="72" t="s">
        <v>3317</v>
      </c>
      <c r="AR48" s="72" t="s">
        <v>3317</v>
      </c>
      <c r="AS48" s="72" t="s">
        <v>3317</v>
      </c>
      <c r="AT48" s="72" t="s">
        <v>3317</v>
      </c>
      <c r="AU48" s="72" t="s">
        <v>3317</v>
      </c>
      <c r="AV48" s="72" t="s">
        <v>3317</v>
      </c>
      <c r="AW48" s="72" t="s">
        <v>3317</v>
      </c>
      <c r="AX48" s="72" t="s">
        <v>3317</v>
      </c>
      <c r="AY48" s="72" t="s">
        <v>3317</v>
      </c>
      <c r="AZ48" s="72" t="s">
        <v>3317</v>
      </c>
      <c r="BA48" s="72" t="s">
        <v>3317</v>
      </c>
      <c r="BB48" s="72" t="s">
        <v>3317</v>
      </c>
      <c r="BC48" s="72" t="s">
        <v>3317</v>
      </c>
      <c r="BD48" s="72" t="s">
        <v>3317</v>
      </c>
      <c r="BE48" s="72" t="s">
        <v>3317</v>
      </c>
      <c r="BF48" s="72" t="s">
        <v>3317</v>
      </c>
      <c r="BG48" s="72" t="s">
        <v>3317</v>
      </c>
      <c r="BH48" s="72" t="s">
        <v>3317</v>
      </c>
      <c r="BI48" s="72" t="s">
        <v>3317</v>
      </c>
      <c r="BJ48" s="72" t="s">
        <v>3317</v>
      </c>
      <c r="BK48" s="72" t="s">
        <v>3317</v>
      </c>
      <c r="BL48" s="72" t="s">
        <v>3317</v>
      </c>
      <c r="BM48" s="72" t="s">
        <v>3317</v>
      </c>
      <c r="BN48" s="72" t="s">
        <v>3317</v>
      </c>
      <c r="BO48" s="72" t="s">
        <v>3317</v>
      </c>
      <c r="BP48" s="72" t="s">
        <v>3317</v>
      </c>
      <c r="BQ48" s="72" t="s">
        <v>3927</v>
      </c>
      <c r="BR48" s="72" t="s">
        <v>3317</v>
      </c>
    </row>
    <row r="49" spans="1:70">
      <c r="A49" s="72" t="s">
        <v>2031</v>
      </c>
      <c r="B49" s="72" t="s">
        <v>3928</v>
      </c>
      <c r="C49" s="72" t="s">
        <v>2458</v>
      </c>
      <c r="G49" s="72" t="s">
        <v>3318</v>
      </c>
      <c r="I49" s="72" t="s">
        <v>2459</v>
      </c>
    </row>
    <row r="50" spans="1:70">
      <c r="A50" s="72" t="s">
        <v>2031</v>
      </c>
      <c r="B50" s="72" t="s">
        <v>3929</v>
      </c>
      <c r="C50" s="72" t="s">
        <v>2601</v>
      </c>
      <c r="D50" s="72" t="s">
        <v>3317</v>
      </c>
      <c r="E50" s="72" t="s">
        <v>3317</v>
      </c>
      <c r="F50" s="72" t="s">
        <v>3317</v>
      </c>
      <c r="G50" s="72" t="s">
        <v>3318</v>
      </c>
      <c r="H50" s="72" t="s">
        <v>3317</v>
      </c>
      <c r="I50" s="72" t="s">
        <v>3322</v>
      </c>
      <c r="J50" s="72" t="s">
        <v>3317</v>
      </c>
      <c r="K50" s="72" t="s">
        <v>3317</v>
      </c>
      <c r="L50" s="72" t="s">
        <v>3317</v>
      </c>
      <c r="M50" s="72" t="s">
        <v>3317</v>
      </c>
      <c r="N50" s="72" t="s">
        <v>3317</v>
      </c>
      <c r="O50" s="72" t="s">
        <v>3317</v>
      </c>
      <c r="P50" s="72" t="s">
        <v>3317</v>
      </c>
      <c r="Q50" s="72" t="s">
        <v>3317</v>
      </c>
      <c r="R50" s="72" t="s">
        <v>3317</v>
      </c>
      <c r="S50" s="72" t="s">
        <v>3317</v>
      </c>
      <c r="T50" s="72" t="s">
        <v>3317</v>
      </c>
      <c r="U50" s="72" t="s">
        <v>3317</v>
      </c>
      <c r="V50" s="72" t="s">
        <v>3317</v>
      </c>
      <c r="W50" s="72" t="s">
        <v>3317</v>
      </c>
      <c r="X50" s="72" t="s">
        <v>3317</v>
      </c>
      <c r="Y50" s="72" t="s">
        <v>3317</v>
      </c>
      <c r="Z50" s="72" t="s">
        <v>3317</v>
      </c>
      <c r="AA50" s="72" t="s">
        <v>3317</v>
      </c>
      <c r="AB50" s="72" t="s">
        <v>3317</v>
      </c>
      <c r="AC50" s="72" t="s">
        <v>3317</v>
      </c>
      <c r="AD50" s="72" t="s">
        <v>3317</v>
      </c>
      <c r="AE50" s="72" t="s">
        <v>3317</v>
      </c>
      <c r="AF50" s="72" t="s">
        <v>3317</v>
      </c>
      <c r="AG50" s="72" t="s">
        <v>3317</v>
      </c>
      <c r="AH50" s="72" t="s">
        <v>3317</v>
      </c>
      <c r="AI50" s="72" t="s">
        <v>3317</v>
      </c>
      <c r="AJ50" s="72" t="s">
        <v>3317</v>
      </c>
      <c r="AK50" s="72" t="s">
        <v>3317</v>
      </c>
      <c r="AL50" s="72" t="s">
        <v>3317</v>
      </c>
      <c r="AM50" s="72" t="s">
        <v>3317</v>
      </c>
      <c r="AN50" s="72" t="s">
        <v>3317</v>
      </c>
      <c r="AO50" s="72" t="s">
        <v>3317</v>
      </c>
      <c r="AP50" s="72" t="s">
        <v>3317</v>
      </c>
      <c r="AQ50" s="72" t="s">
        <v>3317</v>
      </c>
      <c r="AR50" s="72" t="s">
        <v>3317</v>
      </c>
      <c r="AS50" s="72" t="s">
        <v>3317</v>
      </c>
      <c r="AT50" s="72" t="s">
        <v>3317</v>
      </c>
      <c r="AU50" s="72" t="s">
        <v>3317</v>
      </c>
      <c r="AV50" s="72" t="s">
        <v>3317</v>
      </c>
      <c r="AW50" s="72" t="s">
        <v>3317</v>
      </c>
      <c r="AX50" s="72" t="s">
        <v>3317</v>
      </c>
      <c r="AY50" s="72" t="s">
        <v>3317</v>
      </c>
      <c r="AZ50" s="72" t="s">
        <v>3317</v>
      </c>
      <c r="BA50" s="72" t="s">
        <v>3317</v>
      </c>
      <c r="BB50" s="72" t="s">
        <v>3317</v>
      </c>
      <c r="BC50" s="72" t="s">
        <v>3317</v>
      </c>
      <c r="BD50" s="72" t="s">
        <v>3317</v>
      </c>
      <c r="BE50" s="72" t="s">
        <v>3317</v>
      </c>
      <c r="BF50" s="72" t="s">
        <v>3317</v>
      </c>
      <c r="BG50" s="72" t="s">
        <v>3317</v>
      </c>
      <c r="BH50" s="72" t="s">
        <v>3317</v>
      </c>
      <c r="BI50" s="72" t="s">
        <v>3317</v>
      </c>
      <c r="BJ50" s="72" t="s">
        <v>3317</v>
      </c>
      <c r="BK50" s="72" t="s">
        <v>3317</v>
      </c>
      <c r="BL50" s="72" t="s">
        <v>3317</v>
      </c>
      <c r="BM50" s="72" t="s">
        <v>3317</v>
      </c>
      <c r="BN50" s="72" t="s">
        <v>3317</v>
      </c>
      <c r="BO50" s="72" t="s">
        <v>3317</v>
      </c>
      <c r="BP50" s="72" t="s">
        <v>3317</v>
      </c>
      <c r="BQ50" s="72" t="s">
        <v>3930</v>
      </c>
      <c r="BR50" s="72" t="s">
        <v>3317</v>
      </c>
    </row>
    <row r="51" spans="1:70">
      <c r="A51" s="72" t="s">
        <v>2031</v>
      </c>
      <c r="B51" s="72" t="s">
        <v>2473</v>
      </c>
      <c r="C51" s="72" t="s">
        <v>2458</v>
      </c>
      <c r="D51" s="72" t="s">
        <v>3317</v>
      </c>
      <c r="E51" s="72" t="s">
        <v>3317</v>
      </c>
      <c r="F51" s="72" t="s">
        <v>3317</v>
      </c>
      <c r="G51" s="72" t="s">
        <v>3318</v>
      </c>
      <c r="H51" s="72" t="s">
        <v>3317</v>
      </c>
      <c r="I51" s="72" t="s">
        <v>2459</v>
      </c>
      <c r="J51" s="72" t="s">
        <v>3317</v>
      </c>
      <c r="K51" s="72" t="s">
        <v>3317</v>
      </c>
      <c r="L51" s="72" t="s">
        <v>3317</v>
      </c>
      <c r="M51" s="72" t="s">
        <v>3317</v>
      </c>
      <c r="N51" s="72" t="s">
        <v>3317</v>
      </c>
      <c r="O51" s="72" t="s">
        <v>3317</v>
      </c>
      <c r="P51" s="72" t="s">
        <v>3317</v>
      </c>
      <c r="Q51" s="72" t="s">
        <v>3317</v>
      </c>
      <c r="R51" s="72" t="s">
        <v>3317</v>
      </c>
      <c r="S51" s="72" t="s">
        <v>3317</v>
      </c>
      <c r="T51" s="72" t="s">
        <v>3317</v>
      </c>
      <c r="U51" s="72" t="s">
        <v>3317</v>
      </c>
      <c r="V51" s="72" t="s">
        <v>3317</v>
      </c>
      <c r="W51" s="72" t="s">
        <v>3317</v>
      </c>
      <c r="X51" s="72" t="s">
        <v>3317</v>
      </c>
      <c r="Y51" s="72" t="s">
        <v>3317</v>
      </c>
      <c r="Z51" s="72" t="s">
        <v>3317</v>
      </c>
      <c r="AA51" s="72" t="s">
        <v>3317</v>
      </c>
      <c r="AB51" s="72" t="s">
        <v>3317</v>
      </c>
      <c r="AC51" s="72" t="s">
        <v>3317</v>
      </c>
      <c r="AD51" s="72" t="s">
        <v>3317</v>
      </c>
      <c r="AE51" s="72" t="s">
        <v>3317</v>
      </c>
      <c r="AF51" s="72" t="s">
        <v>3317</v>
      </c>
      <c r="AG51" s="72" t="s">
        <v>3317</v>
      </c>
      <c r="AH51" s="72" t="s">
        <v>3317</v>
      </c>
      <c r="AI51" s="72" t="s">
        <v>3317</v>
      </c>
      <c r="AJ51" s="72" t="s">
        <v>3317</v>
      </c>
      <c r="AK51" s="72" t="s">
        <v>3317</v>
      </c>
      <c r="AL51" s="72" t="s">
        <v>3317</v>
      </c>
      <c r="AM51" s="72" t="s">
        <v>3317</v>
      </c>
      <c r="AN51" s="72" t="s">
        <v>3317</v>
      </c>
      <c r="AO51" s="72" t="s">
        <v>3317</v>
      </c>
      <c r="AP51" s="72" t="s">
        <v>3317</v>
      </c>
      <c r="AQ51" s="72" t="s">
        <v>3317</v>
      </c>
      <c r="AR51" s="72" t="s">
        <v>3317</v>
      </c>
      <c r="AS51" s="72" t="s">
        <v>3317</v>
      </c>
      <c r="AT51" s="72" t="s">
        <v>3317</v>
      </c>
      <c r="AU51" s="72" t="s">
        <v>3317</v>
      </c>
      <c r="AV51" s="72" t="s">
        <v>3317</v>
      </c>
      <c r="AW51" s="72" t="s">
        <v>3317</v>
      </c>
      <c r="AX51" s="72" t="s">
        <v>3317</v>
      </c>
      <c r="AY51" s="72" t="s">
        <v>3317</v>
      </c>
      <c r="AZ51" s="72" t="s">
        <v>3317</v>
      </c>
      <c r="BA51" s="72" t="s">
        <v>3317</v>
      </c>
      <c r="BB51" s="72" t="s">
        <v>3317</v>
      </c>
      <c r="BC51" s="72" t="s">
        <v>3317</v>
      </c>
      <c r="BD51" s="72" t="s">
        <v>3317</v>
      </c>
      <c r="BE51" s="72" t="s">
        <v>3317</v>
      </c>
      <c r="BF51" s="72" t="s">
        <v>3317</v>
      </c>
      <c r="BG51" s="72" t="s">
        <v>3317</v>
      </c>
      <c r="BH51" s="72" t="s">
        <v>3317</v>
      </c>
      <c r="BI51" s="72" t="s">
        <v>3317</v>
      </c>
      <c r="BJ51" s="72" t="s">
        <v>3317</v>
      </c>
      <c r="BK51" s="72" t="s">
        <v>3317</v>
      </c>
      <c r="BL51" s="72" t="s">
        <v>3317</v>
      </c>
      <c r="BM51" s="72" t="s">
        <v>3317</v>
      </c>
      <c r="BN51" s="72" t="s">
        <v>3317</v>
      </c>
      <c r="BO51" s="72" t="s">
        <v>3317</v>
      </c>
      <c r="BP51" s="72" t="s">
        <v>3317</v>
      </c>
      <c r="BQ51" s="72" t="s">
        <v>3931</v>
      </c>
      <c r="BR51" s="72" t="s">
        <v>3317</v>
      </c>
    </row>
    <row r="52" spans="1:70">
      <c r="A52" s="72" t="s">
        <v>2031</v>
      </c>
      <c r="B52" s="72" t="s">
        <v>2474</v>
      </c>
      <c r="C52" s="72" t="s">
        <v>2458</v>
      </c>
      <c r="D52" s="72" t="s">
        <v>3317</v>
      </c>
      <c r="E52" s="72" t="s">
        <v>3317</v>
      </c>
      <c r="F52" s="72" t="s">
        <v>3317</v>
      </c>
      <c r="G52" s="72" t="s">
        <v>3318</v>
      </c>
      <c r="H52" s="72" t="s">
        <v>3317</v>
      </c>
      <c r="I52" s="72" t="s">
        <v>2459</v>
      </c>
      <c r="J52" s="72" t="s">
        <v>3317</v>
      </c>
      <c r="K52" s="72" t="s">
        <v>3317</v>
      </c>
      <c r="L52" s="72" t="s">
        <v>3317</v>
      </c>
      <c r="M52" s="72" t="s">
        <v>3317</v>
      </c>
      <c r="N52" s="72" t="s">
        <v>3317</v>
      </c>
      <c r="O52" s="72" t="s">
        <v>3317</v>
      </c>
      <c r="P52" s="72" t="s">
        <v>3317</v>
      </c>
      <c r="Q52" s="72" t="s">
        <v>3317</v>
      </c>
      <c r="R52" s="72" t="s">
        <v>3317</v>
      </c>
      <c r="S52" s="72" t="s">
        <v>3317</v>
      </c>
      <c r="T52" s="72" t="s">
        <v>3317</v>
      </c>
      <c r="U52" s="72" t="s">
        <v>3317</v>
      </c>
      <c r="V52" s="72" t="s">
        <v>3317</v>
      </c>
      <c r="W52" s="72" t="s">
        <v>3317</v>
      </c>
      <c r="X52" s="72" t="s">
        <v>3317</v>
      </c>
      <c r="Y52" s="72" t="s">
        <v>3317</v>
      </c>
      <c r="Z52" s="72" t="s">
        <v>3317</v>
      </c>
      <c r="AA52" s="72" t="s">
        <v>3317</v>
      </c>
      <c r="AB52" s="72" t="s">
        <v>3317</v>
      </c>
      <c r="AC52" s="72" t="s">
        <v>3317</v>
      </c>
      <c r="AD52" s="72" t="s">
        <v>3317</v>
      </c>
      <c r="AE52" s="72" t="s">
        <v>3317</v>
      </c>
      <c r="AF52" s="72" t="s">
        <v>3317</v>
      </c>
      <c r="AG52" s="72" t="s">
        <v>3317</v>
      </c>
      <c r="AH52" s="72" t="s">
        <v>3317</v>
      </c>
      <c r="AI52" s="72" t="s">
        <v>3317</v>
      </c>
      <c r="AJ52" s="72" t="s">
        <v>3317</v>
      </c>
      <c r="AK52" s="72" t="s">
        <v>3317</v>
      </c>
      <c r="AL52" s="72" t="s">
        <v>3317</v>
      </c>
      <c r="AM52" s="72" t="s">
        <v>3317</v>
      </c>
      <c r="AN52" s="72" t="s">
        <v>3317</v>
      </c>
      <c r="AO52" s="72" t="s">
        <v>3317</v>
      </c>
      <c r="AP52" s="72" t="s">
        <v>3317</v>
      </c>
      <c r="AQ52" s="72" t="s">
        <v>3317</v>
      </c>
      <c r="AR52" s="72" t="s">
        <v>3317</v>
      </c>
      <c r="AS52" s="72" t="s">
        <v>3317</v>
      </c>
      <c r="AT52" s="72" t="s">
        <v>3317</v>
      </c>
      <c r="AU52" s="72" t="s">
        <v>3317</v>
      </c>
      <c r="AV52" s="72" t="s">
        <v>3317</v>
      </c>
      <c r="AW52" s="72" t="s">
        <v>3317</v>
      </c>
      <c r="AX52" s="72" t="s">
        <v>3317</v>
      </c>
      <c r="AY52" s="72" t="s">
        <v>3317</v>
      </c>
      <c r="AZ52" s="72" t="s">
        <v>3317</v>
      </c>
      <c r="BA52" s="72" t="s">
        <v>3317</v>
      </c>
      <c r="BB52" s="72" t="s">
        <v>3317</v>
      </c>
      <c r="BC52" s="72" t="s">
        <v>3317</v>
      </c>
      <c r="BD52" s="72" t="s">
        <v>3317</v>
      </c>
      <c r="BE52" s="72" t="s">
        <v>3317</v>
      </c>
      <c r="BF52" s="72" t="s">
        <v>3317</v>
      </c>
      <c r="BG52" s="72" t="s">
        <v>3317</v>
      </c>
      <c r="BH52" s="72" t="s">
        <v>3317</v>
      </c>
      <c r="BI52" s="72" t="s">
        <v>3317</v>
      </c>
      <c r="BJ52" s="72" t="s">
        <v>3317</v>
      </c>
      <c r="BK52" s="72" t="s">
        <v>3317</v>
      </c>
      <c r="BL52" s="72" t="s">
        <v>3317</v>
      </c>
      <c r="BM52" s="72" t="s">
        <v>3317</v>
      </c>
      <c r="BN52" s="72" t="s">
        <v>3317</v>
      </c>
      <c r="BO52" s="72" t="s">
        <v>3317</v>
      </c>
      <c r="BP52" s="72" t="s">
        <v>3317</v>
      </c>
      <c r="BQ52" s="72" t="s">
        <v>3932</v>
      </c>
      <c r="BR52" s="72" t="s">
        <v>3317</v>
      </c>
    </row>
    <row r="53" spans="1:70">
      <c r="A53" s="72" t="s">
        <v>2031</v>
      </c>
      <c r="B53" s="72" t="s">
        <v>2607</v>
      </c>
      <c r="C53" s="72" t="s">
        <v>2601</v>
      </c>
      <c r="D53" s="72" t="s">
        <v>3317</v>
      </c>
      <c r="E53" s="72" t="s">
        <v>3317</v>
      </c>
      <c r="F53" s="72" t="s">
        <v>3317</v>
      </c>
      <c r="G53" s="72" t="s">
        <v>3318</v>
      </c>
      <c r="H53" s="72" t="s">
        <v>3317</v>
      </c>
      <c r="I53" s="72" t="s">
        <v>2563</v>
      </c>
      <c r="J53" s="72" t="s">
        <v>3317</v>
      </c>
      <c r="K53" s="72" t="s">
        <v>3317</v>
      </c>
      <c r="L53" s="72" t="s">
        <v>3317</v>
      </c>
      <c r="M53" s="72" t="s">
        <v>3317</v>
      </c>
      <c r="N53" s="72" t="s">
        <v>3317</v>
      </c>
      <c r="O53" s="72" t="s">
        <v>3317</v>
      </c>
      <c r="P53" s="72" t="s">
        <v>3317</v>
      </c>
      <c r="Q53" s="72" t="s">
        <v>3317</v>
      </c>
      <c r="R53" s="72" t="s">
        <v>3317</v>
      </c>
      <c r="S53" s="72" t="s">
        <v>3317</v>
      </c>
      <c r="T53" s="72" t="s">
        <v>3317</v>
      </c>
      <c r="U53" s="72" t="s">
        <v>3317</v>
      </c>
      <c r="V53" s="72" t="s">
        <v>3317</v>
      </c>
      <c r="W53" s="72" t="s">
        <v>3317</v>
      </c>
      <c r="X53" s="72" t="s">
        <v>3317</v>
      </c>
      <c r="Y53" s="72" t="s">
        <v>3317</v>
      </c>
      <c r="Z53" s="72" t="s">
        <v>3317</v>
      </c>
      <c r="AA53" s="72" t="s">
        <v>3317</v>
      </c>
      <c r="AB53" s="72" t="s">
        <v>3317</v>
      </c>
      <c r="AC53" s="72" t="s">
        <v>3317</v>
      </c>
      <c r="AD53" s="72" t="s">
        <v>3317</v>
      </c>
      <c r="AE53" s="72" t="s">
        <v>3317</v>
      </c>
      <c r="AF53" s="72" t="s">
        <v>3317</v>
      </c>
      <c r="AG53" s="72" t="s">
        <v>3317</v>
      </c>
      <c r="AH53" s="72" t="s">
        <v>3317</v>
      </c>
      <c r="AI53" s="72" t="s">
        <v>3317</v>
      </c>
      <c r="AJ53" s="72" t="s">
        <v>3317</v>
      </c>
      <c r="AK53" s="72" t="s">
        <v>3317</v>
      </c>
      <c r="AL53" s="72" t="s">
        <v>3317</v>
      </c>
      <c r="AM53" s="72" t="s">
        <v>3317</v>
      </c>
      <c r="AN53" s="72" t="s">
        <v>3317</v>
      </c>
      <c r="AO53" s="72" t="s">
        <v>3317</v>
      </c>
      <c r="AP53" s="72" t="s">
        <v>3317</v>
      </c>
      <c r="AQ53" s="72" t="s">
        <v>3317</v>
      </c>
      <c r="AR53" s="72" t="s">
        <v>3317</v>
      </c>
      <c r="AS53" s="72" t="s">
        <v>3317</v>
      </c>
      <c r="AT53" s="72" t="s">
        <v>3317</v>
      </c>
      <c r="AU53" s="72" t="s">
        <v>3317</v>
      </c>
      <c r="AV53" s="72" t="s">
        <v>3317</v>
      </c>
      <c r="AW53" s="72" t="s">
        <v>3317</v>
      </c>
      <c r="AX53" s="72" t="s">
        <v>3317</v>
      </c>
      <c r="AY53" s="72" t="s">
        <v>3317</v>
      </c>
      <c r="AZ53" s="72" t="s">
        <v>3317</v>
      </c>
      <c r="BA53" s="72" t="s">
        <v>3317</v>
      </c>
      <c r="BB53" s="72" t="s">
        <v>3317</v>
      </c>
      <c r="BC53" s="72" t="s">
        <v>3317</v>
      </c>
      <c r="BD53" s="72" t="s">
        <v>3317</v>
      </c>
      <c r="BE53" s="72" t="s">
        <v>3317</v>
      </c>
      <c r="BF53" s="72" t="s">
        <v>3317</v>
      </c>
      <c r="BG53" s="72" t="s">
        <v>3317</v>
      </c>
      <c r="BH53" s="72" t="s">
        <v>3317</v>
      </c>
      <c r="BI53" s="72" t="s">
        <v>3317</v>
      </c>
      <c r="BJ53" s="72" t="s">
        <v>3317</v>
      </c>
      <c r="BK53" s="72" t="s">
        <v>3317</v>
      </c>
      <c r="BL53" s="72" t="s">
        <v>3317</v>
      </c>
      <c r="BM53" s="72" t="s">
        <v>3317</v>
      </c>
      <c r="BN53" s="72" t="s">
        <v>3317</v>
      </c>
      <c r="BO53" s="72" t="s">
        <v>3317</v>
      </c>
      <c r="BP53" s="72" t="s">
        <v>3317</v>
      </c>
      <c r="BQ53" s="72" t="s">
        <v>3933</v>
      </c>
      <c r="BR53" s="72" t="s">
        <v>3317</v>
      </c>
    </row>
    <row r="54" spans="1:70">
      <c r="A54" s="72" t="s">
        <v>2031</v>
      </c>
      <c r="B54" s="72" t="s">
        <v>2608</v>
      </c>
      <c r="C54" s="72" t="s">
        <v>2609</v>
      </c>
      <c r="D54" s="72" t="s">
        <v>3317</v>
      </c>
      <c r="E54" s="72" t="s">
        <v>3317</v>
      </c>
      <c r="F54" s="72" t="s">
        <v>3317</v>
      </c>
      <c r="G54" s="72" t="s">
        <v>3318</v>
      </c>
      <c r="H54" s="72" t="s">
        <v>3317</v>
      </c>
      <c r="I54" s="72" t="s">
        <v>108</v>
      </c>
      <c r="J54" s="72" t="s">
        <v>3317</v>
      </c>
      <c r="K54" s="72" t="s">
        <v>3317</v>
      </c>
      <c r="L54" s="72" t="s">
        <v>3317</v>
      </c>
      <c r="M54" s="72" t="s">
        <v>3317</v>
      </c>
      <c r="N54" s="72" t="s">
        <v>3317</v>
      </c>
      <c r="O54" s="72" t="s">
        <v>3317</v>
      </c>
      <c r="P54" s="72" t="s">
        <v>3317</v>
      </c>
      <c r="Q54" s="72" t="s">
        <v>3317</v>
      </c>
      <c r="R54" s="72" t="s">
        <v>3317</v>
      </c>
      <c r="S54" s="72" t="s">
        <v>3317</v>
      </c>
      <c r="T54" s="72" t="s">
        <v>3317</v>
      </c>
      <c r="U54" s="72" t="s">
        <v>3317</v>
      </c>
      <c r="V54" s="72" t="s">
        <v>3317</v>
      </c>
      <c r="W54" s="72" t="s">
        <v>3317</v>
      </c>
      <c r="X54" s="72" t="s">
        <v>3317</v>
      </c>
      <c r="Y54" s="72" t="s">
        <v>3317</v>
      </c>
      <c r="Z54" s="72" t="s">
        <v>3317</v>
      </c>
      <c r="AA54" s="72" t="s">
        <v>3317</v>
      </c>
      <c r="AB54" s="72" t="s">
        <v>3317</v>
      </c>
      <c r="AC54" s="72" t="s">
        <v>3317</v>
      </c>
      <c r="AD54" s="72" t="s">
        <v>3317</v>
      </c>
      <c r="AE54" s="72" t="s">
        <v>3317</v>
      </c>
      <c r="AF54" s="72" t="s">
        <v>3317</v>
      </c>
      <c r="AG54" s="72" t="s">
        <v>3317</v>
      </c>
      <c r="AH54" s="72" t="s">
        <v>3317</v>
      </c>
      <c r="AI54" s="72" t="s">
        <v>3317</v>
      </c>
      <c r="AJ54" s="72" t="s">
        <v>3317</v>
      </c>
      <c r="AK54" s="72" t="s">
        <v>3317</v>
      </c>
      <c r="AL54" s="72" t="s">
        <v>3317</v>
      </c>
      <c r="AM54" s="72" t="s">
        <v>3317</v>
      </c>
      <c r="AN54" s="72" t="s">
        <v>3317</v>
      </c>
      <c r="AO54" s="72" t="s">
        <v>3317</v>
      </c>
      <c r="AP54" s="72" t="s">
        <v>3317</v>
      </c>
      <c r="AQ54" s="72" t="s">
        <v>3317</v>
      </c>
      <c r="AR54" s="72" t="s">
        <v>3317</v>
      </c>
      <c r="AS54" s="72" t="s">
        <v>3317</v>
      </c>
      <c r="AT54" s="72" t="s">
        <v>3317</v>
      </c>
      <c r="AU54" s="72" t="s">
        <v>3317</v>
      </c>
      <c r="AV54" s="72" t="s">
        <v>3317</v>
      </c>
      <c r="AW54" s="72" t="s">
        <v>3317</v>
      </c>
      <c r="AX54" s="72" t="s">
        <v>3317</v>
      </c>
      <c r="AY54" s="72" t="s">
        <v>3317</v>
      </c>
      <c r="AZ54" s="72" t="s">
        <v>3317</v>
      </c>
      <c r="BA54" s="72" t="s">
        <v>3317</v>
      </c>
      <c r="BB54" s="72" t="s">
        <v>3317</v>
      </c>
      <c r="BC54" s="72" t="s">
        <v>3317</v>
      </c>
      <c r="BD54" s="72" t="s">
        <v>3317</v>
      </c>
      <c r="BE54" s="72" t="s">
        <v>3317</v>
      </c>
      <c r="BF54" s="72" t="s">
        <v>3317</v>
      </c>
      <c r="BG54" s="72" t="s">
        <v>3317</v>
      </c>
      <c r="BH54" s="72" t="s">
        <v>3317</v>
      </c>
      <c r="BI54" s="72" t="s">
        <v>3317</v>
      </c>
      <c r="BJ54" s="72" t="s">
        <v>3317</v>
      </c>
      <c r="BK54" s="72" t="s">
        <v>3317</v>
      </c>
      <c r="BL54" s="72" t="s">
        <v>3317</v>
      </c>
      <c r="BM54" s="72" t="s">
        <v>3317</v>
      </c>
      <c r="BN54" s="72" t="s">
        <v>3317</v>
      </c>
      <c r="BO54" s="72" t="s">
        <v>3317</v>
      </c>
      <c r="BP54" s="72" t="s">
        <v>3317</v>
      </c>
      <c r="BQ54" s="72" t="s">
        <v>3934</v>
      </c>
      <c r="BR54" s="72" t="s">
        <v>3317</v>
      </c>
    </row>
    <row r="55" spans="1:70">
      <c r="A55" s="72" t="s">
        <v>2031</v>
      </c>
      <c r="B55" s="72" t="s">
        <v>3935</v>
      </c>
      <c r="C55" s="72" t="s">
        <v>2609</v>
      </c>
      <c r="G55" s="72" t="s">
        <v>3318</v>
      </c>
      <c r="I55" s="72" t="s">
        <v>3350</v>
      </c>
      <c r="L55" s="72" t="s">
        <v>3322</v>
      </c>
    </row>
    <row r="56" spans="1:70">
      <c r="A56" s="72" t="s">
        <v>2034</v>
      </c>
      <c r="B56" s="72" t="s">
        <v>3936</v>
      </c>
      <c r="C56" s="72" t="s">
        <v>3937</v>
      </c>
      <c r="D56" s="72" t="s">
        <v>3317</v>
      </c>
      <c r="E56" s="72" t="s">
        <v>3317</v>
      </c>
      <c r="F56" s="72" t="s">
        <v>3317</v>
      </c>
      <c r="G56" s="72" t="s">
        <v>3318</v>
      </c>
      <c r="H56" s="72" t="s">
        <v>3317</v>
      </c>
      <c r="I56" s="72" t="s">
        <v>3350</v>
      </c>
      <c r="J56" s="72" t="s">
        <v>3938</v>
      </c>
      <c r="K56" s="72" t="s">
        <v>3318</v>
      </c>
      <c r="L56" s="72" t="s">
        <v>3317</v>
      </c>
      <c r="M56" s="72" t="s">
        <v>3317</v>
      </c>
      <c r="N56" s="72" t="s">
        <v>3317</v>
      </c>
      <c r="O56" s="72" t="s">
        <v>3317</v>
      </c>
      <c r="P56" s="72" t="s">
        <v>3317</v>
      </c>
      <c r="Q56" s="72" t="s">
        <v>3317</v>
      </c>
      <c r="R56" s="72" t="s">
        <v>3317</v>
      </c>
      <c r="S56" s="72" t="s">
        <v>3317</v>
      </c>
      <c r="T56" s="72" t="s">
        <v>3317</v>
      </c>
      <c r="U56" s="72" t="s">
        <v>3317</v>
      </c>
      <c r="V56" s="72" t="s">
        <v>3317</v>
      </c>
      <c r="W56" s="72" t="s">
        <v>3317</v>
      </c>
      <c r="X56" s="72" t="s">
        <v>3317</v>
      </c>
      <c r="Y56" s="72" t="s">
        <v>3317</v>
      </c>
      <c r="Z56" s="72" t="s">
        <v>3317</v>
      </c>
      <c r="AA56" s="72" t="s">
        <v>3317</v>
      </c>
      <c r="AB56" s="72" t="s">
        <v>3317</v>
      </c>
      <c r="AC56" s="72" t="s">
        <v>3317</v>
      </c>
      <c r="AD56" s="72" t="s">
        <v>3317</v>
      </c>
      <c r="AE56" s="72" t="s">
        <v>3317</v>
      </c>
      <c r="AF56" s="72" t="s">
        <v>3317</v>
      </c>
      <c r="AG56" s="72" t="s">
        <v>3317</v>
      </c>
      <c r="AH56" s="72" t="s">
        <v>3317</v>
      </c>
      <c r="AI56" s="72" t="s">
        <v>3317</v>
      </c>
      <c r="AJ56" s="72" t="s">
        <v>3317</v>
      </c>
      <c r="AK56" s="72" t="s">
        <v>3317</v>
      </c>
      <c r="AL56" s="72" t="s">
        <v>3317</v>
      </c>
      <c r="AM56" s="72" t="s">
        <v>3317</v>
      </c>
      <c r="AN56" s="72" t="s">
        <v>3317</v>
      </c>
      <c r="AO56" s="72" t="s">
        <v>3317</v>
      </c>
      <c r="AP56" s="72" t="s">
        <v>3317</v>
      </c>
      <c r="AQ56" s="72" t="s">
        <v>3317</v>
      </c>
      <c r="AR56" s="72" t="s">
        <v>3317</v>
      </c>
      <c r="AS56" s="72" t="s">
        <v>3317</v>
      </c>
      <c r="AT56" s="72" t="s">
        <v>3317</v>
      </c>
      <c r="AU56" s="72" t="s">
        <v>3317</v>
      </c>
      <c r="AV56" s="72" t="s">
        <v>3317</v>
      </c>
      <c r="AW56" s="72" t="s">
        <v>3317</v>
      </c>
      <c r="AX56" s="72" t="s">
        <v>3317</v>
      </c>
      <c r="AY56" s="72" t="s">
        <v>3317</v>
      </c>
      <c r="AZ56" s="72" t="s">
        <v>3317</v>
      </c>
      <c r="BA56" s="72" t="s">
        <v>3317</v>
      </c>
      <c r="BB56" s="72" t="s">
        <v>3317</v>
      </c>
      <c r="BC56" s="72" t="s">
        <v>3317</v>
      </c>
      <c r="BD56" s="72" t="s">
        <v>3317</v>
      </c>
      <c r="BE56" s="72" t="s">
        <v>3317</v>
      </c>
      <c r="BF56" s="72" t="s">
        <v>3317</v>
      </c>
      <c r="BG56" s="72" t="s">
        <v>3317</v>
      </c>
      <c r="BH56" s="72" t="s">
        <v>3317</v>
      </c>
      <c r="BI56" s="72" t="s">
        <v>3317</v>
      </c>
      <c r="BJ56" s="72" t="s">
        <v>3317</v>
      </c>
      <c r="BK56" s="72" t="s">
        <v>3317</v>
      </c>
      <c r="BL56" s="72" t="s">
        <v>3317</v>
      </c>
      <c r="BM56" s="72" t="s">
        <v>3317</v>
      </c>
      <c r="BN56" s="72" t="s">
        <v>3317</v>
      </c>
      <c r="BO56" s="72" t="s">
        <v>3317</v>
      </c>
      <c r="BP56" s="72" t="s">
        <v>3317</v>
      </c>
      <c r="BQ56" s="72" t="s">
        <v>3939</v>
      </c>
      <c r="BR56" s="72" t="s">
        <v>3317</v>
      </c>
    </row>
    <row r="57" spans="1:70">
      <c r="A57" s="72" t="s">
        <v>2034</v>
      </c>
      <c r="B57" s="72" t="s">
        <v>3940</v>
      </c>
      <c r="C57" s="72" t="s">
        <v>2485</v>
      </c>
      <c r="D57" s="72" t="s">
        <v>3317</v>
      </c>
      <c r="E57" s="72" t="s">
        <v>3317</v>
      </c>
      <c r="F57" s="72" t="s">
        <v>3317</v>
      </c>
      <c r="G57" s="72" t="s">
        <v>3318</v>
      </c>
      <c r="H57" s="72" t="s">
        <v>3317</v>
      </c>
      <c r="I57" s="72" t="s">
        <v>3350</v>
      </c>
      <c r="J57" s="72" t="s">
        <v>3941</v>
      </c>
      <c r="K57" s="72" t="s">
        <v>3324</v>
      </c>
      <c r="L57" s="72" t="s">
        <v>3317</v>
      </c>
      <c r="M57" s="72" t="s">
        <v>3317</v>
      </c>
      <c r="N57" s="72" t="s">
        <v>3317</v>
      </c>
      <c r="O57" s="72" t="s">
        <v>3317</v>
      </c>
      <c r="P57" s="72" t="s">
        <v>3317</v>
      </c>
      <c r="Q57" s="72" t="s">
        <v>3317</v>
      </c>
      <c r="R57" s="72" t="s">
        <v>3317</v>
      </c>
      <c r="S57" s="72" t="s">
        <v>3317</v>
      </c>
      <c r="T57" s="72" t="s">
        <v>3317</v>
      </c>
      <c r="U57" s="72" t="s">
        <v>3317</v>
      </c>
      <c r="V57" s="72" t="s">
        <v>3317</v>
      </c>
      <c r="W57" s="72" t="s">
        <v>3317</v>
      </c>
      <c r="X57" s="72" t="s">
        <v>3317</v>
      </c>
      <c r="Y57" s="72" t="s">
        <v>3317</v>
      </c>
      <c r="Z57" s="72" t="s">
        <v>3317</v>
      </c>
      <c r="AA57" s="72" t="s">
        <v>3317</v>
      </c>
      <c r="AB57" s="72" t="s">
        <v>3317</v>
      </c>
      <c r="AC57" s="72" t="s">
        <v>3317</v>
      </c>
      <c r="AD57" s="72" t="s">
        <v>3317</v>
      </c>
      <c r="AE57" s="72" t="s">
        <v>3317</v>
      </c>
      <c r="AF57" s="72" t="s">
        <v>3317</v>
      </c>
      <c r="AG57" s="72" t="s">
        <v>3317</v>
      </c>
      <c r="AH57" s="72" t="s">
        <v>3317</v>
      </c>
      <c r="AI57" s="72" t="s">
        <v>3317</v>
      </c>
      <c r="AJ57" s="72" t="s">
        <v>3317</v>
      </c>
      <c r="AK57" s="72" t="s">
        <v>3317</v>
      </c>
      <c r="AL57" s="72" t="s">
        <v>3317</v>
      </c>
      <c r="AM57" s="72" t="s">
        <v>3317</v>
      </c>
      <c r="AN57" s="72" t="s">
        <v>3317</v>
      </c>
      <c r="AO57" s="72" t="s">
        <v>3317</v>
      </c>
      <c r="AP57" s="72" t="s">
        <v>3317</v>
      </c>
      <c r="AQ57" s="72" t="s">
        <v>3317</v>
      </c>
      <c r="AR57" s="72" t="s">
        <v>3317</v>
      </c>
      <c r="AS57" s="72" t="s">
        <v>3317</v>
      </c>
      <c r="AT57" s="72" t="s">
        <v>3317</v>
      </c>
      <c r="AU57" s="72" t="s">
        <v>3317</v>
      </c>
      <c r="AV57" s="72" t="s">
        <v>3317</v>
      </c>
      <c r="AW57" s="72" t="s">
        <v>3317</v>
      </c>
      <c r="AX57" s="72" t="s">
        <v>3317</v>
      </c>
      <c r="AY57" s="72" t="s">
        <v>3317</v>
      </c>
      <c r="AZ57" s="72" t="s">
        <v>3317</v>
      </c>
      <c r="BA57" s="72" t="s">
        <v>3317</v>
      </c>
      <c r="BB57" s="72" t="s">
        <v>3317</v>
      </c>
      <c r="BC57" s="72" t="s">
        <v>3317</v>
      </c>
      <c r="BD57" s="72" t="s">
        <v>3317</v>
      </c>
      <c r="BE57" s="72" t="s">
        <v>3317</v>
      </c>
      <c r="BF57" s="72" t="s">
        <v>3317</v>
      </c>
      <c r="BG57" s="72" t="s">
        <v>3317</v>
      </c>
      <c r="BH57" s="72" t="s">
        <v>3317</v>
      </c>
      <c r="BI57" s="72" t="s">
        <v>3317</v>
      </c>
      <c r="BJ57" s="72" t="s">
        <v>3317</v>
      </c>
      <c r="BK57" s="72" t="s">
        <v>3317</v>
      </c>
      <c r="BL57" s="72" t="s">
        <v>3317</v>
      </c>
      <c r="BM57" s="72" t="s">
        <v>3317</v>
      </c>
      <c r="BN57" s="72" t="s">
        <v>3317</v>
      </c>
      <c r="BO57" s="72" t="s">
        <v>3317</v>
      </c>
      <c r="BP57" s="72" t="s">
        <v>3317</v>
      </c>
      <c r="BQ57" s="72" t="s">
        <v>3942</v>
      </c>
      <c r="BR57" s="72" t="s">
        <v>3326</v>
      </c>
    </row>
    <row r="58" spans="1:70">
      <c r="A58" s="72" t="s">
        <v>2034</v>
      </c>
      <c r="B58" s="72" t="s">
        <v>2611</v>
      </c>
      <c r="C58" s="72" t="s">
        <v>2601</v>
      </c>
      <c r="D58" s="72" t="s">
        <v>3317</v>
      </c>
      <c r="E58" s="72" t="s">
        <v>3317</v>
      </c>
      <c r="F58" s="72" t="s">
        <v>3317</v>
      </c>
      <c r="G58" s="72" t="s">
        <v>3318</v>
      </c>
      <c r="H58" s="72" t="s">
        <v>3317</v>
      </c>
      <c r="I58" s="72" t="s">
        <v>3341</v>
      </c>
      <c r="J58" s="72" t="s">
        <v>3317</v>
      </c>
      <c r="K58" s="72" t="s">
        <v>3317</v>
      </c>
      <c r="L58" s="72" t="s">
        <v>2201</v>
      </c>
      <c r="M58" s="72" t="s">
        <v>3317</v>
      </c>
      <c r="N58" s="72" t="s">
        <v>3317</v>
      </c>
      <c r="O58" s="72" t="s">
        <v>3317</v>
      </c>
      <c r="P58" s="72" t="s">
        <v>3317</v>
      </c>
      <c r="Q58" s="72" t="s">
        <v>3317</v>
      </c>
      <c r="R58" s="72" t="s">
        <v>3317</v>
      </c>
      <c r="S58" s="72" t="s">
        <v>3317</v>
      </c>
      <c r="T58" s="72" t="s">
        <v>3317</v>
      </c>
      <c r="U58" s="72" t="s">
        <v>3317</v>
      </c>
      <c r="V58" s="72" t="s">
        <v>3317</v>
      </c>
      <c r="W58" s="72" t="s">
        <v>3317</v>
      </c>
      <c r="X58" s="72" t="s">
        <v>3317</v>
      </c>
      <c r="Y58" s="72" t="s">
        <v>3317</v>
      </c>
      <c r="Z58" s="72" t="s">
        <v>3317</v>
      </c>
      <c r="AA58" s="72" t="s">
        <v>3317</v>
      </c>
      <c r="AB58" s="72" t="s">
        <v>3317</v>
      </c>
      <c r="AC58" s="72" t="s">
        <v>3317</v>
      </c>
      <c r="AD58" s="72" t="s">
        <v>3317</v>
      </c>
      <c r="AE58" s="72" t="s">
        <v>3317</v>
      </c>
      <c r="AF58" s="72" t="s">
        <v>3317</v>
      </c>
      <c r="AG58" s="72" t="s">
        <v>3317</v>
      </c>
      <c r="AH58" s="72" t="s">
        <v>3317</v>
      </c>
      <c r="AI58" s="72" t="s">
        <v>3317</v>
      </c>
      <c r="AJ58" s="72" t="s">
        <v>3317</v>
      </c>
      <c r="AK58" s="72" t="s">
        <v>3317</v>
      </c>
      <c r="AL58" s="72" t="s">
        <v>3317</v>
      </c>
      <c r="AM58" s="72" t="s">
        <v>3317</v>
      </c>
      <c r="AN58" s="72" t="s">
        <v>3317</v>
      </c>
      <c r="AO58" s="72" t="s">
        <v>3317</v>
      </c>
      <c r="AP58" s="72" t="s">
        <v>3317</v>
      </c>
      <c r="AQ58" s="72" t="s">
        <v>3317</v>
      </c>
      <c r="AR58" s="72" t="s">
        <v>3317</v>
      </c>
      <c r="AS58" s="72" t="s">
        <v>3317</v>
      </c>
      <c r="AT58" s="72" t="s">
        <v>3317</v>
      </c>
      <c r="AU58" s="72" t="s">
        <v>3317</v>
      </c>
      <c r="AV58" s="72" t="s">
        <v>3317</v>
      </c>
      <c r="AW58" s="72" t="s">
        <v>3317</v>
      </c>
      <c r="AX58" s="72" t="s">
        <v>3317</v>
      </c>
      <c r="AY58" s="72" t="s">
        <v>3317</v>
      </c>
      <c r="AZ58" s="72" t="s">
        <v>3317</v>
      </c>
      <c r="BA58" s="72" t="s">
        <v>3317</v>
      </c>
      <c r="BB58" s="72" t="s">
        <v>3317</v>
      </c>
      <c r="BC58" s="72" t="s">
        <v>3317</v>
      </c>
      <c r="BD58" s="72" t="s">
        <v>3317</v>
      </c>
      <c r="BE58" s="72" t="s">
        <v>3317</v>
      </c>
      <c r="BF58" s="72" t="s">
        <v>3317</v>
      </c>
      <c r="BG58" s="72" t="s">
        <v>3317</v>
      </c>
      <c r="BH58" s="72" t="s">
        <v>3317</v>
      </c>
      <c r="BI58" s="72" t="s">
        <v>3317</v>
      </c>
      <c r="BJ58" s="72" t="s">
        <v>3317</v>
      </c>
      <c r="BK58" s="72" t="s">
        <v>3317</v>
      </c>
      <c r="BL58" s="72" t="s">
        <v>3317</v>
      </c>
      <c r="BM58" s="72" t="s">
        <v>3317</v>
      </c>
      <c r="BN58" s="72" t="s">
        <v>3317</v>
      </c>
      <c r="BO58" s="72" t="s">
        <v>3317</v>
      </c>
      <c r="BP58" s="72" t="s">
        <v>3317</v>
      </c>
      <c r="BQ58" s="72" t="s">
        <v>3943</v>
      </c>
      <c r="BR58" s="72" t="s">
        <v>3317</v>
      </c>
    </row>
    <row r="59" spans="1:70">
      <c r="A59" s="72" t="s">
        <v>2034</v>
      </c>
      <c r="B59" s="72" t="s">
        <v>2613</v>
      </c>
      <c r="C59" s="72" t="s">
        <v>2596</v>
      </c>
      <c r="D59" s="72" t="s">
        <v>3317</v>
      </c>
      <c r="E59" s="72" t="s">
        <v>3317</v>
      </c>
      <c r="F59" s="72" t="s">
        <v>3317</v>
      </c>
      <c r="G59" s="72" t="s">
        <v>3318</v>
      </c>
      <c r="H59" s="72" t="s">
        <v>3317</v>
      </c>
      <c r="I59" s="72" t="s">
        <v>3341</v>
      </c>
      <c r="J59" s="72" t="s">
        <v>3317</v>
      </c>
      <c r="K59" s="72" t="s">
        <v>3317</v>
      </c>
      <c r="L59" s="72" t="s">
        <v>2201</v>
      </c>
      <c r="M59" s="72" t="s">
        <v>3317</v>
      </c>
      <c r="N59" s="72" t="s">
        <v>3317</v>
      </c>
      <c r="O59" s="72" t="s">
        <v>3317</v>
      </c>
      <c r="P59" s="72" t="s">
        <v>3317</v>
      </c>
      <c r="Q59" s="72" t="s">
        <v>3317</v>
      </c>
      <c r="R59" s="72" t="s">
        <v>3317</v>
      </c>
      <c r="S59" s="72" t="s">
        <v>3317</v>
      </c>
      <c r="T59" s="72" t="s">
        <v>3317</v>
      </c>
      <c r="U59" s="72" t="s">
        <v>3317</v>
      </c>
      <c r="V59" s="72" t="s">
        <v>3317</v>
      </c>
      <c r="W59" s="72" t="s">
        <v>3317</v>
      </c>
      <c r="X59" s="72" t="s">
        <v>3317</v>
      </c>
      <c r="Y59" s="72" t="s">
        <v>3317</v>
      </c>
      <c r="Z59" s="72" t="s">
        <v>3317</v>
      </c>
      <c r="AA59" s="72" t="s">
        <v>3317</v>
      </c>
      <c r="AB59" s="72" t="s">
        <v>3317</v>
      </c>
      <c r="AC59" s="72" t="s">
        <v>3317</v>
      </c>
      <c r="AD59" s="72" t="s">
        <v>3317</v>
      </c>
      <c r="AE59" s="72" t="s">
        <v>3317</v>
      </c>
      <c r="AF59" s="72" t="s">
        <v>3317</v>
      </c>
      <c r="AG59" s="72" t="s">
        <v>3317</v>
      </c>
      <c r="AH59" s="72" t="s">
        <v>3317</v>
      </c>
      <c r="AI59" s="72" t="s">
        <v>3317</v>
      </c>
      <c r="AJ59" s="72" t="s">
        <v>3317</v>
      </c>
      <c r="AK59" s="72" t="s">
        <v>3317</v>
      </c>
      <c r="AL59" s="72" t="s">
        <v>3317</v>
      </c>
      <c r="AM59" s="72" t="s">
        <v>3317</v>
      </c>
      <c r="AN59" s="72" t="s">
        <v>3317</v>
      </c>
      <c r="AO59" s="72" t="s">
        <v>3317</v>
      </c>
      <c r="AP59" s="72" t="s">
        <v>3317</v>
      </c>
      <c r="AQ59" s="72" t="s">
        <v>3317</v>
      </c>
      <c r="AR59" s="72" t="s">
        <v>3317</v>
      </c>
      <c r="AS59" s="72" t="s">
        <v>3317</v>
      </c>
      <c r="AT59" s="72" t="s">
        <v>3317</v>
      </c>
      <c r="AU59" s="72" t="s">
        <v>3317</v>
      </c>
      <c r="AV59" s="72" t="s">
        <v>3317</v>
      </c>
      <c r="AW59" s="72" t="s">
        <v>3317</v>
      </c>
      <c r="AX59" s="72" t="s">
        <v>3317</v>
      </c>
      <c r="AY59" s="72" t="s">
        <v>3317</v>
      </c>
      <c r="AZ59" s="72" t="s">
        <v>3317</v>
      </c>
      <c r="BA59" s="72" t="s">
        <v>3317</v>
      </c>
      <c r="BB59" s="72" t="s">
        <v>3317</v>
      </c>
      <c r="BC59" s="72" t="s">
        <v>3317</v>
      </c>
      <c r="BD59" s="72" t="s">
        <v>3317</v>
      </c>
      <c r="BE59" s="72" t="s">
        <v>3317</v>
      </c>
      <c r="BF59" s="72" t="s">
        <v>3317</v>
      </c>
      <c r="BG59" s="72" t="s">
        <v>3317</v>
      </c>
      <c r="BH59" s="72" t="s">
        <v>3317</v>
      </c>
      <c r="BI59" s="72" t="s">
        <v>3317</v>
      </c>
      <c r="BJ59" s="72" t="s">
        <v>3317</v>
      </c>
      <c r="BK59" s="72" t="s">
        <v>3317</v>
      </c>
      <c r="BL59" s="72" t="s">
        <v>3317</v>
      </c>
      <c r="BM59" s="72" t="s">
        <v>3317</v>
      </c>
      <c r="BN59" s="72" t="s">
        <v>3317</v>
      </c>
      <c r="BO59" s="72" t="s">
        <v>3317</v>
      </c>
      <c r="BP59" s="72" t="s">
        <v>3317</v>
      </c>
      <c r="BQ59" s="72" t="s">
        <v>3944</v>
      </c>
      <c r="BR59" s="72" t="s">
        <v>3317</v>
      </c>
    </row>
    <row r="60" spans="1:70">
      <c r="A60" s="72" t="s">
        <v>2034</v>
      </c>
      <c r="B60" s="72" t="s">
        <v>2614</v>
      </c>
      <c r="C60" s="72" t="s">
        <v>3317</v>
      </c>
      <c r="D60" s="72" t="s">
        <v>3317</v>
      </c>
      <c r="E60" s="72" t="s">
        <v>3317</v>
      </c>
      <c r="F60" s="72" t="s">
        <v>3317</v>
      </c>
      <c r="G60" s="72" t="s">
        <v>3318</v>
      </c>
      <c r="H60" s="72" t="s">
        <v>3317</v>
      </c>
      <c r="I60" s="72" t="s">
        <v>2563</v>
      </c>
      <c r="J60" s="72" t="s">
        <v>3317</v>
      </c>
      <c r="K60" s="72" t="s">
        <v>3317</v>
      </c>
      <c r="L60" s="72" t="s">
        <v>3317</v>
      </c>
      <c r="M60" s="72" t="s">
        <v>3317</v>
      </c>
      <c r="N60" s="72" t="s">
        <v>3317</v>
      </c>
      <c r="O60" s="72" t="s">
        <v>3317</v>
      </c>
      <c r="P60" s="72" t="s">
        <v>3317</v>
      </c>
      <c r="Q60" s="72" t="s">
        <v>3317</v>
      </c>
      <c r="R60" s="72" t="s">
        <v>3317</v>
      </c>
      <c r="S60" s="72" t="s">
        <v>3317</v>
      </c>
      <c r="T60" s="72" t="s">
        <v>3317</v>
      </c>
      <c r="U60" s="72" t="s">
        <v>3317</v>
      </c>
      <c r="V60" s="72" t="s">
        <v>3317</v>
      </c>
      <c r="W60" s="72" t="s">
        <v>3317</v>
      </c>
      <c r="X60" s="72" t="s">
        <v>3317</v>
      </c>
      <c r="Y60" s="72" t="s">
        <v>3317</v>
      </c>
      <c r="Z60" s="72" t="s">
        <v>3317</v>
      </c>
      <c r="AA60" s="72" t="s">
        <v>3317</v>
      </c>
      <c r="AB60" s="72" t="s">
        <v>3317</v>
      </c>
      <c r="AC60" s="72" t="s">
        <v>3317</v>
      </c>
      <c r="AD60" s="72" t="s">
        <v>3317</v>
      </c>
      <c r="AE60" s="72" t="s">
        <v>3317</v>
      </c>
      <c r="AF60" s="72" t="s">
        <v>3317</v>
      </c>
      <c r="AG60" s="72" t="s">
        <v>3317</v>
      </c>
      <c r="AH60" s="72" t="s">
        <v>3317</v>
      </c>
      <c r="AI60" s="72" t="s">
        <v>3317</v>
      </c>
      <c r="AJ60" s="72" t="s">
        <v>3317</v>
      </c>
      <c r="AK60" s="72" t="s">
        <v>3317</v>
      </c>
      <c r="AL60" s="72" t="s">
        <v>3317</v>
      </c>
      <c r="AM60" s="72" t="s">
        <v>3317</v>
      </c>
      <c r="AN60" s="72" t="s">
        <v>3317</v>
      </c>
      <c r="AO60" s="72" t="s">
        <v>3317</v>
      </c>
      <c r="AP60" s="72" t="s">
        <v>3317</v>
      </c>
      <c r="AQ60" s="72" t="s">
        <v>3317</v>
      </c>
      <c r="AR60" s="72" t="s">
        <v>3317</v>
      </c>
      <c r="AS60" s="72" t="s">
        <v>3317</v>
      </c>
      <c r="AT60" s="72" t="s">
        <v>3317</v>
      </c>
      <c r="AU60" s="72" t="s">
        <v>3317</v>
      </c>
      <c r="AV60" s="72" t="s">
        <v>3317</v>
      </c>
      <c r="AW60" s="72" t="s">
        <v>3317</v>
      </c>
      <c r="AX60" s="72" t="s">
        <v>3317</v>
      </c>
      <c r="AY60" s="72" t="s">
        <v>3317</v>
      </c>
      <c r="AZ60" s="72" t="s">
        <v>3317</v>
      </c>
      <c r="BA60" s="72" t="s">
        <v>3317</v>
      </c>
      <c r="BB60" s="72" t="s">
        <v>3317</v>
      </c>
      <c r="BC60" s="72" t="s">
        <v>3317</v>
      </c>
      <c r="BD60" s="72" t="s">
        <v>3317</v>
      </c>
      <c r="BE60" s="72" t="s">
        <v>3317</v>
      </c>
      <c r="BF60" s="72" t="s">
        <v>3317</v>
      </c>
      <c r="BG60" s="72" t="s">
        <v>3317</v>
      </c>
      <c r="BH60" s="72" t="s">
        <v>3317</v>
      </c>
      <c r="BI60" s="72" t="s">
        <v>3317</v>
      </c>
      <c r="BJ60" s="72" t="s">
        <v>3317</v>
      </c>
      <c r="BK60" s="72" t="s">
        <v>3317</v>
      </c>
      <c r="BL60" s="72" t="s">
        <v>3317</v>
      </c>
      <c r="BM60" s="72" t="s">
        <v>3317</v>
      </c>
      <c r="BN60" s="72" t="s">
        <v>3317</v>
      </c>
      <c r="BO60" s="72" t="s">
        <v>3317</v>
      </c>
      <c r="BP60" s="72" t="s">
        <v>3317</v>
      </c>
      <c r="BQ60" s="72" t="s">
        <v>3945</v>
      </c>
      <c r="BR60" s="72" t="s">
        <v>3317</v>
      </c>
    </row>
    <row r="61" spans="1:70">
      <c r="A61" s="72" t="s">
        <v>2034</v>
      </c>
      <c r="B61" s="72" t="s">
        <v>2533</v>
      </c>
      <c r="C61" s="72" t="s">
        <v>3317</v>
      </c>
      <c r="D61" s="72" t="s">
        <v>3317</v>
      </c>
      <c r="E61" s="72" t="s">
        <v>3317</v>
      </c>
      <c r="F61" s="72" t="s">
        <v>3317</v>
      </c>
      <c r="G61" s="72" t="s">
        <v>3318</v>
      </c>
      <c r="H61" s="72" t="s">
        <v>3317</v>
      </c>
      <c r="I61" s="72" t="s">
        <v>2563</v>
      </c>
      <c r="J61" s="72" t="s">
        <v>3317</v>
      </c>
      <c r="K61" s="72" t="s">
        <v>3317</v>
      </c>
      <c r="L61" s="72" t="s">
        <v>551</v>
      </c>
      <c r="M61" s="72" t="s">
        <v>3317</v>
      </c>
      <c r="N61" s="72" t="s">
        <v>3317</v>
      </c>
      <c r="O61" s="72" t="s">
        <v>3317</v>
      </c>
      <c r="P61" s="72" t="s">
        <v>3317</v>
      </c>
      <c r="Q61" s="72" t="s">
        <v>3317</v>
      </c>
      <c r="R61" s="72" t="s">
        <v>3317</v>
      </c>
      <c r="S61" s="72" t="s">
        <v>3317</v>
      </c>
      <c r="T61" s="72" t="s">
        <v>3317</v>
      </c>
      <c r="U61" s="72" t="s">
        <v>3317</v>
      </c>
      <c r="V61" s="72" t="s">
        <v>3317</v>
      </c>
      <c r="W61" s="72" t="s">
        <v>3317</v>
      </c>
      <c r="X61" s="72" t="s">
        <v>3317</v>
      </c>
      <c r="Y61" s="72" t="s">
        <v>3317</v>
      </c>
      <c r="Z61" s="72" t="s">
        <v>3317</v>
      </c>
      <c r="AA61" s="72" t="s">
        <v>3317</v>
      </c>
      <c r="AB61" s="72" t="s">
        <v>3317</v>
      </c>
      <c r="AC61" s="72" t="s">
        <v>3317</v>
      </c>
      <c r="AD61" s="72" t="s">
        <v>3317</v>
      </c>
      <c r="AE61" s="72" t="s">
        <v>3317</v>
      </c>
      <c r="AF61" s="72" t="s">
        <v>3317</v>
      </c>
      <c r="AG61" s="72" t="s">
        <v>3317</v>
      </c>
      <c r="AH61" s="72" t="s">
        <v>3317</v>
      </c>
      <c r="AI61" s="72" t="s">
        <v>3317</v>
      </c>
      <c r="AJ61" s="72" t="s">
        <v>3317</v>
      </c>
      <c r="AK61" s="72" t="s">
        <v>3317</v>
      </c>
      <c r="AL61" s="72" t="s">
        <v>3317</v>
      </c>
      <c r="AM61" s="72" t="s">
        <v>3317</v>
      </c>
      <c r="AN61" s="72" t="s">
        <v>3317</v>
      </c>
      <c r="AO61" s="72" t="s">
        <v>3317</v>
      </c>
      <c r="AP61" s="72" t="s">
        <v>3317</v>
      </c>
      <c r="AQ61" s="72" t="s">
        <v>3317</v>
      </c>
      <c r="AR61" s="72" t="s">
        <v>3317</v>
      </c>
      <c r="AS61" s="72" t="s">
        <v>3317</v>
      </c>
      <c r="AT61" s="72" t="s">
        <v>3317</v>
      </c>
      <c r="AU61" s="72" t="s">
        <v>3317</v>
      </c>
      <c r="AV61" s="72" t="s">
        <v>3317</v>
      </c>
      <c r="AW61" s="72" t="s">
        <v>3317</v>
      </c>
      <c r="AX61" s="72" t="s">
        <v>3317</v>
      </c>
      <c r="AY61" s="72" t="s">
        <v>3317</v>
      </c>
      <c r="AZ61" s="72" t="s">
        <v>3317</v>
      </c>
      <c r="BA61" s="72" t="s">
        <v>3317</v>
      </c>
      <c r="BB61" s="72" t="s">
        <v>3317</v>
      </c>
      <c r="BC61" s="72" t="s">
        <v>3317</v>
      </c>
      <c r="BD61" s="72" t="s">
        <v>3317</v>
      </c>
      <c r="BE61" s="72" t="s">
        <v>3317</v>
      </c>
      <c r="BF61" s="72" t="s">
        <v>3317</v>
      </c>
      <c r="BG61" s="72" t="s">
        <v>3317</v>
      </c>
      <c r="BH61" s="72" t="s">
        <v>3317</v>
      </c>
      <c r="BI61" s="72" t="s">
        <v>3317</v>
      </c>
      <c r="BJ61" s="72" t="s">
        <v>3317</v>
      </c>
      <c r="BK61" s="72" t="s">
        <v>3317</v>
      </c>
      <c r="BL61" s="72" t="s">
        <v>3317</v>
      </c>
      <c r="BM61" s="72" t="s">
        <v>3317</v>
      </c>
      <c r="BN61" s="72" t="s">
        <v>3317</v>
      </c>
      <c r="BO61" s="72" t="s">
        <v>3317</v>
      </c>
      <c r="BP61" s="72" t="s">
        <v>3317</v>
      </c>
      <c r="BQ61" s="72" t="s">
        <v>3946</v>
      </c>
      <c r="BR61" s="72" t="s">
        <v>3317</v>
      </c>
    </row>
    <row r="62" spans="1:70">
      <c r="A62" s="72" t="s">
        <v>2034</v>
      </c>
      <c r="B62" s="72" t="s">
        <v>2615</v>
      </c>
      <c r="C62" s="72" t="s">
        <v>2601</v>
      </c>
      <c r="D62" s="72" t="s">
        <v>3317</v>
      </c>
      <c r="E62" s="72" t="s">
        <v>3317</v>
      </c>
      <c r="F62" s="72" t="s">
        <v>3317</v>
      </c>
      <c r="G62" s="72" t="s">
        <v>3318</v>
      </c>
      <c r="H62" s="72" t="s">
        <v>3317</v>
      </c>
      <c r="I62" s="72" t="s">
        <v>108</v>
      </c>
      <c r="J62" s="72" t="s">
        <v>3317</v>
      </c>
      <c r="K62" s="72" t="s">
        <v>3317</v>
      </c>
      <c r="L62" s="72" t="s">
        <v>3317</v>
      </c>
      <c r="M62" s="72" t="s">
        <v>3317</v>
      </c>
      <c r="N62" s="72" t="s">
        <v>3317</v>
      </c>
      <c r="O62" s="72" t="s">
        <v>3317</v>
      </c>
      <c r="P62" s="72" t="s">
        <v>3317</v>
      </c>
      <c r="Q62" s="72" t="s">
        <v>3317</v>
      </c>
      <c r="R62" s="72" t="s">
        <v>3317</v>
      </c>
      <c r="S62" s="72" t="s">
        <v>3317</v>
      </c>
      <c r="T62" s="72" t="s">
        <v>3317</v>
      </c>
      <c r="U62" s="72" t="s">
        <v>3317</v>
      </c>
      <c r="V62" s="72" t="s">
        <v>3317</v>
      </c>
      <c r="W62" s="72" t="s">
        <v>3317</v>
      </c>
      <c r="X62" s="72" t="s">
        <v>3317</v>
      </c>
      <c r="Y62" s="72" t="s">
        <v>3317</v>
      </c>
      <c r="Z62" s="72" t="s">
        <v>3317</v>
      </c>
      <c r="AA62" s="72" t="s">
        <v>3317</v>
      </c>
      <c r="AB62" s="72" t="s">
        <v>3317</v>
      </c>
      <c r="AC62" s="72" t="s">
        <v>3317</v>
      </c>
      <c r="AD62" s="72" t="s">
        <v>3317</v>
      </c>
      <c r="AE62" s="72" t="s">
        <v>3317</v>
      </c>
      <c r="AF62" s="72" t="s">
        <v>3317</v>
      </c>
      <c r="AG62" s="72" t="s">
        <v>3317</v>
      </c>
      <c r="AH62" s="72" t="s">
        <v>3317</v>
      </c>
      <c r="AI62" s="72" t="s">
        <v>3317</v>
      </c>
      <c r="AJ62" s="72" t="s">
        <v>3317</v>
      </c>
      <c r="AK62" s="72" t="s">
        <v>3317</v>
      </c>
      <c r="AL62" s="72" t="s">
        <v>3317</v>
      </c>
      <c r="AM62" s="72" t="s">
        <v>3317</v>
      </c>
      <c r="AN62" s="72" t="s">
        <v>3317</v>
      </c>
      <c r="AO62" s="72" t="s">
        <v>3317</v>
      </c>
      <c r="AP62" s="72" t="s">
        <v>3317</v>
      </c>
      <c r="AQ62" s="72" t="s">
        <v>3317</v>
      </c>
      <c r="AR62" s="72" t="s">
        <v>3317</v>
      </c>
      <c r="AS62" s="72" t="s">
        <v>3317</v>
      </c>
      <c r="AT62" s="72" t="s">
        <v>3317</v>
      </c>
      <c r="AU62" s="72" t="s">
        <v>3317</v>
      </c>
      <c r="AV62" s="72" t="s">
        <v>3317</v>
      </c>
      <c r="AW62" s="72" t="s">
        <v>3317</v>
      </c>
      <c r="AX62" s="72" t="s">
        <v>3317</v>
      </c>
      <c r="AY62" s="72" t="s">
        <v>3317</v>
      </c>
      <c r="AZ62" s="72" t="s">
        <v>3317</v>
      </c>
      <c r="BA62" s="72" t="s">
        <v>3317</v>
      </c>
      <c r="BB62" s="72" t="s">
        <v>3317</v>
      </c>
      <c r="BC62" s="72" t="s">
        <v>3317</v>
      </c>
      <c r="BD62" s="72" t="s">
        <v>3317</v>
      </c>
      <c r="BE62" s="72" t="s">
        <v>3317</v>
      </c>
      <c r="BF62" s="72" t="s">
        <v>3317</v>
      </c>
      <c r="BG62" s="72" t="s">
        <v>3317</v>
      </c>
      <c r="BH62" s="72" t="s">
        <v>3317</v>
      </c>
      <c r="BI62" s="72" t="s">
        <v>3317</v>
      </c>
      <c r="BJ62" s="72" t="s">
        <v>3317</v>
      </c>
      <c r="BK62" s="72" t="s">
        <v>3317</v>
      </c>
      <c r="BL62" s="72" t="s">
        <v>3317</v>
      </c>
      <c r="BM62" s="72" t="s">
        <v>3317</v>
      </c>
      <c r="BN62" s="72" t="s">
        <v>3317</v>
      </c>
      <c r="BO62" s="72" t="s">
        <v>3317</v>
      </c>
      <c r="BP62" s="72" t="s">
        <v>3317</v>
      </c>
      <c r="BQ62" s="72" t="s">
        <v>3947</v>
      </c>
      <c r="BR62" s="72" t="s">
        <v>3317</v>
      </c>
    </row>
    <row r="63" spans="1:70">
      <c r="A63" s="72" t="s">
        <v>2034</v>
      </c>
      <c r="B63" s="72" t="s">
        <v>2616</v>
      </c>
      <c r="C63" s="72" t="s">
        <v>2601</v>
      </c>
      <c r="D63" s="72" t="s">
        <v>3317</v>
      </c>
      <c r="E63" s="72" t="s">
        <v>3317</v>
      </c>
      <c r="F63" s="72" t="s">
        <v>3317</v>
      </c>
      <c r="G63" s="72" t="s">
        <v>3318</v>
      </c>
      <c r="H63" s="72" t="s">
        <v>3317</v>
      </c>
      <c r="I63" s="72" t="s">
        <v>108</v>
      </c>
      <c r="J63" s="72" t="s">
        <v>3317</v>
      </c>
      <c r="K63" s="72" t="s">
        <v>3317</v>
      </c>
      <c r="L63" s="72" t="s">
        <v>3317</v>
      </c>
      <c r="M63" s="72" t="s">
        <v>3317</v>
      </c>
      <c r="N63" s="72" t="s">
        <v>3317</v>
      </c>
      <c r="O63" s="72" t="s">
        <v>3317</v>
      </c>
      <c r="P63" s="72" t="s">
        <v>3317</v>
      </c>
      <c r="Q63" s="72" t="s">
        <v>3317</v>
      </c>
      <c r="R63" s="72" t="s">
        <v>3317</v>
      </c>
      <c r="S63" s="72" t="s">
        <v>3317</v>
      </c>
      <c r="T63" s="72" t="s">
        <v>3317</v>
      </c>
      <c r="U63" s="72" t="s">
        <v>3317</v>
      </c>
      <c r="V63" s="72" t="s">
        <v>3317</v>
      </c>
      <c r="W63" s="72" t="s">
        <v>3317</v>
      </c>
      <c r="X63" s="72" t="s">
        <v>3317</v>
      </c>
      <c r="Y63" s="72" t="s">
        <v>3317</v>
      </c>
      <c r="Z63" s="72" t="s">
        <v>3317</v>
      </c>
      <c r="AA63" s="72" t="s">
        <v>3317</v>
      </c>
      <c r="AB63" s="72" t="s">
        <v>3317</v>
      </c>
      <c r="AC63" s="72" t="s">
        <v>3317</v>
      </c>
      <c r="AD63" s="72" t="s">
        <v>3317</v>
      </c>
      <c r="AE63" s="72" t="s">
        <v>3317</v>
      </c>
      <c r="AF63" s="72" t="s">
        <v>3317</v>
      </c>
      <c r="AG63" s="72" t="s">
        <v>3317</v>
      </c>
      <c r="AH63" s="72" t="s">
        <v>3317</v>
      </c>
      <c r="AI63" s="72" t="s">
        <v>3317</v>
      </c>
      <c r="AJ63" s="72" t="s">
        <v>3317</v>
      </c>
      <c r="AK63" s="72" t="s">
        <v>3317</v>
      </c>
      <c r="AL63" s="72" t="s">
        <v>3317</v>
      </c>
      <c r="AM63" s="72" t="s">
        <v>3317</v>
      </c>
      <c r="AN63" s="72" t="s">
        <v>3317</v>
      </c>
      <c r="AO63" s="72" t="s">
        <v>3317</v>
      </c>
      <c r="AP63" s="72" t="s">
        <v>3317</v>
      </c>
      <c r="AQ63" s="72" t="s">
        <v>3317</v>
      </c>
      <c r="AR63" s="72" t="s">
        <v>3317</v>
      </c>
      <c r="AS63" s="72" t="s">
        <v>3317</v>
      </c>
      <c r="AT63" s="72" t="s">
        <v>3317</v>
      </c>
      <c r="AU63" s="72" t="s">
        <v>3317</v>
      </c>
      <c r="AV63" s="72" t="s">
        <v>3317</v>
      </c>
      <c r="AW63" s="72" t="s">
        <v>3317</v>
      </c>
      <c r="AX63" s="72" t="s">
        <v>3317</v>
      </c>
      <c r="AY63" s="72" t="s">
        <v>3317</v>
      </c>
      <c r="AZ63" s="72" t="s">
        <v>3317</v>
      </c>
      <c r="BA63" s="72" t="s">
        <v>3317</v>
      </c>
      <c r="BB63" s="72" t="s">
        <v>3317</v>
      </c>
      <c r="BC63" s="72" t="s">
        <v>3317</v>
      </c>
      <c r="BD63" s="72" t="s">
        <v>3317</v>
      </c>
      <c r="BE63" s="72" t="s">
        <v>3317</v>
      </c>
      <c r="BF63" s="72" t="s">
        <v>3317</v>
      </c>
      <c r="BG63" s="72" t="s">
        <v>3317</v>
      </c>
      <c r="BH63" s="72" t="s">
        <v>3317</v>
      </c>
      <c r="BI63" s="72" t="s">
        <v>3317</v>
      </c>
      <c r="BJ63" s="72" t="s">
        <v>3317</v>
      </c>
      <c r="BK63" s="72" t="s">
        <v>3317</v>
      </c>
      <c r="BL63" s="72" t="s">
        <v>3317</v>
      </c>
      <c r="BM63" s="72" t="s">
        <v>3317</v>
      </c>
      <c r="BN63" s="72" t="s">
        <v>3317</v>
      </c>
      <c r="BO63" s="72" t="s">
        <v>3317</v>
      </c>
      <c r="BP63" s="72" t="s">
        <v>3317</v>
      </c>
      <c r="BQ63" s="72" t="s">
        <v>3948</v>
      </c>
      <c r="BR63" s="72" t="s">
        <v>3317</v>
      </c>
    </row>
    <row r="64" spans="1:70">
      <c r="A64" s="72" t="s">
        <v>2034</v>
      </c>
      <c r="B64" s="72" t="s">
        <v>2617</v>
      </c>
      <c r="C64" s="72" t="s">
        <v>2596</v>
      </c>
      <c r="D64" s="72" t="s">
        <v>3317</v>
      </c>
      <c r="E64" s="72" t="s">
        <v>3317</v>
      </c>
      <c r="F64" s="72" t="s">
        <v>3317</v>
      </c>
      <c r="G64" s="72" t="s">
        <v>3318</v>
      </c>
      <c r="H64" s="72" t="s">
        <v>3317</v>
      </c>
      <c r="I64" s="72" t="s">
        <v>108</v>
      </c>
      <c r="J64" s="72" t="s">
        <v>3317</v>
      </c>
      <c r="K64" s="72" t="s">
        <v>3317</v>
      </c>
      <c r="L64" s="72" t="s">
        <v>3317</v>
      </c>
      <c r="M64" s="72" t="s">
        <v>3317</v>
      </c>
      <c r="N64" s="72" t="s">
        <v>3317</v>
      </c>
      <c r="O64" s="72" t="s">
        <v>3317</v>
      </c>
      <c r="P64" s="72" t="s">
        <v>3317</v>
      </c>
      <c r="Q64" s="72" t="s">
        <v>3317</v>
      </c>
      <c r="R64" s="72" t="s">
        <v>3317</v>
      </c>
      <c r="S64" s="72" t="s">
        <v>3317</v>
      </c>
      <c r="T64" s="72" t="s">
        <v>3317</v>
      </c>
      <c r="U64" s="72" t="s">
        <v>3317</v>
      </c>
      <c r="V64" s="72" t="s">
        <v>3317</v>
      </c>
      <c r="W64" s="72" t="s">
        <v>3317</v>
      </c>
      <c r="X64" s="72" t="s">
        <v>3317</v>
      </c>
      <c r="Y64" s="72" t="s">
        <v>3317</v>
      </c>
      <c r="Z64" s="72" t="s">
        <v>3317</v>
      </c>
      <c r="AA64" s="72" t="s">
        <v>3317</v>
      </c>
      <c r="AB64" s="72" t="s">
        <v>3317</v>
      </c>
      <c r="AC64" s="72" t="s">
        <v>3317</v>
      </c>
      <c r="AD64" s="72" t="s">
        <v>3317</v>
      </c>
      <c r="AE64" s="72" t="s">
        <v>3317</v>
      </c>
      <c r="AF64" s="72" t="s">
        <v>3317</v>
      </c>
      <c r="AG64" s="72" t="s">
        <v>3317</v>
      </c>
      <c r="AH64" s="72" t="s">
        <v>3317</v>
      </c>
      <c r="AI64" s="72" t="s">
        <v>3317</v>
      </c>
      <c r="AJ64" s="72" t="s">
        <v>3317</v>
      </c>
      <c r="AK64" s="72" t="s">
        <v>3317</v>
      </c>
      <c r="AL64" s="72" t="s">
        <v>3317</v>
      </c>
      <c r="AM64" s="72" t="s">
        <v>3317</v>
      </c>
      <c r="AN64" s="72" t="s">
        <v>3317</v>
      </c>
      <c r="AO64" s="72" t="s">
        <v>3317</v>
      </c>
      <c r="AP64" s="72" t="s">
        <v>3317</v>
      </c>
      <c r="AQ64" s="72" t="s">
        <v>3317</v>
      </c>
      <c r="AR64" s="72" t="s">
        <v>3317</v>
      </c>
      <c r="AS64" s="72" t="s">
        <v>3317</v>
      </c>
      <c r="AT64" s="72" t="s">
        <v>3317</v>
      </c>
      <c r="AU64" s="72" t="s">
        <v>3317</v>
      </c>
      <c r="AV64" s="72" t="s">
        <v>3317</v>
      </c>
      <c r="AW64" s="72" t="s">
        <v>3317</v>
      </c>
      <c r="AX64" s="72" t="s">
        <v>3317</v>
      </c>
      <c r="AY64" s="72" t="s">
        <v>3317</v>
      </c>
      <c r="AZ64" s="72" t="s">
        <v>3317</v>
      </c>
      <c r="BA64" s="72" t="s">
        <v>3317</v>
      </c>
      <c r="BB64" s="72" t="s">
        <v>3317</v>
      </c>
      <c r="BC64" s="72" t="s">
        <v>3317</v>
      </c>
      <c r="BD64" s="72" t="s">
        <v>3317</v>
      </c>
      <c r="BE64" s="72" t="s">
        <v>3317</v>
      </c>
      <c r="BF64" s="72" t="s">
        <v>3317</v>
      </c>
      <c r="BG64" s="72" t="s">
        <v>3317</v>
      </c>
      <c r="BH64" s="72" t="s">
        <v>3317</v>
      </c>
      <c r="BI64" s="72" t="s">
        <v>3317</v>
      </c>
      <c r="BJ64" s="72" t="s">
        <v>3317</v>
      </c>
      <c r="BK64" s="72" t="s">
        <v>3317</v>
      </c>
      <c r="BL64" s="72" t="s">
        <v>3317</v>
      </c>
      <c r="BM64" s="72" t="s">
        <v>3317</v>
      </c>
      <c r="BN64" s="72" t="s">
        <v>3317</v>
      </c>
      <c r="BO64" s="72" t="s">
        <v>3317</v>
      </c>
      <c r="BP64" s="72" t="s">
        <v>3317</v>
      </c>
      <c r="BQ64" s="72" t="s">
        <v>3949</v>
      </c>
      <c r="BR64" s="72" t="s">
        <v>3317</v>
      </c>
    </row>
    <row r="65" spans="1:70">
      <c r="A65" s="72" t="s">
        <v>2034</v>
      </c>
      <c r="B65" s="72" t="s">
        <v>2618</v>
      </c>
      <c r="C65" s="72" t="s">
        <v>2619</v>
      </c>
      <c r="D65" s="72" t="s">
        <v>3317</v>
      </c>
      <c r="E65" s="72" t="s">
        <v>3317</v>
      </c>
      <c r="F65" s="72" t="s">
        <v>3317</v>
      </c>
      <c r="G65" s="72" t="s">
        <v>3318</v>
      </c>
      <c r="H65" s="72" t="s">
        <v>3317</v>
      </c>
      <c r="I65" s="72" t="s">
        <v>2563</v>
      </c>
      <c r="J65" s="72" t="s">
        <v>3317</v>
      </c>
      <c r="K65" s="72" t="s">
        <v>3317</v>
      </c>
      <c r="L65" s="72" t="s">
        <v>3317</v>
      </c>
      <c r="M65" s="72" t="s">
        <v>3317</v>
      </c>
      <c r="N65" s="72" t="s">
        <v>3317</v>
      </c>
      <c r="O65" s="72" t="s">
        <v>3317</v>
      </c>
      <c r="P65" s="72" t="s">
        <v>3317</v>
      </c>
      <c r="Q65" s="72" t="s">
        <v>3317</v>
      </c>
      <c r="R65" s="72" t="s">
        <v>3317</v>
      </c>
      <c r="S65" s="72" t="s">
        <v>3317</v>
      </c>
      <c r="T65" s="72" t="s">
        <v>3317</v>
      </c>
      <c r="U65" s="72" t="s">
        <v>3317</v>
      </c>
      <c r="V65" s="72" t="s">
        <v>3317</v>
      </c>
      <c r="W65" s="72" t="s">
        <v>3317</v>
      </c>
      <c r="X65" s="72" t="s">
        <v>3317</v>
      </c>
      <c r="Y65" s="72" t="s">
        <v>3317</v>
      </c>
      <c r="Z65" s="72" t="s">
        <v>3317</v>
      </c>
      <c r="AA65" s="72" t="s">
        <v>3317</v>
      </c>
      <c r="AB65" s="72" t="s">
        <v>3317</v>
      </c>
      <c r="AC65" s="72" t="s">
        <v>3317</v>
      </c>
      <c r="AD65" s="72" t="s">
        <v>3317</v>
      </c>
      <c r="AE65" s="72" t="s">
        <v>3317</v>
      </c>
      <c r="AF65" s="72" t="s">
        <v>3317</v>
      </c>
      <c r="AG65" s="72" t="s">
        <v>3317</v>
      </c>
      <c r="AH65" s="72" t="s">
        <v>3317</v>
      </c>
      <c r="AI65" s="72" t="s">
        <v>3317</v>
      </c>
      <c r="AJ65" s="72" t="s">
        <v>3317</v>
      </c>
      <c r="AK65" s="72" t="s">
        <v>3317</v>
      </c>
      <c r="AL65" s="72" t="s">
        <v>3317</v>
      </c>
      <c r="AM65" s="72" t="s">
        <v>3317</v>
      </c>
      <c r="AN65" s="72" t="s">
        <v>3317</v>
      </c>
      <c r="AO65" s="72" t="s">
        <v>3317</v>
      </c>
      <c r="AP65" s="72" t="s">
        <v>3317</v>
      </c>
      <c r="AQ65" s="72" t="s">
        <v>3317</v>
      </c>
      <c r="AR65" s="72" t="s">
        <v>3317</v>
      </c>
      <c r="AS65" s="72" t="s">
        <v>3317</v>
      </c>
      <c r="AT65" s="72" t="s">
        <v>3317</v>
      </c>
      <c r="AU65" s="72" t="s">
        <v>3317</v>
      </c>
      <c r="AV65" s="72" t="s">
        <v>3317</v>
      </c>
      <c r="AW65" s="72" t="s">
        <v>3317</v>
      </c>
      <c r="AX65" s="72" t="s">
        <v>3317</v>
      </c>
      <c r="AY65" s="72" t="s">
        <v>3317</v>
      </c>
      <c r="AZ65" s="72" t="s">
        <v>3317</v>
      </c>
      <c r="BA65" s="72" t="s">
        <v>3317</v>
      </c>
      <c r="BB65" s="72" t="s">
        <v>3317</v>
      </c>
      <c r="BC65" s="72" t="s">
        <v>3317</v>
      </c>
      <c r="BD65" s="72" t="s">
        <v>3317</v>
      </c>
      <c r="BE65" s="72" t="s">
        <v>3317</v>
      </c>
      <c r="BF65" s="72" t="s">
        <v>3317</v>
      </c>
      <c r="BG65" s="72" t="s">
        <v>3317</v>
      </c>
      <c r="BH65" s="72" t="s">
        <v>3317</v>
      </c>
      <c r="BI65" s="72" t="s">
        <v>3317</v>
      </c>
      <c r="BJ65" s="72" t="s">
        <v>3317</v>
      </c>
      <c r="BK65" s="72" t="s">
        <v>3317</v>
      </c>
      <c r="BL65" s="72" t="s">
        <v>3317</v>
      </c>
      <c r="BM65" s="72" t="s">
        <v>3317</v>
      </c>
      <c r="BN65" s="72" t="s">
        <v>3317</v>
      </c>
      <c r="BO65" s="72" t="s">
        <v>3317</v>
      </c>
      <c r="BP65" s="72" t="s">
        <v>3317</v>
      </c>
      <c r="BQ65" s="72" t="s">
        <v>3950</v>
      </c>
      <c r="BR65" s="72" t="s">
        <v>3317</v>
      </c>
    </row>
    <row r="66" spans="1:70">
      <c r="A66" s="72" t="s">
        <v>2034</v>
      </c>
      <c r="B66" s="72" t="s">
        <v>2620</v>
      </c>
      <c r="C66" s="72" t="s">
        <v>2619</v>
      </c>
      <c r="D66" s="72" t="s">
        <v>3317</v>
      </c>
      <c r="E66" s="72" t="s">
        <v>3317</v>
      </c>
      <c r="F66" s="72" t="s">
        <v>3317</v>
      </c>
      <c r="G66" s="72" t="s">
        <v>3318</v>
      </c>
      <c r="H66" s="72" t="s">
        <v>3317</v>
      </c>
      <c r="I66" s="72" t="s">
        <v>2563</v>
      </c>
      <c r="J66" s="72" t="s">
        <v>3317</v>
      </c>
      <c r="K66" s="72" t="s">
        <v>3317</v>
      </c>
      <c r="L66" s="72" t="s">
        <v>3317</v>
      </c>
      <c r="M66" s="72" t="s">
        <v>3317</v>
      </c>
      <c r="N66" s="72" t="s">
        <v>3317</v>
      </c>
      <c r="O66" s="72" t="s">
        <v>3317</v>
      </c>
      <c r="P66" s="72" t="s">
        <v>3317</v>
      </c>
      <c r="Q66" s="72" t="s">
        <v>3317</v>
      </c>
      <c r="R66" s="72" t="s">
        <v>3317</v>
      </c>
      <c r="S66" s="72" t="s">
        <v>3317</v>
      </c>
      <c r="T66" s="72" t="s">
        <v>3317</v>
      </c>
      <c r="U66" s="72" t="s">
        <v>3317</v>
      </c>
      <c r="V66" s="72" t="s">
        <v>3317</v>
      </c>
      <c r="W66" s="72" t="s">
        <v>3317</v>
      </c>
      <c r="X66" s="72" t="s">
        <v>3317</v>
      </c>
      <c r="Y66" s="72" t="s">
        <v>3317</v>
      </c>
      <c r="Z66" s="72" t="s">
        <v>3317</v>
      </c>
      <c r="AA66" s="72" t="s">
        <v>3317</v>
      </c>
      <c r="AB66" s="72" t="s">
        <v>3317</v>
      </c>
      <c r="AC66" s="72" t="s">
        <v>3317</v>
      </c>
      <c r="AD66" s="72" t="s">
        <v>3317</v>
      </c>
      <c r="AE66" s="72" t="s">
        <v>3317</v>
      </c>
      <c r="AF66" s="72" t="s">
        <v>3317</v>
      </c>
      <c r="AG66" s="72" t="s">
        <v>3317</v>
      </c>
      <c r="AH66" s="72" t="s">
        <v>3317</v>
      </c>
      <c r="AI66" s="72" t="s">
        <v>3317</v>
      </c>
      <c r="AJ66" s="72" t="s">
        <v>3317</v>
      </c>
      <c r="AK66" s="72" t="s">
        <v>3317</v>
      </c>
      <c r="AL66" s="72" t="s">
        <v>3317</v>
      </c>
      <c r="AM66" s="72" t="s">
        <v>3317</v>
      </c>
      <c r="AN66" s="72" t="s">
        <v>3317</v>
      </c>
      <c r="AO66" s="72" t="s">
        <v>3317</v>
      </c>
      <c r="AP66" s="72" t="s">
        <v>3317</v>
      </c>
      <c r="AQ66" s="72" t="s">
        <v>3317</v>
      </c>
      <c r="AR66" s="72" t="s">
        <v>3317</v>
      </c>
      <c r="AS66" s="72" t="s">
        <v>3317</v>
      </c>
      <c r="AT66" s="72" t="s">
        <v>3317</v>
      </c>
      <c r="AU66" s="72" t="s">
        <v>3317</v>
      </c>
      <c r="AV66" s="72" t="s">
        <v>3317</v>
      </c>
      <c r="AW66" s="72" t="s">
        <v>3317</v>
      </c>
      <c r="AX66" s="72" t="s">
        <v>3317</v>
      </c>
      <c r="AY66" s="72" t="s">
        <v>3317</v>
      </c>
      <c r="AZ66" s="72" t="s">
        <v>3317</v>
      </c>
      <c r="BA66" s="72" t="s">
        <v>3317</v>
      </c>
      <c r="BB66" s="72" t="s">
        <v>3317</v>
      </c>
      <c r="BC66" s="72" t="s">
        <v>3317</v>
      </c>
      <c r="BD66" s="72" t="s">
        <v>3317</v>
      </c>
      <c r="BE66" s="72" t="s">
        <v>3317</v>
      </c>
      <c r="BF66" s="72" t="s">
        <v>3317</v>
      </c>
      <c r="BG66" s="72" t="s">
        <v>3317</v>
      </c>
      <c r="BH66" s="72" t="s">
        <v>3317</v>
      </c>
      <c r="BI66" s="72" t="s">
        <v>3317</v>
      </c>
      <c r="BJ66" s="72" t="s">
        <v>3317</v>
      </c>
      <c r="BK66" s="72" t="s">
        <v>3317</v>
      </c>
      <c r="BL66" s="72" t="s">
        <v>3317</v>
      </c>
      <c r="BM66" s="72" t="s">
        <v>3317</v>
      </c>
      <c r="BN66" s="72" t="s">
        <v>3317</v>
      </c>
      <c r="BO66" s="72" t="s">
        <v>3317</v>
      </c>
      <c r="BP66" s="72" t="s">
        <v>3317</v>
      </c>
      <c r="BQ66" s="72" t="s">
        <v>3951</v>
      </c>
      <c r="BR66" s="72" t="s">
        <v>3317</v>
      </c>
    </row>
    <row r="67" spans="1:70">
      <c r="A67" s="72" t="s">
        <v>2034</v>
      </c>
      <c r="B67" s="72" t="s">
        <v>3952</v>
      </c>
      <c r="C67" s="72" t="s">
        <v>3937</v>
      </c>
      <c r="D67" s="72" t="s">
        <v>3317</v>
      </c>
      <c r="E67" s="72" t="s">
        <v>3317</v>
      </c>
      <c r="F67" s="72" t="s">
        <v>3317</v>
      </c>
      <c r="G67" s="72" t="s">
        <v>3318</v>
      </c>
      <c r="H67" s="72" t="s">
        <v>3317</v>
      </c>
      <c r="I67" s="72" t="s">
        <v>3322</v>
      </c>
      <c r="J67" s="72" t="s">
        <v>3317</v>
      </c>
      <c r="K67" s="72" t="s">
        <v>3317</v>
      </c>
      <c r="L67" s="72" t="s">
        <v>3317</v>
      </c>
      <c r="M67" s="72" t="s">
        <v>3317</v>
      </c>
      <c r="N67" s="72" t="s">
        <v>3317</v>
      </c>
      <c r="O67" s="72" t="s">
        <v>3317</v>
      </c>
      <c r="P67" s="72" t="s">
        <v>3317</v>
      </c>
      <c r="Q67" s="72" t="s">
        <v>3317</v>
      </c>
      <c r="R67" s="72" t="s">
        <v>3317</v>
      </c>
      <c r="S67" s="72" t="s">
        <v>3317</v>
      </c>
      <c r="T67" s="72" t="s">
        <v>3317</v>
      </c>
      <c r="U67" s="72" t="s">
        <v>3317</v>
      </c>
      <c r="V67" s="72" t="s">
        <v>3317</v>
      </c>
      <c r="W67" s="72" t="s">
        <v>3317</v>
      </c>
      <c r="X67" s="72" t="s">
        <v>3317</v>
      </c>
      <c r="Y67" s="72" t="s">
        <v>3317</v>
      </c>
      <c r="Z67" s="72" t="s">
        <v>3317</v>
      </c>
      <c r="AA67" s="72" t="s">
        <v>3317</v>
      </c>
      <c r="AB67" s="72" t="s">
        <v>3317</v>
      </c>
      <c r="AC67" s="72" t="s">
        <v>3317</v>
      </c>
      <c r="AD67" s="72" t="s">
        <v>3317</v>
      </c>
      <c r="AE67" s="72" t="s">
        <v>3317</v>
      </c>
      <c r="AF67" s="72" t="s">
        <v>3317</v>
      </c>
      <c r="AG67" s="72" t="s">
        <v>3317</v>
      </c>
      <c r="AH67" s="72" t="s">
        <v>3317</v>
      </c>
      <c r="AI67" s="72" t="s">
        <v>3317</v>
      </c>
      <c r="AJ67" s="72" t="s">
        <v>3317</v>
      </c>
      <c r="AK67" s="72" t="s">
        <v>3317</v>
      </c>
      <c r="AL67" s="72" t="s">
        <v>3317</v>
      </c>
      <c r="AM67" s="72" t="s">
        <v>3317</v>
      </c>
      <c r="AN67" s="72" t="s">
        <v>3317</v>
      </c>
      <c r="AO67" s="72" t="s">
        <v>3317</v>
      </c>
      <c r="AP67" s="72" t="s">
        <v>3317</v>
      </c>
      <c r="AQ67" s="72" t="s">
        <v>3317</v>
      </c>
      <c r="AR67" s="72" t="s">
        <v>3317</v>
      </c>
      <c r="AS67" s="72" t="s">
        <v>3317</v>
      </c>
      <c r="AT67" s="72" t="s">
        <v>3317</v>
      </c>
      <c r="AU67" s="72" t="s">
        <v>3317</v>
      </c>
      <c r="AV67" s="72" t="s">
        <v>3317</v>
      </c>
      <c r="AW67" s="72" t="s">
        <v>3317</v>
      </c>
      <c r="AX67" s="72" t="s">
        <v>3317</v>
      </c>
      <c r="AY67" s="72" t="s">
        <v>3317</v>
      </c>
      <c r="AZ67" s="72" t="s">
        <v>3317</v>
      </c>
      <c r="BA67" s="72" t="s">
        <v>3317</v>
      </c>
      <c r="BB67" s="72" t="s">
        <v>3317</v>
      </c>
      <c r="BC67" s="72" t="s">
        <v>3317</v>
      </c>
      <c r="BD67" s="72" t="s">
        <v>3317</v>
      </c>
      <c r="BE67" s="72" t="s">
        <v>3317</v>
      </c>
      <c r="BF67" s="72" t="s">
        <v>3317</v>
      </c>
      <c r="BG67" s="72" t="s">
        <v>3317</v>
      </c>
      <c r="BH67" s="72" t="s">
        <v>3317</v>
      </c>
      <c r="BI67" s="72" t="s">
        <v>3317</v>
      </c>
      <c r="BJ67" s="72" t="s">
        <v>3317</v>
      </c>
      <c r="BK67" s="72" t="s">
        <v>3317</v>
      </c>
      <c r="BL67" s="72" t="s">
        <v>3317</v>
      </c>
      <c r="BM67" s="72" t="s">
        <v>3317</v>
      </c>
      <c r="BN67" s="72" t="s">
        <v>3317</v>
      </c>
      <c r="BO67" s="72" t="s">
        <v>3317</v>
      </c>
      <c r="BP67" s="72" t="s">
        <v>3317</v>
      </c>
      <c r="BQ67" s="72" t="s">
        <v>3953</v>
      </c>
      <c r="BR67" s="72" t="s">
        <v>3317</v>
      </c>
    </row>
    <row r="68" spans="1:70">
      <c r="A68" s="72" t="s">
        <v>2034</v>
      </c>
      <c r="B68" s="72" t="s">
        <v>2476</v>
      </c>
      <c r="C68" s="72" t="s">
        <v>2458</v>
      </c>
      <c r="D68" s="72" t="s">
        <v>3317</v>
      </c>
      <c r="E68" s="72" t="s">
        <v>3317</v>
      </c>
      <c r="F68" s="72" t="s">
        <v>3317</v>
      </c>
      <c r="G68" s="72" t="s">
        <v>3318</v>
      </c>
      <c r="H68" s="72" t="s">
        <v>3317</v>
      </c>
      <c r="I68" s="72" t="s">
        <v>2459</v>
      </c>
      <c r="J68" s="72" t="s">
        <v>3317</v>
      </c>
      <c r="K68" s="72" t="s">
        <v>3317</v>
      </c>
      <c r="L68" s="72" t="s">
        <v>3317</v>
      </c>
      <c r="M68" s="72" t="s">
        <v>3317</v>
      </c>
      <c r="N68" s="72" t="s">
        <v>3317</v>
      </c>
      <c r="O68" s="72" t="s">
        <v>3317</v>
      </c>
      <c r="P68" s="72" t="s">
        <v>3317</v>
      </c>
      <c r="Q68" s="72" t="s">
        <v>3317</v>
      </c>
      <c r="R68" s="72" t="s">
        <v>3317</v>
      </c>
      <c r="S68" s="72" t="s">
        <v>3317</v>
      </c>
      <c r="T68" s="72" t="s">
        <v>3317</v>
      </c>
      <c r="U68" s="72" t="s">
        <v>3317</v>
      </c>
      <c r="V68" s="72" t="s">
        <v>3317</v>
      </c>
      <c r="W68" s="72" t="s">
        <v>3317</v>
      </c>
      <c r="X68" s="72" t="s">
        <v>3317</v>
      </c>
      <c r="Y68" s="72" t="s">
        <v>3317</v>
      </c>
      <c r="Z68" s="72" t="s">
        <v>3317</v>
      </c>
      <c r="AA68" s="72" t="s">
        <v>3317</v>
      </c>
      <c r="AB68" s="72" t="s">
        <v>3317</v>
      </c>
      <c r="AC68" s="72" t="s">
        <v>3317</v>
      </c>
      <c r="AD68" s="72" t="s">
        <v>3317</v>
      </c>
      <c r="AE68" s="72" t="s">
        <v>3317</v>
      </c>
      <c r="AF68" s="72" t="s">
        <v>3317</v>
      </c>
      <c r="AG68" s="72" t="s">
        <v>3317</v>
      </c>
      <c r="AH68" s="72" t="s">
        <v>3317</v>
      </c>
      <c r="AI68" s="72" t="s">
        <v>3317</v>
      </c>
      <c r="AJ68" s="72" t="s">
        <v>3317</v>
      </c>
      <c r="AK68" s="72" t="s">
        <v>3317</v>
      </c>
      <c r="AL68" s="72" t="s">
        <v>3317</v>
      </c>
      <c r="AM68" s="72" t="s">
        <v>3317</v>
      </c>
      <c r="AN68" s="72" t="s">
        <v>3317</v>
      </c>
      <c r="AO68" s="72" t="s">
        <v>3317</v>
      </c>
      <c r="AP68" s="72" t="s">
        <v>3317</v>
      </c>
      <c r="AQ68" s="72" t="s">
        <v>3317</v>
      </c>
      <c r="AR68" s="72" t="s">
        <v>3317</v>
      </c>
      <c r="AS68" s="72" t="s">
        <v>3317</v>
      </c>
      <c r="AT68" s="72" t="s">
        <v>3317</v>
      </c>
      <c r="AU68" s="72" t="s">
        <v>3317</v>
      </c>
      <c r="AV68" s="72" t="s">
        <v>3317</v>
      </c>
      <c r="AW68" s="72" t="s">
        <v>3317</v>
      </c>
      <c r="AX68" s="72" t="s">
        <v>3317</v>
      </c>
      <c r="AY68" s="72" t="s">
        <v>3317</v>
      </c>
      <c r="AZ68" s="72" t="s">
        <v>3317</v>
      </c>
      <c r="BA68" s="72" t="s">
        <v>3317</v>
      </c>
      <c r="BB68" s="72" t="s">
        <v>3317</v>
      </c>
      <c r="BC68" s="72" t="s">
        <v>3317</v>
      </c>
      <c r="BD68" s="72" t="s">
        <v>3317</v>
      </c>
      <c r="BE68" s="72" t="s">
        <v>3317</v>
      </c>
      <c r="BF68" s="72" t="s">
        <v>3317</v>
      </c>
      <c r="BG68" s="72" t="s">
        <v>3317</v>
      </c>
      <c r="BH68" s="72" t="s">
        <v>3317</v>
      </c>
      <c r="BI68" s="72" t="s">
        <v>3317</v>
      </c>
      <c r="BJ68" s="72" t="s">
        <v>3317</v>
      </c>
      <c r="BK68" s="72" t="s">
        <v>3317</v>
      </c>
      <c r="BL68" s="72" t="s">
        <v>3317</v>
      </c>
      <c r="BM68" s="72" t="s">
        <v>3317</v>
      </c>
      <c r="BN68" s="72" t="s">
        <v>3317</v>
      </c>
      <c r="BO68" s="72" t="s">
        <v>3317</v>
      </c>
      <c r="BP68" s="72" t="s">
        <v>3317</v>
      </c>
      <c r="BQ68" s="72" t="s">
        <v>3954</v>
      </c>
      <c r="BR68" s="72" t="s">
        <v>3317</v>
      </c>
    </row>
    <row r="69" spans="1:70">
      <c r="A69" s="72" t="s">
        <v>2034</v>
      </c>
      <c r="B69" s="72" t="s">
        <v>2621</v>
      </c>
      <c r="C69" s="72" t="s">
        <v>2619</v>
      </c>
      <c r="D69" s="72" t="s">
        <v>3317</v>
      </c>
      <c r="E69" s="72" t="s">
        <v>3317</v>
      </c>
      <c r="F69" s="72" t="s">
        <v>3317</v>
      </c>
      <c r="G69" s="72" t="s">
        <v>3318</v>
      </c>
      <c r="H69" s="72" t="s">
        <v>3317</v>
      </c>
      <c r="I69" s="72" t="s">
        <v>108</v>
      </c>
      <c r="J69" s="72" t="s">
        <v>2622</v>
      </c>
      <c r="K69" s="72" t="s">
        <v>3318</v>
      </c>
      <c r="L69" s="72" t="s">
        <v>3317</v>
      </c>
      <c r="M69" s="72" t="s">
        <v>3317</v>
      </c>
      <c r="N69" s="72" t="s">
        <v>3317</v>
      </c>
      <c r="O69" s="72" t="s">
        <v>3317</v>
      </c>
      <c r="P69" s="72" t="s">
        <v>3317</v>
      </c>
      <c r="Q69" s="72" t="s">
        <v>3317</v>
      </c>
      <c r="R69" s="72" t="s">
        <v>3317</v>
      </c>
      <c r="S69" s="72" t="s">
        <v>3317</v>
      </c>
      <c r="T69" s="72" t="s">
        <v>3317</v>
      </c>
      <c r="U69" s="72" t="s">
        <v>3317</v>
      </c>
      <c r="V69" s="72" t="s">
        <v>3317</v>
      </c>
      <c r="W69" s="72" t="s">
        <v>3317</v>
      </c>
      <c r="X69" s="72" t="s">
        <v>3317</v>
      </c>
      <c r="Y69" s="72" t="s">
        <v>3317</v>
      </c>
      <c r="Z69" s="72" t="s">
        <v>3317</v>
      </c>
      <c r="AA69" s="72" t="s">
        <v>3317</v>
      </c>
      <c r="AB69" s="72" t="s">
        <v>3317</v>
      </c>
      <c r="AC69" s="72" t="s">
        <v>3317</v>
      </c>
      <c r="AD69" s="72" t="s">
        <v>3317</v>
      </c>
      <c r="AE69" s="72" t="s">
        <v>3317</v>
      </c>
      <c r="AF69" s="72" t="s">
        <v>3317</v>
      </c>
      <c r="AG69" s="72" t="s">
        <v>3317</v>
      </c>
      <c r="AH69" s="72" t="s">
        <v>3317</v>
      </c>
      <c r="AI69" s="72" t="s">
        <v>3317</v>
      </c>
      <c r="AJ69" s="72" t="s">
        <v>3317</v>
      </c>
      <c r="AK69" s="72" t="s">
        <v>3317</v>
      </c>
      <c r="AL69" s="72" t="s">
        <v>3317</v>
      </c>
      <c r="AM69" s="72" t="s">
        <v>3317</v>
      </c>
      <c r="AN69" s="72" t="s">
        <v>3317</v>
      </c>
      <c r="AO69" s="72" t="s">
        <v>3317</v>
      </c>
      <c r="AP69" s="72" t="s">
        <v>3317</v>
      </c>
      <c r="AQ69" s="72" t="s">
        <v>3317</v>
      </c>
      <c r="AR69" s="72" t="s">
        <v>3317</v>
      </c>
      <c r="AS69" s="72" t="s">
        <v>3317</v>
      </c>
      <c r="AT69" s="72" t="s">
        <v>3317</v>
      </c>
      <c r="AU69" s="72" t="s">
        <v>3317</v>
      </c>
      <c r="AV69" s="72" t="s">
        <v>3317</v>
      </c>
      <c r="AW69" s="72" t="s">
        <v>3317</v>
      </c>
      <c r="AX69" s="72" t="s">
        <v>3317</v>
      </c>
      <c r="AY69" s="72" t="s">
        <v>3317</v>
      </c>
      <c r="AZ69" s="72" t="s">
        <v>3317</v>
      </c>
      <c r="BA69" s="72" t="s">
        <v>3317</v>
      </c>
      <c r="BB69" s="72" t="s">
        <v>3317</v>
      </c>
      <c r="BC69" s="72" t="s">
        <v>3317</v>
      </c>
      <c r="BD69" s="72" t="s">
        <v>3317</v>
      </c>
      <c r="BE69" s="72" t="s">
        <v>3317</v>
      </c>
      <c r="BF69" s="72" t="s">
        <v>3317</v>
      </c>
      <c r="BG69" s="72" t="s">
        <v>3317</v>
      </c>
      <c r="BH69" s="72" t="s">
        <v>3317</v>
      </c>
      <c r="BI69" s="72" t="s">
        <v>3317</v>
      </c>
      <c r="BJ69" s="72" t="s">
        <v>3317</v>
      </c>
      <c r="BK69" s="72" t="s">
        <v>3317</v>
      </c>
      <c r="BL69" s="72" t="s">
        <v>3317</v>
      </c>
      <c r="BM69" s="72" t="s">
        <v>3317</v>
      </c>
      <c r="BN69" s="72" t="s">
        <v>3317</v>
      </c>
      <c r="BO69" s="72" t="s">
        <v>3317</v>
      </c>
      <c r="BP69" s="72" t="s">
        <v>3317</v>
      </c>
      <c r="BQ69" s="72" t="s">
        <v>3955</v>
      </c>
      <c r="BR69" s="72" t="s">
        <v>3317</v>
      </c>
    </row>
    <row r="70" spans="1:70">
      <c r="A70" s="72" t="s">
        <v>2034</v>
      </c>
      <c r="B70" s="72" t="s">
        <v>3956</v>
      </c>
      <c r="C70" s="72" t="s">
        <v>2619</v>
      </c>
      <c r="D70" s="72" t="s">
        <v>3317</v>
      </c>
      <c r="E70" s="72" t="s">
        <v>3317</v>
      </c>
      <c r="F70" s="72" t="s">
        <v>3317</v>
      </c>
      <c r="G70" s="72" t="s">
        <v>3318</v>
      </c>
      <c r="H70" s="72" t="s">
        <v>3317</v>
      </c>
      <c r="I70" s="72" t="s">
        <v>3322</v>
      </c>
      <c r="J70" s="72" t="s">
        <v>3317</v>
      </c>
      <c r="K70" s="72" t="s">
        <v>3317</v>
      </c>
      <c r="L70" s="72" t="s">
        <v>3317</v>
      </c>
      <c r="M70" s="72" t="s">
        <v>3317</v>
      </c>
      <c r="N70" s="72" t="s">
        <v>3317</v>
      </c>
      <c r="O70" s="72" t="s">
        <v>3317</v>
      </c>
      <c r="P70" s="72" t="s">
        <v>3317</v>
      </c>
      <c r="Q70" s="72" t="s">
        <v>3317</v>
      </c>
      <c r="R70" s="72" t="s">
        <v>3317</v>
      </c>
      <c r="S70" s="72" t="s">
        <v>3317</v>
      </c>
      <c r="T70" s="72" t="s">
        <v>3317</v>
      </c>
      <c r="U70" s="72" t="s">
        <v>3317</v>
      </c>
      <c r="V70" s="72" t="s">
        <v>3317</v>
      </c>
      <c r="W70" s="72" t="s">
        <v>3317</v>
      </c>
      <c r="X70" s="72" t="s">
        <v>3317</v>
      </c>
      <c r="Y70" s="72" t="s">
        <v>3317</v>
      </c>
      <c r="Z70" s="72" t="s">
        <v>3317</v>
      </c>
      <c r="AA70" s="72" t="s">
        <v>3317</v>
      </c>
      <c r="AB70" s="72" t="s">
        <v>3317</v>
      </c>
      <c r="AC70" s="72" t="s">
        <v>3317</v>
      </c>
      <c r="AD70" s="72" t="s">
        <v>3317</v>
      </c>
      <c r="AE70" s="72" t="s">
        <v>3317</v>
      </c>
      <c r="AF70" s="72" t="s">
        <v>3317</v>
      </c>
      <c r="AG70" s="72" t="s">
        <v>3317</v>
      </c>
      <c r="AH70" s="72" t="s">
        <v>3317</v>
      </c>
      <c r="AI70" s="72" t="s">
        <v>3317</v>
      </c>
      <c r="AJ70" s="72" t="s">
        <v>3317</v>
      </c>
      <c r="AK70" s="72" t="s">
        <v>3317</v>
      </c>
      <c r="AL70" s="72" t="s">
        <v>3317</v>
      </c>
      <c r="AM70" s="72" t="s">
        <v>3317</v>
      </c>
      <c r="AN70" s="72" t="s">
        <v>3317</v>
      </c>
      <c r="AO70" s="72" t="s">
        <v>3317</v>
      </c>
      <c r="AP70" s="72" t="s">
        <v>3317</v>
      </c>
      <c r="AQ70" s="72" t="s">
        <v>3317</v>
      </c>
      <c r="AR70" s="72" t="s">
        <v>3317</v>
      </c>
      <c r="AS70" s="72" t="s">
        <v>3317</v>
      </c>
      <c r="AT70" s="72" t="s">
        <v>3317</v>
      </c>
      <c r="AU70" s="72" t="s">
        <v>3317</v>
      </c>
      <c r="AV70" s="72" t="s">
        <v>3317</v>
      </c>
      <c r="AW70" s="72" t="s">
        <v>3317</v>
      </c>
      <c r="AX70" s="72" t="s">
        <v>3317</v>
      </c>
      <c r="AY70" s="72" t="s">
        <v>3317</v>
      </c>
      <c r="AZ70" s="72" t="s">
        <v>3317</v>
      </c>
      <c r="BA70" s="72" t="s">
        <v>3317</v>
      </c>
      <c r="BB70" s="72" t="s">
        <v>3317</v>
      </c>
      <c r="BC70" s="72" t="s">
        <v>3317</v>
      </c>
      <c r="BD70" s="72" t="s">
        <v>3317</v>
      </c>
      <c r="BE70" s="72" t="s">
        <v>3317</v>
      </c>
      <c r="BF70" s="72" t="s">
        <v>3317</v>
      </c>
      <c r="BG70" s="72" t="s">
        <v>3317</v>
      </c>
      <c r="BH70" s="72" t="s">
        <v>3317</v>
      </c>
      <c r="BI70" s="72" t="s">
        <v>3317</v>
      </c>
      <c r="BJ70" s="72" t="s">
        <v>3317</v>
      </c>
      <c r="BK70" s="72" t="s">
        <v>3317</v>
      </c>
      <c r="BL70" s="72" t="s">
        <v>3317</v>
      </c>
      <c r="BM70" s="72" t="s">
        <v>3317</v>
      </c>
      <c r="BN70" s="72" t="s">
        <v>3317</v>
      </c>
      <c r="BO70" s="72" t="s">
        <v>3317</v>
      </c>
      <c r="BP70" s="72" t="s">
        <v>3317</v>
      </c>
      <c r="BQ70" s="72" t="s">
        <v>3957</v>
      </c>
      <c r="BR70" s="72" t="s">
        <v>3317</v>
      </c>
    </row>
    <row r="71" spans="1:70">
      <c r="A71" s="72" t="s">
        <v>2034</v>
      </c>
      <c r="B71" s="72" t="s">
        <v>3958</v>
      </c>
      <c r="C71" s="72" t="s">
        <v>3937</v>
      </c>
      <c r="G71" s="72" t="s">
        <v>3318</v>
      </c>
      <c r="I71" s="72" t="s">
        <v>3341</v>
      </c>
    </row>
    <row r="72" spans="1:70">
      <c r="A72" s="72" t="s">
        <v>2034</v>
      </c>
      <c r="B72" s="72" t="s">
        <v>3959</v>
      </c>
      <c r="C72" s="72" t="s">
        <v>2619</v>
      </c>
      <c r="G72" s="72" t="s">
        <v>3318</v>
      </c>
      <c r="I72" s="72" t="s">
        <v>3322</v>
      </c>
    </row>
    <row r="73" spans="1:70">
      <c r="A73" s="72" t="s">
        <v>2035</v>
      </c>
      <c r="B73" s="72" t="s">
        <v>3960</v>
      </c>
      <c r="C73" s="72" t="s">
        <v>2537</v>
      </c>
      <c r="D73" s="72" t="s">
        <v>3317</v>
      </c>
      <c r="E73" s="72" t="s">
        <v>3317</v>
      </c>
      <c r="F73" s="72" t="s">
        <v>3317</v>
      </c>
      <c r="G73" s="72" t="s">
        <v>3318</v>
      </c>
      <c r="H73" s="72" t="s">
        <v>3317</v>
      </c>
      <c r="I73" s="72" t="s">
        <v>3350</v>
      </c>
      <c r="J73" s="72" t="s">
        <v>3961</v>
      </c>
      <c r="K73" s="72" t="s">
        <v>3318</v>
      </c>
      <c r="L73" s="72" t="s">
        <v>3317</v>
      </c>
      <c r="M73" s="72" t="s">
        <v>3317</v>
      </c>
      <c r="N73" s="72" t="s">
        <v>3317</v>
      </c>
      <c r="O73" s="72" t="s">
        <v>3317</v>
      </c>
      <c r="P73" s="72" t="s">
        <v>3317</v>
      </c>
      <c r="Q73" s="72" t="s">
        <v>3317</v>
      </c>
      <c r="R73" s="72" t="s">
        <v>3317</v>
      </c>
      <c r="S73" s="72" t="s">
        <v>3317</v>
      </c>
      <c r="T73" s="72" t="s">
        <v>3317</v>
      </c>
      <c r="U73" s="72" t="s">
        <v>3317</v>
      </c>
      <c r="V73" s="72" t="s">
        <v>3317</v>
      </c>
      <c r="W73" s="72" t="s">
        <v>3317</v>
      </c>
      <c r="X73" s="72" t="s">
        <v>3317</v>
      </c>
      <c r="Y73" s="72" t="s">
        <v>3317</v>
      </c>
      <c r="Z73" s="72" t="s">
        <v>3317</v>
      </c>
      <c r="AA73" s="72" t="s">
        <v>3317</v>
      </c>
      <c r="AB73" s="72" t="s">
        <v>3317</v>
      </c>
      <c r="AC73" s="72" t="s">
        <v>3317</v>
      </c>
      <c r="AD73" s="72" t="s">
        <v>3317</v>
      </c>
      <c r="AE73" s="72" t="s">
        <v>3317</v>
      </c>
      <c r="AF73" s="72" t="s">
        <v>3317</v>
      </c>
      <c r="AG73" s="72" t="s">
        <v>3317</v>
      </c>
      <c r="AH73" s="72" t="s">
        <v>3317</v>
      </c>
      <c r="AI73" s="72" t="s">
        <v>3317</v>
      </c>
      <c r="AJ73" s="72" t="s">
        <v>3317</v>
      </c>
      <c r="AK73" s="72" t="s">
        <v>3317</v>
      </c>
      <c r="AL73" s="72" t="s">
        <v>3317</v>
      </c>
      <c r="AM73" s="72" t="s">
        <v>3317</v>
      </c>
      <c r="AN73" s="72" t="s">
        <v>3317</v>
      </c>
      <c r="AO73" s="72" t="s">
        <v>3317</v>
      </c>
      <c r="AP73" s="72" t="s">
        <v>3317</v>
      </c>
      <c r="AQ73" s="72" t="s">
        <v>3317</v>
      </c>
      <c r="AR73" s="72" t="s">
        <v>3317</v>
      </c>
      <c r="AS73" s="72" t="s">
        <v>3317</v>
      </c>
      <c r="AT73" s="72" t="s">
        <v>3317</v>
      </c>
      <c r="AU73" s="72" t="s">
        <v>3317</v>
      </c>
      <c r="AV73" s="72" t="s">
        <v>3317</v>
      </c>
      <c r="AW73" s="72" t="s">
        <v>3317</v>
      </c>
      <c r="AX73" s="72" t="s">
        <v>3317</v>
      </c>
      <c r="AY73" s="72" t="s">
        <v>3317</v>
      </c>
      <c r="AZ73" s="72" t="s">
        <v>3317</v>
      </c>
      <c r="BA73" s="72" t="s">
        <v>3317</v>
      </c>
      <c r="BB73" s="72" t="s">
        <v>3317</v>
      </c>
      <c r="BC73" s="72" t="s">
        <v>3317</v>
      </c>
      <c r="BD73" s="72" t="s">
        <v>3317</v>
      </c>
      <c r="BE73" s="72" t="s">
        <v>3317</v>
      </c>
      <c r="BF73" s="72" t="s">
        <v>3317</v>
      </c>
      <c r="BG73" s="72" t="s">
        <v>3317</v>
      </c>
      <c r="BH73" s="72" t="s">
        <v>3317</v>
      </c>
      <c r="BI73" s="72" t="s">
        <v>3317</v>
      </c>
      <c r="BJ73" s="72" t="s">
        <v>3317</v>
      </c>
      <c r="BK73" s="72" t="s">
        <v>3317</v>
      </c>
      <c r="BL73" s="72" t="s">
        <v>3317</v>
      </c>
      <c r="BM73" s="72" t="s">
        <v>3317</v>
      </c>
      <c r="BN73" s="72" t="s">
        <v>3317</v>
      </c>
      <c r="BO73" s="72" t="s">
        <v>3317</v>
      </c>
      <c r="BP73" s="72" t="s">
        <v>3317</v>
      </c>
      <c r="BQ73" s="72" t="s">
        <v>3962</v>
      </c>
      <c r="BR73" s="72" t="s">
        <v>3317</v>
      </c>
    </row>
    <row r="74" spans="1:70">
      <c r="A74" s="72" t="s">
        <v>2035</v>
      </c>
      <c r="B74" s="72" t="s">
        <v>2624</v>
      </c>
      <c r="C74" s="72" t="s">
        <v>2625</v>
      </c>
      <c r="D74" s="72" t="s">
        <v>3317</v>
      </c>
      <c r="E74" s="72" t="s">
        <v>3317</v>
      </c>
      <c r="F74" s="72" t="s">
        <v>3317</v>
      </c>
      <c r="G74" s="72" t="s">
        <v>3318</v>
      </c>
      <c r="H74" s="72" t="s">
        <v>3317</v>
      </c>
      <c r="I74" s="72" t="s">
        <v>108</v>
      </c>
      <c r="J74" s="72" t="s">
        <v>3317</v>
      </c>
      <c r="K74" s="72" t="s">
        <v>3317</v>
      </c>
      <c r="L74" s="72" t="s">
        <v>3317</v>
      </c>
      <c r="M74" s="72" t="s">
        <v>3317</v>
      </c>
      <c r="N74" s="72" t="s">
        <v>3317</v>
      </c>
      <c r="O74" s="72" t="s">
        <v>3317</v>
      </c>
      <c r="P74" s="72" t="s">
        <v>3317</v>
      </c>
      <c r="Q74" s="72" t="s">
        <v>3317</v>
      </c>
      <c r="R74" s="72" t="s">
        <v>3317</v>
      </c>
      <c r="S74" s="72" t="s">
        <v>3317</v>
      </c>
      <c r="T74" s="72" t="s">
        <v>3317</v>
      </c>
      <c r="U74" s="72" t="s">
        <v>3317</v>
      </c>
      <c r="V74" s="72" t="s">
        <v>3317</v>
      </c>
      <c r="W74" s="72" t="s">
        <v>3317</v>
      </c>
      <c r="X74" s="72" t="s">
        <v>3317</v>
      </c>
      <c r="Y74" s="72" t="s">
        <v>3317</v>
      </c>
      <c r="Z74" s="72" t="s">
        <v>3317</v>
      </c>
      <c r="AA74" s="72" t="s">
        <v>3317</v>
      </c>
      <c r="AB74" s="72" t="s">
        <v>3317</v>
      </c>
      <c r="AC74" s="72" t="s">
        <v>3317</v>
      </c>
      <c r="AD74" s="72" t="s">
        <v>3317</v>
      </c>
      <c r="AE74" s="72" t="s">
        <v>3317</v>
      </c>
      <c r="AF74" s="72" t="s">
        <v>3317</v>
      </c>
      <c r="AG74" s="72" t="s">
        <v>3317</v>
      </c>
      <c r="AH74" s="72" t="s">
        <v>3317</v>
      </c>
      <c r="AI74" s="72" t="s">
        <v>3317</v>
      </c>
      <c r="AJ74" s="72" t="s">
        <v>3317</v>
      </c>
      <c r="AK74" s="72" t="s">
        <v>3317</v>
      </c>
      <c r="AL74" s="72" t="s">
        <v>3317</v>
      </c>
      <c r="AM74" s="72" t="s">
        <v>3317</v>
      </c>
      <c r="AN74" s="72" t="s">
        <v>3317</v>
      </c>
      <c r="AO74" s="72" t="s">
        <v>3317</v>
      </c>
      <c r="AP74" s="72" t="s">
        <v>3317</v>
      </c>
      <c r="AQ74" s="72" t="s">
        <v>3317</v>
      </c>
      <c r="AR74" s="72" t="s">
        <v>3317</v>
      </c>
      <c r="AS74" s="72" t="s">
        <v>3317</v>
      </c>
      <c r="AT74" s="72" t="s">
        <v>3317</v>
      </c>
      <c r="AU74" s="72" t="s">
        <v>3317</v>
      </c>
      <c r="AV74" s="72" t="s">
        <v>3317</v>
      </c>
      <c r="AW74" s="72" t="s">
        <v>3317</v>
      </c>
      <c r="AX74" s="72" t="s">
        <v>3317</v>
      </c>
      <c r="AY74" s="72" t="s">
        <v>3317</v>
      </c>
      <c r="AZ74" s="72" t="s">
        <v>3317</v>
      </c>
      <c r="BA74" s="72" t="s">
        <v>3317</v>
      </c>
      <c r="BB74" s="72" t="s">
        <v>3317</v>
      </c>
      <c r="BC74" s="72" t="s">
        <v>3317</v>
      </c>
      <c r="BD74" s="72" t="s">
        <v>3317</v>
      </c>
      <c r="BE74" s="72" t="s">
        <v>3317</v>
      </c>
      <c r="BF74" s="72" t="s">
        <v>3317</v>
      </c>
      <c r="BG74" s="72" t="s">
        <v>3317</v>
      </c>
      <c r="BH74" s="72" t="s">
        <v>3317</v>
      </c>
      <c r="BI74" s="72" t="s">
        <v>3317</v>
      </c>
      <c r="BJ74" s="72" t="s">
        <v>3317</v>
      </c>
      <c r="BK74" s="72" t="s">
        <v>3317</v>
      </c>
      <c r="BL74" s="72" t="s">
        <v>3317</v>
      </c>
      <c r="BM74" s="72" t="s">
        <v>3317</v>
      </c>
      <c r="BN74" s="72" t="s">
        <v>3317</v>
      </c>
      <c r="BO74" s="72" t="s">
        <v>3317</v>
      </c>
      <c r="BP74" s="72" t="s">
        <v>3317</v>
      </c>
      <c r="BQ74" s="72" t="s">
        <v>3963</v>
      </c>
      <c r="BR74" s="72" t="s">
        <v>3317</v>
      </c>
    </row>
    <row r="75" spans="1:70">
      <c r="A75" s="72" t="s">
        <v>2035</v>
      </c>
      <c r="B75" s="72" t="s">
        <v>2626</v>
      </c>
      <c r="C75" s="72" t="s">
        <v>2627</v>
      </c>
      <c r="D75" s="72" t="s">
        <v>3317</v>
      </c>
      <c r="E75" s="72" t="s">
        <v>3317</v>
      </c>
      <c r="F75" s="72" t="s">
        <v>3317</v>
      </c>
      <c r="G75" s="72" t="s">
        <v>3318</v>
      </c>
      <c r="H75" s="72" t="s">
        <v>3317</v>
      </c>
      <c r="I75" s="72" t="s">
        <v>108</v>
      </c>
      <c r="J75" s="72" t="s">
        <v>3317</v>
      </c>
      <c r="K75" s="72" t="s">
        <v>3317</v>
      </c>
      <c r="L75" s="72" t="s">
        <v>3317</v>
      </c>
      <c r="M75" s="72" t="s">
        <v>3317</v>
      </c>
      <c r="N75" s="72" t="s">
        <v>3317</v>
      </c>
      <c r="O75" s="72" t="s">
        <v>3317</v>
      </c>
      <c r="P75" s="72" t="s">
        <v>3317</v>
      </c>
      <c r="Q75" s="72" t="s">
        <v>3317</v>
      </c>
      <c r="R75" s="72" t="s">
        <v>3317</v>
      </c>
      <c r="S75" s="72" t="s">
        <v>3317</v>
      </c>
      <c r="T75" s="72" t="s">
        <v>3317</v>
      </c>
      <c r="U75" s="72" t="s">
        <v>3317</v>
      </c>
      <c r="V75" s="72" t="s">
        <v>3317</v>
      </c>
      <c r="W75" s="72" t="s">
        <v>3317</v>
      </c>
      <c r="X75" s="72" t="s">
        <v>3317</v>
      </c>
      <c r="Y75" s="72" t="s">
        <v>3317</v>
      </c>
      <c r="Z75" s="72" t="s">
        <v>3317</v>
      </c>
      <c r="AA75" s="72" t="s">
        <v>3317</v>
      </c>
      <c r="AB75" s="72" t="s">
        <v>3317</v>
      </c>
      <c r="AC75" s="72" t="s">
        <v>3317</v>
      </c>
      <c r="AD75" s="72" t="s">
        <v>3317</v>
      </c>
      <c r="AE75" s="72" t="s">
        <v>3317</v>
      </c>
      <c r="AF75" s="72" t="s">
        <v>3317</v>
      </c>
      <c r="AG75" s="72" t="s">
        <v>3317</v>
      </c>
      <c r="AH75" s="72" t="s">
        <v>3317</v>
      </c>
      <c r="AI75" s="72" t="s">
        <v>3317</v>
      </c>
      <c r="AJ75" s="72" t="s">
        <v>3317</v>
      </c>
      <c r="AK75" s="72" t="s">
        <v>3317</v>
      </c>
      <c r="AL75" s="72" t="s">
        <v>3317</v>
      </c>
      <c r="AM75" s="72" t="s">
        <v>3317</v>
      </c>
      <c r="AN75" s="72" t="s">
        <v>3317</v>
      </c>
      <c r="AO75" s="72" t="s">
        <v>3317</v>
      </c>
      <c r="AP75" s="72" t="s">
        <v>3317</v>
      </c>
      <c r="AQ75" s="72" t="s">
        <v>3317</v>
      </c>
      <c r="AR75" s="72" t="s">
        <v>3317</v>
      </c>
      <c r="AS75" s="72" t="s">
        <v>3317</v>
      </c>
      <c r="AT75" s="72" t="s">
        <v>3317</v>
      </c>
      <c r="AU75" s="72" t="s">
        <v>3317</v>
      </c>
      <c r="AV75" s="72" t="s">
        <v>3317</v>
      </c>
      <c r="AW75" s="72" t="s">
        <v>3317</v>
      </c>
      <c r="AX75" s="72" t="s">
        <v>3317</v>
      </c>
      <c r="AY75" s="72" t="s">
        <v>3317</v>
      </c>
      <c r="AZ75" s="72" t="s">
        <v>3317</v>
      </c>
      <c r="BA75" s="72" t="s">
        <v>3317</v>
      </c>
      <c r="BB75" s="72" t="s">
        <v>3317</v>
      </c>
      <c r="BC75" s="72" t="s">
        <v>3317</v>
      </c>
      <c r="BD75" s="72" t="s">
        <v>3317</v>
      </c>
      <c r="BE75" s="72" t="s">
        <v>3317</v>
      </c>
      <c r="BF75" s="72" t="s">
        <v>3317</v>
      </c>
      <c r="BG75" s="72" t="s">
        <v>3317</v>
      </c>
      <c r="BH75" s="72" t="s">
        <v>3317</v>
      </c>
      <c r="BI75" s="72" t="s">
        <v>3317</v>
      </c>
      <c r="BJ75" s="72" t="s">
        <v>3317</v>
      </c>
      <c r="BK75" s="72" t="s">
        <v>3317</v>
      </c>
      <c r="BL75" s="72" t="s">
        <v>3317</v>
      </c>
      <c r="BM75" s="72" t="s">
        <v>3317</v>
      </c>
      <c r="BN75" s="72" t="s">
        <v>3317</v>
      </c>
      <c r="BO75" s="72" t="s">
        <v>3317</v>
      </c>
      <c r="BP75" s="72" t="s">
        <v>3317</v>
      </c>
      <c r="BQ75" s="72" t="s">
        <v>3964</v>
      </c>
      <c r="BR75" s="72" t="s">
        <v>3317</v>
      </c>
    </row>
    <row r="76" spans="1:70">
      <c r="A76" s="72" t="s">
        <v>2035</v>
      </c>
      <c r="B76" s="72" t="s">
        <v>2628</v>
      </c>
      <c r="C76" s="72" t="s">
        <v>2627</v>
      </c>
      <c r="D76" s="72" t="s">
        <v>3317</v>
      </c>
      <c r="E76" s="72" t="s">
        <v>3317</v>
      </c>
      <c r="F76" s="72" t="s">
        <v>3317</v>
      </c>
      <c r="G76" s="72" t="s">
        <v>3318</v>
      </c>
      <c r="H76" s="72" t="s">
        <v>3317</v>
      </c>
      <c r="I76" s="72" t="s">
        <v>108</v>
      </c>
      <c r="J76" s="72" t="s">
        <v>3317</v>
      </c>
      <c r="K76" s="72" t="s">
        <v>3317</v>
      </c>
      <c r="L76" s="72" t="s">
        <v>3317</v>
      </c>
      <c r="M76" s="72" t="s">
        <v>3317</v>
      </c>
      <c r="N76" s="72" t="s">
        <v>3317</v>
      </c>
      <c r="O76" s="72" t="s">
        <v>3317</v>
      </c>
      <c r="P76" s="72" t="s">
        <v>3317</v>
      </c>
      <c r="Q76" s="72" t="s">
        <v>3317</v>
      </c>
      <c r="R76" s="72" t="s">
        <v>3317</v>
      </c>
      <c r="S76" s="72" t="s">
        <v>3317</v>
      </c>
      <c r="T76" s="72" t="s">
        <v>3317</v>
      </c>
      <c r="U76" s="72" t="s">
        <v>3317</v>
      </c>
      <c r="V76" s="72" t="s">
        <v>3317</v>
      </c>
      <c r="W76" s="72" t="s">
        <v>3317</v>
      </c>
      <c r="X76" s="72" t="s">
        <v>3317</v>
      </c>
      <c r="Y76" s="72" t="s">
        <v>3317</v>
      </c>
      <c r="Z76" s="72" t="s">
        <v>3317</v>
      </c>
      <c r="AA76" s="72" t="s">
        <v>3317</v>
      </c>
      <c r="AB76" s="72" t="s">
        <v>3317</v>
      </c>
      <c r="AC76" s="72" t="s">
        <v>3317</v>
      </c>
      <c r="AD76" s="72" t="s">
        <v>3317</v>
      </c>
      <c r="AE76" s="72" t="s">
        <v>3317</v>
      </c>
      <c r="AF76" s="72" t="s">
        <v>3317</v>
      </c>
      <c r="AG76" s="72" t="s">
        <v>3317</v>
      </c>
      <c r="AH76" s="72" t="s">
        <v>3317</v>
      </c>
      <c r="AI76" s="72" t="s">
        <v>3317</v>
      </c>
      <c r="AJ76" s="72" t="s">
        <v>3317</v>
      </c>
      <c r="AK76" s="72" t="s">
        <v>3317</v>
      </c>
      <c r="AL76" s="72" t="s">
        <v>3317</v>
      </c>
      <c r="AM76" s="72" t="s">
        <v>3317</v>
      </c>
      <c r="AN76" s="72" t="s">
        <v>3317</v>
      </c>
      <c r="AO76" s="72" t="s">
        <v>3317</v>
      </c>
      <c r="AP76" s="72" t="s">
        <v>3317</v>
      </c>
      <c r="AQ76" s="72" t="s">
        <v>3317</v>
      </c>
      <c r="AR76" s="72" t="s">
        <v>3317</v>
      </c>
      <c r="AS76" s="72" t="s">
        <v>3317</v>
      </c>
      <c r="AT76" s="72" t="s">
        <v>3317</v>
      </c>
      <c r="AU76" s="72" t="s">
        <v>3317</v>
      </c>
      <c r="AV76" s="72" t="s">
        <v>3317</v>
      </c>
      <c r="AW76" s="72" t="s">
        <v>3317</v>
      </c>
      <c r="AX76" s="72" t="s">
        <v>3317</v>
      </c>
      <c r="AY76" s="72" t="s">
        <v>3317</v>
      </c>
      <c r="AZ76" s="72" t="s">
        <v>3317</v>
      </c>
      <c r="BA76" s="72" t="s">
        <v>3317</v>
      </c>
      <c r="BB76" s="72" t="s">
        <v>3317</v>
      </c>
      <c r="BC76" s="72" t="s">
        <v>3317</v>
      </c>
      <c r="BD76" s="72" t="s">
        <v>3317</v>
      </c>
      <c r="BE76" s="72" t="s">
        <v>3317</v>
      </c>
      <c r="BF76" s="72" t="s">
        <v>3317</v>
      </c>
      <c r="BG76" s="72" t="s">
        <v>3317</v>
      </c>
      <c r="BH76" s="72" t="s">
        <v>3317</v>
      </c>
      <c r="BI76" s="72" t="s">
        <v>3317</v>
      </c>
      <c r="BJ76" s="72" t="s">
        <v>3317</v>
      </c>
      <c r="BK76" s="72" t="s">
        <v>3317</v>
      </c>
      <c r="BL76" s="72" t="s">
        <v>3317</v>
      </c>
      <c r="BM76" s="72" t="s">
        <v>3317</v>
      </c>
      <c r="BN76" s="72" t="s">
        <v>3317</v>
      </c>
      <c r="BO76" s="72" t="s">
        <v>3317</v>
      </c>
      <c r="BP76" s="72" t="s">
        <v>3317</v>
      </c>
      <c r="BQ76" s="72" t="s">
        <v>3965</v>
      </c>
      <c r="BR76" s="72" t="s">
        <v>3317</v>
      </c>
    </row>
    <row r="77" spans="1:70">
      <c r="A77" s="72" t="s">
        <v>2035</v>
      </c>
      <c r="B77" s="72" t="s">
        <v>3966</v>
      </c>
      <c r="C77" s="72" t="s">
        <v>2625</v>
      </c>
      <c r="D77" s="72" t="s">
        <v>3317</v>
      </c>
      <c r="E77" s="72" t="s">
        <v>3317</v>
      </c>
      <c r="F77" s="72" t="s">
        <v>3317</v>
      </c>
      <c r="G77" s="72" t="s">
        <v>3318</v>
      </c>
      <c r="H77" s="72" t="s">
        <v>3317</v>
      </c>
      <c r="I77" s="72" t="s">
        <v>3322</v>
      </c>
      <c r="J77" s="72" t="s">
        <v>3317</v>
      </c>
      <c r="K77" s="72" t="s">
        <v>3317</v>
      </c>
      <c r="L77" s="72" t="s">
        <v>3317</v>
      </c>
      <c r="M77" s="72" t="s">
        <v>3317</v>
      </c>
      <c r="N77" s="72" t="s">
        <v>3317</v>
      </c>
      <c r="O77" s="72" t="s">
        <v>3317</v>
      </c>
      <c r="P77" s="72" t="s">
        <v>3317</v>
      </c>
      <c r="Q77" s="72" t="s">
        <v>3317</v>
      </c>
      <c r="R77" s="72" t="s">
        <v>3317</v>
      </c>
      <c r="S77" s="72" t="s">
        <v>3317</v>
      </c>
      <c r="T77" s="72" t="s">
        <v>3317</v>
      </c>
      <c r="U77" s="72" t="s">
        <v>3317</v>
      </c>
      <c r="V77" s="72" t="s">
        <v>3317</v>
      </c>
      <c r="W77" s="72" t="s">
        <v>3317</v>
      </c>
      <c r="X77" s="72" t="s">
        <v>3317</v>
      </c>
      <c r="Y77" s="72" t="s">
        <v>3317</v>
      </c>
      <c r="Z77" s="72" t="s">
        <v>3317</v>
      </c>
      <c r="AA77" s="72" t="s">
        <v>3317</v>
      </c>
      <c r="AB77" s="72" t="s">
        <v>3317</v>
      </c>
      <c r="AC77" s="72" t="s">
        <v>3317</v>
      </c>
      <c r="AD77" s="72" t="s">
        <v>3317</v>
      </c>
      <c r="AE77" s="72" t="s">
        <v>3317</v>
      </c>
      <c r="AF77" s="72" t="s">
        <v>3317</v>
      </c>
      <c r="AG77" s="72" t="s">
        <v>3317</v>
      </c>
      <c r="AH77" s="72" t="s">
        <v>3317</v>
      </c>
      <c r="AI77" s="72" t="s">
        <v>3317</v>
      </c>
      <c r="AJ77" s="72" t="s">
        <v>3317</v>
      </c>
      <c r="AK77" s="72" t="s">
        <v>3317</v>
      </c>
      <c r="AL77" s="72" t="s">
        <v>3317</v>
      </c>
      <c r="AM77" s="72" t="s">
        <v>3317</v>
      </c>
      <c r="AN77" s="72" t="s">
        <v>3317</v>
      </c>
      <c r="AO77" s="72" t="s">
        <v>3317</v>
      </c>
      <c r="AP77" s="72" t="s">
        <v>3317</v>
      </c>
      <c r="AQ77" s="72" t="s">
        <v>3317</v>
      </c>
      <c r="AR77" s="72" t="s">
        <v>3317</v>
      </c>
      <c r="AS77" s="72" t="s">
        <v>3317</v>
      </c>
      <c r="AT77" s="72" t="s">
        <v>3317</v>
      </c>
      <c r="AU77" s="72" t="s">
        <v>3317</v>
      </c>
      <c r="AV77" s="72" t="s">
        <v>3317</v>
      </c>
      <c r="AW77" s="72" t="s">
        <v>3317</v>
      </c>
      <c r="AX77" s="72" t="s">
        <v>3317</v>
      </c>
      <c r="AY77" s="72" t="s">
        <v>3317</v>
      </c>
      <c r="AZ77" s="72" t="s">
        <v>3317</v>
      </c>
      <c r="BA77" s="72" t="s">
        <v>3317</v>
      </c>
      <c r="BB77" s="72" t="s">
        <v>3317</v>
      </c>
      <c r="BC77" s="72" t="s">
        <v>3317</v>
      </c>
      <c r="BD77" s="72" t="s">
        <v>3317</v>
      </c>
      <c r="BE77" s="72" t="s">
        <v>3317</v>
      </c>
      <c r="BF77" s="72" t="s">
        <v>3317</v>
      </c>
      <c r="BG77" s="72" t="s">
        <v>3317</v>
      </c>
      <c r="BH77" s="72" t="s">
        <v>3317</v>
      </c>
      <c r="BI77" s="72" t="s">
        <v>3317</v>
      </c>
      <c r="BJ77" s="72" t="s">
        <v>3317</v>
      </c>
      <c r="BK77" s="72" t="s">
        <v>3317</v>
      </c>
      <c r="BL77" s="72" t="s">
        <v>3317</v>
      </c>
      <c r="BM77" s="72" t="s">
        <v>3317</v>
      </c>
      <c r="BN77" s="72" t="s">
        <v>3317</v>
      </c>
      <c r="BO77" s="72" t="s">
        <v>3317</v>
      </c>
      <c r="BP77" s="72" t="s">
        <v>3317</v>
      </c>
      <c r="BQ77" s="72" t="s">
        <v>3967</v>
      </c>
      <c r="BR77" s="72" t="s">
        <v>3317</v>
      </c>
    </row>
    <row r="78" spans="1:70">
      <c r="A78" s="72" t="s">
        <v>2035</v>
      </c>
      <c r="B78" s="72" t="s">
        <v>3968</v>
      </c>
      <c r="C78" s="72" t="s">
        <v>2537</v>
      </c>
      <c r="D78" s="72" t="s">
        <v>3317</v>
      </c>
      <c r="E78" s="72" t="s">
        <v>3317</v>
      </c>
      <c r="F78" s="72" t="s">
        <v>3317</v>
      </c>
      <c r="G78" s="72" t="s">
        <v>3318</v>
      </c>
      <c r="H78" s="72" t="s">
        <v>3317</v>
      </c>
      <c r="I78" s="72" t="s">
        <v>3322</v>
      </c>
      <c r="J78" s="72" t="s">
        <v>3317</v>
      </c>
      <c r="K78" s="72" t="s">
        <v>3317</v>
      </c>
      <c r="L78" s="72" t="s">
        <v>3317</v>
      </c>
      <c r="M78" s="72" t="s">
        <v>3317</v>
      </c>
      <c r="N78" s="72" t="s">
        <v>3317</v>
      </c>
      <c r="O78" s="72" t="s">
        <v>3317</v>
      </c>
      <c r="P78" s="72" t="s">
        <v>3317</v>
      </c>
      <c r="Q78" s="72" t="s">
        <v>3317</v>
      </c>
      <c r="R78" s="72" t="s">
        <v>3317</v>
      </c>
      <c r="S78" s="72" t="s">
        <v>3317</v>
      </c>
      <c r="T78" s="72" t="s">
        <v>3317</v>
      </c>
      <c r="U78" s="72" t="s">
        <v>3317</v>
      </c>
      <c r="V78" s="72" t="s">
        <v>3317</v>
      </c>
      <c r="W78" s="72" t="s">
        <v>3317</v>
      </c>
      <c r="X78" s="72" t="s">
        <v>3317</v>
      </c>
      <c r="Y78" s="72" t="s">
        <v>3317</v>
      </c>
      <c r="Z78" s="72" t="s">
        <v>3317</v>
      </c>
      <c r="AA78" s="72" t="s">
        <v>3317</v>
      </c>
      <c r="AB78" s="72" t="s">
        <v>3317</v>
      </c>
      <c r="AC78" s="72" t="s">
        <v>3317</v>
      </c>
      <c r="AD78" s="72" t="s">
        <v>3317</v>
      </c>
      <c r="AE78" s="72" t="s">
        <v>3317</v>
      </c>
      <c r="AF78" s="72" t="s">
        <v>3317</v>
      </c>
      <c r="AG78" s="72" t="s">
        <v>3317</v>
      </c>
      <c r="AH78" s="72" t="s">
        <v>3317</v>
      </c>
      <c r="AI78" s="72" t="s">
        <v>3317</v>
      </c>
      <c r="AJ78" s="72" t="s">
        <v>3317</v>
      </c>
      <c r="AK78" s="72" t="s">
        <v>3317</v>
      </c>
      <c r="AL78" s="72" t="s">
        <v>3317</v>
      </c>
      <c r="AM78" s="72" t="s">
        <v>3317</v>
      </c>
      <c r="AN78" s="72" t="s">
        <v>3317</v>
      </c>
      <c r="AO78" s="72" t="s">
        <v>3317</v>
      </c>
      <c r="AP78" s="72" t="s">
        <v>3317</v>
      </c>
      <c r="AQ78" s="72" t="s">
        <v>3317</v>
      </c>
      <c r="AR78" s="72" t="s">
        <v>3317</v>
      </c>
      <c r="AS78" s="72" t="s">
        <v>3317</v>
      </c>
      <c r="AT78" s="72" t="s">
        <v>3317</v>
      </c>
      <c r="AU78" s="72" t="s">
        <v>3317</v>
      </c>
      <c r="AV78" s="72" t="s">
        <v>3317</v>
      </c>
      <c r="AW78" s="72" t="s">
        <v>3317</v>
      </c>
      <c r="AX78" s="72" t="s">
        <v>3317</v>
      </c>
      <c r="AY78" s="72" t="s">
        <v>3317</v>
      </c>
      <c r="AZ78" s="72" t="s">
        <v>3317</v>
      </c>
      <c r="BA78" s="72" t="s">
        <v>3317</v>
      </c>
      <c r="BB78" s="72" t="s">
        <v>3317</v>
      </c>
      <c r="BC78" s="72" t="s">
        <v>3317</v>
      </c>
      <c r="BD78" s="72" t="s">
        <v>3317</v>
      </c>
      <c r="BE78" s="72" t="s">
        <v>3317</v>
      </c>
      <c r="BF78" s="72" t="s">
        <v>3317</v>
      </c>
      <c r="BG78" s="72" t="s">
        <v>3317</v>
      </c>
      <c r="BH78" s="72" t="s">
        <v>3317</v>
      </c>
      <c r="BI78" s="72" t="s">
        <v>3317</v>
      </c>
      <c r="BJ78" s="72" t="s">
        <v>3317</v>
      </c>
      <c r="BK78" s="72" t="s">
        <v>3317</v>
      </c>
      <c r="BL78" s="72" t="s">
        <v>3317</v>
      </c>
      <c r="BM78" s="72" t="s">
        <v>3317</v>
      </c>
      <c r="BN78" s="72" t="s">
        <v>3317</v>
      </c>
      <c r="BO78" s="72" t="s">
        <v>3317</v>
      </c>
      <c r="BP78" s="72" t="s">
        <v>3317</v>
      </c>
      <c r="BQ78" s="72" t="s">
        <v>3969</v>
      </c>
      <c r="BR78" s="72" t="s">
        <v>3317</v>
      </c>
    </row>
    <row r="79" spans="1:70">
      <c r="A79" s="72" t="s">
        <v>2035</v>
      </c>
      <c r="B79" s="72" t="s">
        <v>3970</v>
      </c>
      <c r="C79" s="72" t="s">
        <v>2537</v>
      </c>
      <c r="D79" s="72" t="s">
        <v>3317</v>
      </c>
      <c r="E79" s="72" t="s">
        <v>3317</v>
      </c>
      <c r="F79" s="72" t="s">
        <v>3317</v>
      </c>
      <c r="G79" s="72" t="s">
        <v>3318</v>
      </c>
      <c r="H79" s="72" t="s">
        <v>3317</v>
      </c>
      <c r="I79" s="72" t="s">
        <v>3341</v>
      </c>
      <c r="J79" s="72" t="s">
        <v>3971</v>
      </c>
      <c r="K79" s="72" t="s">
        <v>3317</v>
      </c>
      <c r="L79" s="72" t="s">
        <v>3317</v>
      </c>
      <c r="M79" s="72" t="s">
        <v>3317</v>
      </c>
      <c r="N79" s="72" t="s">
        <v>3317</v>
      </c>
      <c r="O79" s="72" t="s">
        <v>3317</v>
      </c>
      <c r="P79" s="72" t="s">
        <v>3317</v>
      </c>
      <c r="Q79" s="72" t="s">
        <v>3317</v>
      </c>
      <c r="R79" s="72" t="s">
        <v>3317</v>
      </c>
      <c r="S79" s="72" t="s">
        <v>3317</v>
      </c>
      <c r="T79" s="72" t="s">
        <v>3317</v>
      </c>
      <c r="U79" s="72" t="s">
        <v>3317</v>
      </c>
      <c r="V79" s="72" t="s">
        <v>3317</v>
      </c>
      <c r="W79" s="72" t="s">
        <v>3317</v>
      </c>
      <c r="X79" s="72" t="s">
        <v>3317</v>
      </c>
      <c r="Y79" s="72" t="s">
        <v>3317</v>
      </c>
      <c r="Z79" s="72" t="s">
        <v>3317</v>
      </c>
      <c r="AA79" s="72" t="s">
        <v>3317</v>
      </c>
      <c r="AB79" s="72" t="s">
        <v>3317</v>
      </c>
      <c r="AC79" s="72" t="s">
        <v>3317</v>
      </c>
      <c r="AD79" s="72" t="s">
        <v>3317</v>
      </c>
      <c r="AE79" s="72" t="s">
        <v>3317</v>
      </c>
      <c r="AF79" s="72" t="s">
        <v>3317</v>
      </c>
      <c r="AG79" s="72" t="s">
        <v>3317</v>
      </c>
      <c r="AH79" s="72" t="s">
        <v>3317</v>
      </c>
      <c r="AI79" s="72" t="s">
        <v>3317</v>
      </c>
      <c r="AJ79" s="72" t="s">
        <v>3317</v>
      </c>
      <c r="AK79" s="72" t="s">
        <v>3317</v>
      </c>
      <c r="AL79" s="72" t="s">
        <v>3317</v>
      </c>
      <c r="AM79" s="72" t="s">
        <v>3317</v>
      </c>
      <c r="AN79" s="72" t="s">
        <v>3317</v>
      </c>
      <c r="AO79" s="72" t="s">
        <v>3317</v>
      </c>
      <c r="AP79" s="72" t="s">
        <v>3317</v>
      </c>
      <c r="AQ79" s="72" t="s">
        <v>3317</v>
      </c>
      <c r="AR79" s="72" t="s">
        <v>3317</v>
      </c>
      <c r="AS79" s="72" t="s">
        <v>3317</v>
      </c>
      <c r="AT79" s="72" t="s">
        <v>3317</v>
      </c>
      <c r="AU79" s="72" t="s">
        <v>3317</v>
      </c>
      <c r="AV79" s="72" t="s">
        <v>3317</v>
      </c>
      <c r="AW79" s="72" t="s">
        <v>3317</v>
      </c>
      <c r="AX79" s="72" t="s">
        <v>3317</v>
      </c>
      <c r="AY79" s="72" t="s">
        <v>3317</v>
      </c>
      <c r="AZ79" s="72" t="s">
        <v>3317</v>
      </c>
      <c r="BA79" s="72" t="s">
        <v>3317</v>
      </c>
      <c r="BB79" s="72" t="s">
        <v>3317</v>
      </c>
      <c r="BC79" s="72" t="s">
        <v>3317</v>
      </c>
      <c r="BD79" s="72" t="s">
        <v>3317</v>
      </c>
      <c r="BE79" s="72" t="s">
        <v>3317</v>
      </c>
      <c r="BF79" s="72" t="s">
        <v>3317</v>
      </c>
      <c r="BG79" s="72" t="s">
        <v>3317</v>
      </c>
      <c r="BH79" s="72" t="s">
        <v>3317</v>
      </c>
      <c r="BI79" s="72" t="s">
        <v>3317</v>
      </c>
      <c r="BJ79" s="72" t="s">
        <v>3317</v>
      </c>
      <c r="BK79" s="72" t="s">
        <v>3317</v>
      </c>
      <c r="BL79" s="72" t="s">
        <v>3317</v>
      </c>
      <c r="BM79" s="72" t="s">
        <v>3317</v>
      </c>
      <c r="BN79" s="72" t="s">
        <v>3317</v>
      </c>
      <c r="BO79" s="72" t="s">
        <v>3317</v>
      </c>
      <c r="BP79" s="72" t="s">
        <v>3317</v>
      </c>
      <c r="BQ79" s="72" t="s">
        <v>3972</v>
      </c>
      <c r="BR79" s="72" t="s">
        <v>3317</v>
      </c>
    </row>
    <row r="80" spans="1:70">
      <c r="A80" s="72" t="s">
        <v>2037</v>
      </c>
      <c r="B80" s="72" t="s">
        <v>3973</v>
      </c>
      <c r="C80" s="72" t="s">
        <v>2479</v>
      </c>
      <c r="D80" s="72" t="s">
        <v>3317</v>
      </c>
      <c r="E80" s="72" t="s">
        <v>3317</v>
      </c>
      <c r="F80" s="72" t="s">
        <v>3317</v>
      </c>
      <c r="G80" s="72" t="s">
        <v>3318</v>
      </c>
      <c r="H80" s="72" t="s">
        <v>3317</v>
      </c>
      <c r="I80" s="72" t="s">
        <v>3350</v>
      </c>
      <c r="J80" s="72" t="s">
        <v>3317</v>
      </c>
      <c r="K80" s="72" t="s">
        <v>3317</v>
      </c>
      <c r="L80" s="72" t="s">
        <v>3317</v>
      </c>
      <c r="M80" s="72" t="s">
        <v>3317</v>
      </c>
      <c r="N80" s="72" t="s">
        <v>3317</v>
      </c>
      <c r="O80" s="72" t="s">
        <v>3317</v>
      </c>
      <c r="P80" s="72" t="s">
        <v>3317</v>
      </c>
      <c r="Q80" s="72" t="s">
        <v>3317</v>
      </c>
      <c r="R80" s="72" t="s">
        <v>3317</v>
      </c>
      <c r="S80" s="72" t="s">
        <v>3317</v>
      </c>
      <c r="T80" s="72" t="s">
        <v>3317</v>
      </c>
      <c r="U80" s="72" t="s">
        <v>3317</v>
      </c>
      <c r="V80" s="72" t="s">
        <v>3317</v>
      </c>
      <c r="W80" s="72" t="s">
        <v>3317</v>
      </c>
      <c r="X80" s="72" t="s">
        <v>3317</v>
      </c>
      <c r="Y80" s="72" t="s">
        <v>3317</v>
      </c>
      <c r="Z80" s="72" t="s">
        <v>3317</v>
      </c>
      <c r="AA80" s="72" t="s">
        <v>3317</v>
      </c>
      <c r="AB80" s="72" t="s">
        <v>3317</v>
      </c>
      <c r="AC80" s="72" t="s">
        <v>3317</v>
      </c>
      <c r="AD80" s="72" t="s">
        <v>3317</v>
      </c>
      <c r="AE80" s="72" t="s">
        <v>3317</v>
      </c>
      <c r="AF80" s="72" t="s">
        <v>3317</v>
      </c>
      <c r="AG80" s="72" t="s">
        <v>3317</v>
      </c>
      <c r="AH80" s="72" t="s">
        <v>3317</v>
      </c>
      <c r="AI80" s="72" t="s">
        <v>3317</v>
      </c>
      <c r="AJ80" s="72" t="s">
        <v>3317</v>
      </c>
      <c r="AK80" s="72" t="s">
        <v>3317</v>
      </c>
      <c r="AL80" s="72" t="s">
        <v>3317</v>
      </c>
      <c r="AM80" s="72" t="s">
        <v>3317</v>
      </c>
      <c r="AN80" s="72" t="s">
        <v>3317</v>
      </c>
      <c r="AO80" s="72" t="s">
        <v>3317</v>
      </c>
      <c r="AP80" s="72" t="s">
        <v>3317</v>
      </c>
      <c r="AQ80" s="72" t="s">
        <v>3317</v>
      </c>
      <c r="AR80" s="72" t="s">
        <v>3317</v>
      </c>
      <c r="AS80" s="72" t="s">
        <v>3317</v>
      </c>
      <c r="AT80" s="72" t="s">
        <v>3317</v>
      </c>
      <c r="AU80" s="72" t="s">
        <v>3317</v>
      </c>
      <c r="AV80" s="72" t="s">
        <v>3317</v>
      </c>
      <c r="AW80" s="72" t="s">
        <v>3317</v>
      </c>
      <c r="AX80" s="72" t="s">
        <v>3317</v>
      </c>
      <c r="AY80" s="72" t="s">
        <v>3317</v>
      </c>
      <c r="AZ80" s="72" t="s">
        <v>3317</v>
      </c>
      <c r="BA80" s="72" t="s">
        <v>3317</v>
      </c>
      <c r="BB80" s="72" t="s">
        <v>3317</v>
      </c>
      <c r="BC80" s="72" t="s">
        <v>3317</v>
      </c>
      <c r="BD80" s="72" t="s">
        <v>3317</v>
      </c>
      <c r="BE80" s="72" t="s">
        <v>3317</v>
      </c>
      <c r="BF80" s="72" t="s">
        <v>3317</v>
      </c>
      <c r="BG80" s="72" t="s">
        <v>3317</v>
      </c>
      <c r="BH80" s="72" t="s">
        <v>3317</v>
      </c>
      <c r="BI80" s="72" t="s">
        <v>3317</v>
      </c>
      <c r="BJ80" s="72" t="s">
        <v>3317</v>
      </c>
      <c r="BK80" s="72" t="s">
        <v>3317</v>
      </c>
      <c r="BL80" s="72" t="s">
        <v>3317</v>
      </c>
      <c r="BM80" s="72" t="s">
        <v>3317</v>
      </c>
      <c r="BN80" s="72" t="s">
        <v>3317</v>
      </c>
      <c r="BO80" s="72" t="s">
        <v>3317</v>
      </c>
      <c r="BP80" s="72" t="s">
        <v>3317</v>
      </c>
      <c r="BQ80" s="72" t="s">
        <v>3974</v>
      </c>
      <c r="BR80" s="72" t="s">
        <v>3317</v>
      </c>
    </row>
    <row r="81" spans="1:70">
      <c r="A81" s="72" t="s">
        <v>2037</v>
      </c>
      <c r="B81" s="72" t="s">
        <v>3975</v>
      </c>
      <c r="C81" s="72" t="s">
        <v>2540</v>
      </c>
      <c r="D81" s="72" t="s">
        <v>3317</v>
      </c>
      <c r="E81" s="72" t="s">
        <v>3317</v>
      </c>
      <c r="F81" s="72" t="s">
        <v>3317</v>
      </c>
      <c r="G81" s="72" t="s">
        <v>3318</v>
      </c>
      <c r="H81" s="72" t="s">
        <v>3317</v>
      </c>
      <c r="I81" s="72" t="s">
        <v>3350</v>
      </c>
      <c r="J81" s="72" t="s">
        <v>3011</v>
      </c>
      <c r="K81" s="72" t="s">
        <v>3318</v>
      </c>
      <c r="L81" s="72" t="s">
        <v>3317</v>
      </c>
      <c r="M81" s="72" t="s">
        <v>3317</v>
      </c>
      <c r="N81" s="72" t="s">
        <v>3317</v>
      </c>
      <c r="O81" s="72" t="s">
        <v>3317</v>
      </c>
      <c r="P81" s="72" t="s">
        <v>3317</v>
      </c>
      <c r="Q81" s="72" t="s">
        <v>3317</v>
      </c>
      <c r="R81" s="72" t="s">
        <v>3317</v>
      </c>
      <c r="S81" s="72" t="s">
        <v>3317</v>
      </c>
      <c r="T81" s="72" t="s">
        <v>3317</v>
      </c>
      <c r="U81" s="72" t="s">
        <v>3317</v>
      </c>
      <c r="V81" s="72" t="s">
        <v>3317</v>
      </c>
      <c r="W81" s="72" t="s">
        <v>3317</v>
      </c>
      <c r="X81" s="72" t="s">
        <v>3317</v>
      </c>
      <c r="Y81" s="72" t="s">
        <v>3317</v>
      </c>
      <c r="Z81" s="72" t="s">
        <v>3317</v>
      </c>
      <c r="AA81" s="72" t="s">
        <v>3317</v>
      </c>
      <c r="AB81" s="72" t="s">
        <v>3317</v>
      </c>
      <c r="AC81" s="72" t="s">
        <v>3317</v>
      </c>
      <c r="AD81" s="72" t="s">
        <v>3317</v>
      </c>
      <c r="AE81" s="72" t="s">
        <v>3317</v>
      </c>
      <c r="AF81" s="72" t="s">
        <v>3317</v>
      </c>
      <c r="AG81" s="72" t="s">
        <v>3317</v>
      </c>
      <c r="AH81" s="72" t="s">
        <v>3317</v>
      </c>
      <c r="AI81" s="72" t="s">
        <v>3317</v>
      </c>
      <c r="AJ81" s="72" t="s">
        <v>3317</v>
      </c>
      <c r="AK81" s="72" t="s">
        <v>3317</v>
      </c>
      <c r="AL81" s="72" t="s">
        <v>3317</v>
      </c>
      <c r="AM81" s="72" t="s">
        <v>3317</v>
      </c>
      <c r="AN81" s="72" t="s">
        <v>3317</v>
      </c>
      <c r="AO81" s="72" t="s">
        <v>3317</v>
      </c>
      <c r="AP81" s="72" t="s">
        <v>3317</v>
      </c>
      <c r="AQ81" s="72" t="s">
        <v>3317</v>
      </c>
      <c r="AR81" s="72" t="s">
        <v>3317</v>
      </c>
      <c r="AS81" s="72" t="s">
        <v>3317</v>
      </c>
      <c r="AT81" s="72" t="s">
        <v>3317</v>
      </c>
      <c r="AU81" s="72" t="s">
        <v>3317</v>
      </c>
      <c r="AV81" s="72" t="s">
        <v>3317</v>
      </c>
      <c r="AW81" s="72" t="s">
        <v>3317</v>
      </c>
      <c r="AX81" s="72" t="s">
        <v>3317</v>
      </c>
      <c r="AY81" s="72" t="s">
        <v>3317</v>
      </c>
      <c r="AZ81" s="72" t="s">
        <v>3317</v>
      </c>
      <c r="BA81" s="72" t="s">
        <v>3317</v>
      </c>
      <c r="BB81" s="72" t="s">
        <v>3317</v>
      </c>
      <c r="BC81" s="72" t="s">
        <v>3317</v>
      </c>
      <c r="BD81" s="72" t="s">
        <v>3317</v>
      </c>
      <c r="BE81" s="72" t="s">
        <v>3317</v>
      </c>
      <c r="BF81" s="72" t="s">
        <v>3317</v>
      </c>
      <c r="BG81" s="72" t="s">
        <v>3317</v>
      </c>
      <c r="BH81" s="72" t="s">
        <v>3317</v>
      </c>
      <c r="BI81" s="72" t="s">
        <v>3317</v>
      </c>
      <c r="BJ81" s="72" t="s">
        <v>3317</v>
      </c>
      <c r="BK81" s="72" t="s">
        <v>3317</v>
      </c>
      <c r="BL81" s="72" t="s">
        <v>3317</v>
      </c>
      <c r="BM81" s="72" t="s">
        <v>3317</v>
      </c>
      <c r="BN81" s="72" t="s">
        <v>3317</v>
      </c>
      <c r="BO81" s="72" t="s">
        <v>3317</v>
      </c>
      <c r="BP81" s="72" t="s">
        <v>3317</v>
      </c>
      <c r="BQ81" s="72" t="s">
        <v>3976</v>
      </c>
      <c r="BR81" s="72" t="s">
        <v>3317</v>
      </c>
    </row>
    <row r="82" spans="1:70">
      <c r="A82" s="72" t="s">
        <v>2037</v>
      </c>
      <c r="B82" s="72" t="s">
        <v>3977</v>
      </c>
      <c r="C82" s="72" t="s">
        <v>3978</v>
      </c>
      <c r="D82" s="72" t="s">
        <v>3317</v>
      </c>
      <c r="E82" s="72" t="s">
        <v>3317</v>
      </c>
      <c r="F82" s="72" t="s">
        <v>3317</v>
      </c>
      <c r="G82" s="72" t="s">
        <v>3318</v>
      </c>
      <c r="H82" s="72" t="s">
        <v>3317</v>
      </c>
      <c r="I82" s="72" t="s">
        <v>3350</v>
      </c>
      <c r="J82" s="72" t="s">
        <v>3979</v>
      </c>
      <c r="K82" s="72" t="s">
        <v>3318</v>
      </c>
      <c r="L82" s="72" t="s">
        <v>3317</v>
      </c>
      <c r="M82" s="72" t="s">
        <v>3317</v>
      </c>
      <c r="N82" s="72" t="s">
        <v>3317</v>
      </c>
      <c r="O82" s="72" t="s">
        <v>3317</v>
      </c>
      <c r="P82" s="72" t="s">
        <v>3317</v>
      </c>
      <c r="Q82" s="72" t="s">
        <v>3317</v>
      </c>
      <c r="R82" s="72" t="s">
        <v>3317</v>
      </c>
      <c r="S82" s="72" t="s">
        <v>3317</v>
      </c>
      <c r="T82" s="72" t="s">
        <v>3317</v>
      </c>
      <c r="U82" s="72" t="s">
        <v>3317</v>
      </c>
      <c r="V82" s="72" t="s">
        <v>3317</v>
      </c>
      <c r="W82" s="72" t="s">
        <v>3317</v>
      </c>
      <c r="X82" s="72" t="s">
        <v>3317</v>
      </c>
      <c r="Y82" s="72" t="s">
        <v>3317</v>
      </c>
      <c r="Z82" s="72" t="s">
        <v>3317</v>
      </c>
      <c r="AA82" s="72" t="s">
        <v>3317</v>
      </c>
      <c r="AB82" s="72" t="s">
        <v>3317</v>
      </c>
      <c r="AC82" s="72" t="s">
        <v>3317</v>
      </c>
      <c r="AD82" s="72" t="s">
        <v>3317</v>
      </c>
      <c r="AE82" s="72" t="s">
        <v>3317</v>
      </c>
      <c r="AF82" s="72" t="s">
        <v>3317</v>
      </c>
      <c r="AG82" s="72" t="s">
        <v>3317</v>
      </c>
      <c r="AH82" s="72" t="s">
        <v>3317</v>
      </c>
      <c r="AI82" s="72" t="s">
        <v>3317</v>
      </c>
      <c r="AJ82" s="72" t="s">
        <v>3317</v>
      </c>
      <c r="AK82" s="72" t="s">
        <v>3317</v>
      </c>
      <c r="AL82" s="72" t="s">
        <v>3317</v>
      </c>
      <c r="AM82" s="72" t="s">
        <v>3317</v>
      </c>
      <c r="AN82" s="72" t="s">
        <v>3317</v>
      </c>
      <c r="AO82" s="72" t="s">
        <v>3317</v>
      </c>
      <c r="AP82" s="72" t="s">
        <v>3317</v>
      </c>
      <c r="AQ82" s="72" t="s">
        <v>3317</v>
      </c>
      <c r="AR82" s="72" t="s">
        <v>3317</v>
      </c>
      <c r="AS82" s="72" t="s">
        <v>3317</v>
      </c>
      <c r="AT82" s="72" t="s">
        <v>3317</v>
      </c>
      <c r="AU82" s="72" t="s">
        <v>3317</v>
      </c>
      <c r="AV82" s="72" t="s">
        <v>3317</v>
      </c>
      <c r="AW82" s="72" t="s">
        <v>3317</v>
      </c>
      <c r="AX82" s="72" t="s">
        <v>3317</v>
      </c>
      <c r="AY82" s="72" t="s">
        <v>3317</v>
      </c>
      <c r="AZ82" s="72" t="s">
        <v>3317</v>
      </c>
      <c r="BA82" s="72" t="s">
        <v>3317</v>
      </c>
      <c r="BB82" s="72" t="s">
        <v>3317</v>
      </c>
      <c r="BC82" s="72" t="s">
        <v>3317</v>
      </c>
      <c r="BD82" s="72" t="s">
        <v>3317</v>
      </c>
      <c r="BE82" s="72" t="s">
        <v>3317</v>
      </c>
      <c r="BF82" s="72" t="s">
        <v>3317</v>
      </c>
      <c r="BG82" s="72" t="s">
        <v>3317</v>
      </c>
      <c r="BH82" s="72" t="s">
        <v>3317</v>
      </c>
      <c r="BI82" s="72" t="s">
        <v>3317</v>
      </c>
      <c r="BJ82" s="72" t="s">
        <v>3317</v>
      </c>
      <c r="BK82" s="72" t="s">
        <v>3317</v>
      </c>
      <c r="BL82" s="72" t="s">
        <v>3317</v>
      </c>
      <c r="BM82" s="72" t="s">
        <v>3317</v>
      </c>
      <c r="BN82" s="72" t="s">
        <v>3317</v>
      </c>
      <c r="BO82" s="72" t="s">
        <v>3317</v>
      </c>
      <c r="BP82" s="72" t="s">
        <v>3317</v>
      </c>
      <c r="BQ82" s="72" t="s">
        <v>3980</v>
      </c>
      <c r="BR82" s="72" t="s">
        <v>3317</v>
      </c>
    </row>
    <row r="83" spans="1:70">
      <c r="A83" s="72" t="s">
        <v>2037</v>
      </c>
      <c r="B83" s="72" t="s">
        <v>3981</v>
      </c>
      <c r="C83" s="72" t="s">
        <v>2537</v>
      </c>
      <c r="D83" s="72" t="s">
        <v>3317</v>
      </c>
      <c r="E83" s="72" t="s">
        <v>3317</v>
      </c>
      <c r="F83" s="72" t="s">
        <v>3317</v>
      </c>
      <c r="G83" s="72" t="s">
        <v>3318</v>
      </c>
      <c r="H83" s="72" t="s">
        <v>3317</v>
      </c>
      <c r="I83" s="72" t="s">
        <v>3350</v>
      </c>
      <c r="J83" s="72" t="s">
        <v>3982</v>
      </c>
      <c r="K83" s="72" t="s">
        <v>3324</v>
      </c>
      <c r="L83" s="72" t="s">
        <v>3317</v>
      </c>
      <c r="M83" s="72" t="s">
        <v>3317</v>
      </c>
      <c r="N83" s="72" t="s">
        <v>3317</v>
      </c>
      <c r="O83" s="72" t="s">
        <v>3317</v>
      </c>
      <c r="P83" s="72" t="s">
        <v>3317</v>
      </c>
      <c r="Q83" s="72" t="s">
        <v>3317</v>
      </c>
      <c r="R83" s="72" t="s">
        <v>3317</v>
      </c>
      <c r="S83" s="72" t="s">
        <v>3317</v>
      </c>
      <c r="T83" s="72" t="s">
        <v>3317</v>
      </c>
      <c r="U83" s="72" t="s">
        <v>3317</v>
      </c>
      <c r="V83" s="72" t="s">
        <v>3317</v>
      </c>
      <c r="W83" s="72" t="s">
        <v>3317</v>
      </c>
      <c r="X83" s="72" t="s">
        <v>3317</v>
      </c>
      <c r="Y83" s="72" t="s">
        <v>3317</v>
      </c>
      <c r="Z83" s="72" t="s">
        <v>3317</v>
      </c>
      <c r="AA83" s="72" t="s">
        <v>3317</v>
      </c>
      <c r="AB83" s="72" t="s">
        <v>3317</v>
      </c>
      <c r="AC83" s="72" t="s">
        <v>3317</v>
      </c>
      <c r="AD83" s="72" t="s">
        <v>3317</v>
      </c>
      <c r="AE83" s="72" t="s">
        <v>3317</v>
      </c>
      <c r="AF83" s="72" t="s">
        <v>3317</v>
      </c>
      <c r="AG83" s="72" t="s">
        <v>3317</v>
      </c>
      <c r="AH83" s="72" t="s">
        <v>3317</v>
      </c>
      <c r="AI83" s="72" t="s">
        <v>3317</v>
      </c>
      <c r="AJ83" s="72" t="s">
        <v>3317</v>
      </c>
      <c r="AK83" s="72" t="s">
        <v>3317</v>
      </c>
      <c r="AL83" s="72" t="s">
        <v>3317</v>
      </c>
      <c r="AM83" s="72" t="s">
        <v>3317</v>
      </c>
      <c r="AN83" s="72" t="s">
        <v>3317</v>
      </c>
      <c r="AO83" s="72" t="s">
        <v>3317</v>
      </c>
      <c r="AP83" s="72" t="s">
        <v>3317</v>
      </c>
      <c r="AQ83" s="72" t="s">
        <v>3317</v>
      </c>
      <c r="AR83" s="72" t="s">
        <v>3317</v>
      </c>
      <c r="AS83" s="72" t="s">
        <v>3317</v>
      </c>
      <c r="AT83" s="72" t="s">
        <v>3317</v>
      </c>
      <c r="AU83" s="72" t="s">
        <v>3317</v>
      </c>
      <c r="AV83" s="72" t="s">
        <v>3317</v>
      </c>
      <c r="AW83" s="72" t="s">
        <v>3317</v>
      </c>
      <c r="AX83" s="72" t="s">
        <v>3317</v>
      </c>
      <c r="AY83" s="72" t="s">
        <v>3317</v>
      </c>
      <c r="AZ83" s="72" t="s">
        <v>3317</v>
      </c>
      <c r="BA83" s="72" t="s">
        <v>3317</v>
      </c>
      <c r="BB83" s="72" t="s">
        <v>3317</v>
      </c>
      <c r="BC83" s="72" t="s">
        <v>3317</v>
      </c>
      <c r="BD83" s="72" t="s">
        <v>3317</v>
      </c>
      <c r="BE83" s="72" t="s">
        <v>3317</v>
      </c>
      <c r="BF83" s="72" t="s">
        <v>3317</v>
      </c>
      <c r="BG83" s="72" t="s">
        <v>3317</v>
      </c>
      <c r="BH83" s="72" t="s">
        <v>3317</v>
      </c>
      <c r="BI83" s="72" t="s">
        <v>3317</v>
      </c>
      <c r="BJ83" s="72" t="s">
        <v>3317</v>
      </c>
      <c r="BK83" s="72" t="s">
        <v>3317</v>
      </c>
      <c r="BL83" s="72" t="s">
        <v>3317</v>
      </c>
      <c r="BM83" s="72" t="s">
        <v>3317</v>
      </c>
      <c r="BN83" s="72" t="s">
        <v>3317</v>
      </c>
      <c r="BO83" s="72" t="s">
        <v>3317</v>
      </c>
      <c r="BP83" s="72" t="s">
        <v>3317</v>
      </c>
      <c r="BQ83" s="72" t="s">
        <v>3983</v>
      </c>
      <c r="BR83" s="72" t="s">
        <v>3326</v>
      </c>
    </row>
    <row r="84" spans="1:70">
      <c r="A84" s="72" t="s">
        <v>2037</v>
      </c>
      <c r="B84" s="72" t="s">
        <v>3984</v>
      </c>
      <c r="C84" s="72" t="s">
        <v>2479</v>
      </c>
      <c r="D84" s="72" t="s">
        <v>3317</v>
      </c>
      <c r="E84" s="72" t="s">
        <v>3317</v>
      </c>
      <c r="F84" s="72" t="s">
        <v>3317</v>
      </c>
      <c r="G84" s="72" t="s">
        <v>3318</v>
      </c>
      <c r="H84" s="72" t="s">
        <v>3317</v>
      </c>
      <c r="I84" s="72" t="s">
        <v>3350</v>
      </c>
      <c r="J84" s="72" t="s">
        <v>3985</v>
      </c>
      <c r="K84" s="72" t="s">
        <v>3318</v>
      </c>
      <c r="L84" s="72" t="s">
        <v>3341</v>
      </c>
      <c r="M84" s="72" t="s">
        <v>3986</v>
      </c>
      <c r="N84" s="72" t="s">
        <v>3318</v>
      </c>
      <c r="O84" s="72" t="s">
        <v>3399</v>
      </c>
      <c r="P84" s="72" t="s">
        <v>3985</v>
      </c>
      <c r="Q84" s="72" t="s">
        <v>3318</v>
      </c>
      <c r="R84" s="72" t="s">
        <v>3317</v>
      </c>
      <c r="S84" s="72" t="s">
        <v>3317</v>
      </c>
      <c r="T84" s="72" t="s">
        <v>3317</v>
      </c>
      <c r="U84" s="72" t="s">
        <v>3317</v>
      </c>
      <c r="V84" s="72" t="s">
        <v>3317</v>
      </c>
      <c r="W84" s="72" t="s">
        <v>3317</v>
      </c>
      <c r="X84" s="72" t="s">
        <v>3317</v>
      </c>
      <c r="Y84" s="72" t="s">
        <v>3317</v>
      </c>
      <c r="Z84" s="72" t="s">
        <v>3317</v>
      </c>
      <c r="AA84" s="72" t="s">
        <v>3317</v>
      </c>
      <c r="AB84" s="72" t="s">
        <v>3317</v>
      </c>
      <c r="AC84" s="72" t="s">
        <v>3317</v>
      </c>
      <c r="AD84" s="72" t="s">
        <v>3317</v>
      </c>
      <c r="AE84" s="72" t="s">
        <v>3317</v>
      </c>
      <c r="AF84" s="72" t="s">
        <v>3317</v>
      </c>
      <c r="AG84" s="72" t="s">
        <v>3317</v>
      </c>
      <c r="AH84" s="72" t="s">
        <v>3317</v>
      </c>
      <c r="AI84" s="72" t="s">
        <v>3317</v>
      </c>
      <c r="AJ84" s="72" t="s">
        <v>3317</v>
      </c>
      <c r="AK84" s="72" t="s">
        <v>3317</v>
      </c>
      <c r="AL84" s="72" t="s">
        <v>3317</v>
      </c>
      <c r="AM84" s="72" t="s">
        <v>3317</v>
      </c>
      <c r="AN84" s="72" t="s">
        <v>3317</v>
      </c>
      <c r="AO84" s="72" t="s">
        <v>3317</v>
      </c>
      <c r="AP84" s="72" t="s">
        <v>3317</v>
      </c>
      <c r="AQ84" s="72" t="s">
        <v>3317</v>
      </c>
      <c r="AR84" s="72" t="s">
        <v>3317</v>
      </c>
      <c r="AS84" s="72" t="s">
        <v>3317</v>
      </c>
      <c r="AT84" s="72" t="s">
        <v>3317</v>
      </c>
      <c r="AU84" s="72" t="s">
        <v>3317</v>
      </c>
      <c r="AV84" s="72" t="s">
        <v>3317</v>
      </c>
      <c r="AW84" s="72" t="s">
        <v>3317</v>
      </c>
      <c r="AX84" s="72" t="s">
        <v>3317</v>
      </c>
      <c r="AY84" s="72" t="s">
        <v>3317</v>
      </c>
      <c r="AZ84" s="72" t="s">
        <v>3317</v>
      </c>
      <c r="BA84" s="72" t="s">
        <v>3317</v>
      </c>
      <c r="BB84" s="72" t="s">
        <v>3317</v>
      </c>
      <c r="BC84" s="72" t="s">
        <v>3317</v>
      </c>
      <c r="BD84" s="72" t="s">
        <v>3317</v>
      </c>
      <c r="BE84" s="72" t="s">
        <v>3317</v>
      </c>
      <c r="BF84" s="72" t="s">
        <v>3317</v>
      </c>
      <c r="BG84" s="72" t="s">
        <v>3317</v>
      </c>
      <c r="BH84" s="72" t="s">
        <v>3317</v>
      </c>
      <c r="BI84" s="72" t="s">
        <v>3317</v>
      </c>
      <c r="BJ84" s="72" t="s">
        <v>3317</v>
      </c>
      <c r="BK84" s="72" t="s">
        <v>3317</v>
      </c>
      <c r="BL84" s="72" t="s">
        <v>3317</v>
      </c>
      <c r="BM84" s="72" t="s">
        <v>3317</v>
      </c>
      <c r="BN84" s="72" t="s">
        <v>3317</v>
      </c>
      <c r="BO84" s="72" t="s">
        <v>3317</v>
      </c>
      <c r="BP84" s="72" t="s">
        <v>3317</v>
      </c>
      <c r="BQ84" s="72" t="s">
        <v>3987</v>
      </c>
      <c r="BR84" s="72" t="s">
        <v>3317</v>
      </c>
    </row>
    <row r="85" spans="1:70">
      <c r="A85" s="72" t="s">
        <v>2037</v>
      </c>
      <c r="B85" s="72" t="s">
        <v>2536</v>
      </c>
      <c r="C85" s="72" t="s">
        <v>2537</v>
      </c>
      <c r="D85" s="72" t="s">
        <v>3317</v>
      </c>
      <c r="E85" s="72" t="s">
        <v>3317</v>
      </c>
      <c r="F85" s="72" t="s">
        <v>3317</v>
      </c>
      <c r="G85" s="72" t="s">
        <v>3318</v>
      </c>
      <c r="H85" s="72" t="s">
        <v>3317</v>
      </c>
      <c r="I85" s="72" t="s">
        <v>551</v>
      </c>
      <c r="J85" s="72" t="s">
        <v>2538</v>
      </c>
      <c r="K85" s="72" t="s">
        <v>3318</v>
      </c>
      <c r="L85" s="72" t="s">
        <v>3317</v>
      </c>
      <c r="M85" s="72" t="s">
        <v>3317</v>
      </c>
      <c r="N85" s="72" t="s">
        <v>3317</v>
      </c>
      <c r="O85" s="72" t="s">
        <v>3317</v>
      </c>
      <c r="P85" s="72" t="s">
        <v>3317</v>
      </c>
      <c r="Q85" s="72" t="s">
        <v>3317</v>
      </c>
      <c r="R85" s="72" t="s">
        <v>3317</v>
      </c>
      <c r="S85" s="72" t="s">
        <v>3317</v>
      </c>
      <c r="T85" s="72" t="s">
        <v>3317</v>
      </c>
      <c r="U85" s="72" t="s">
        <v>3317</v>
      </c>
      <c r="V85" s="72" t="s">
        <v>3317</v>
      </c>
      <c r="W85" s="72" t="s">
        <v>3317</v>
      </c>
      <c r="X85" s="72" t="s">
        <v>3317</v>
      </c>
      <c r="Y85" s="72" t="s">
        <v>3317</v>
      </c>
      <c r="Z85" s="72" t="s">
        <v>3317</v>
      </c>
      <c r="AA85" s="72" t="s">
        <v>3317</v>
      </c>
      <c r="AB85" s="72" t="s">
        <v>3317</v>
      </c>
      <c r="AC85" s="72" t="s">
        <v>3317</v>
      </c>
      <c r="AD85" s="72" t="s">
        <v>3317</v>
      </c>
      <c r="AE85" s="72" t="s">
        <v>3317</v>
      </c>
      <c r="AF85" s="72" t="s">
        <v>3317</v>
      </c>
      <c r="AG85" s="72" t="s">
        <v>3317</v>
      </c>
      <c r="AH85" s="72" t="s">
        <v>3317</v>
      </c>
      <c r="AI85" s="72" t="s">
        <v>3317</v>
      </c>
      <c r="AJ85" s="72" t="s">
        <v>3317</v>
      </c>
      <c r="AK85" s="72" t="s">
        <v>3317</v>
      </c>
      <c r="AL85" s="72" t="s">
        <v>3317</v>
      </c>
      <c r="AM85" s="72" t="s">
        <v>3317</v>
      </c>
      <c r="AN85" s="72" t="s">
        <v>3317</v>
      </c>
      <c r="AO85" s="72" t="s">
        <v>3317</v>
      </c>
      <c r="AP85" s="72" t="s">
        <v>3317</v>
      </c>
      <c r="AQ85" s="72" t="s">
        <v>3317</v>
      </c>
      <c r="AR85" s="72" t="s">
        <v>3317</v>
      </c>
      <c r="AS85" s="72" t="s">
        <v>3317</v>
      </c>
      <c r="AT85" s="72" t="s">
        <v>3317</v>
      </c>
      <c r="AU85" s="72" t="s">
        <v>3317</v>
      </c>
      <c r="AV85" s="72" t="s">
        <v>3317</v>
      </c>
      <c r="AW85" s="72" t="s">
        <v>3317</v>
      </c>
      <c r="AX85" s="72" t="s">
        <v>3317</v>
      </c>
      <c r="AY85" s="72" t="s">
        <v>3317</v>
      </c>
      <c r="AZ85" s="72" t="s">
        <v>3317</v>
      </c>
      <c r="BA85" s="72" t="s">
        <v>3317</v>
      </c>
      <c r="BB85" s="72" t="s">
        <v>3317</v>
      </c>
      <c r="BC85" s="72" t="s">
        <v>3317</v>
      </c>
      <c r="BD85" s="72" t="s">
        <v>3317</v>
      </c>
      <c r="BE85" s="72" t="s">
        <v>3317</v>
      </c>
      <c r="BF85" s="72" t="s">
        <v>3317</v>
      </c>
      <c r="BG85" s="72" t="s">
        <v>3317</v>
      </c>
      <c r="BH85" s="72" t="s">
        <v>3317</v>
      </c>
      <c r="BI85" s="72" t="s">
        <v>3317</v>
      </c>
      <c r="BJ85" s="72" t="s">
        <v>3317</v>
      </c>
      <c r="BK85" s="72" t="s">
        <v>3317</v>
      </c>
      <c r="BL85" s="72" t="s">
        <v>3317</v>
      </c>
      <c r="BM85" s="72" t="s">
        <v>3317</v>
      </c>
      <c r="BN85" s="72" t="s">
        <v>3317</v>
      </c>
      <c r="BO85" s="72" t="s">
        <v>3317</v>
      </c>
      <c r="BP85" s="72" t="s">
        <v>3317</v>
      </c>
      <c r="BQ85" s="72" t="s">
        <v>3988</v>
      </c>
      <c r="BR85" s="72" t="s">
        <v>3317</v>
      </c>
    </row>
    <row r="86" spans="1:70">
      <c r="A86" s="72" t="s">
        <v>2037</v>
      </c>
      <c r="B86" s="72" t="s">
        <v>3989</v>
      </c>
      <c r="C86" s="72" t="s">
        <v>2479</v>
      </c>
      <c r="D86" s="72" t="s">
        <v>3317</v>
      </c>
      <c r="E86" s="72" t="s">
        <v>3317</v>
      </c>
      <c r="F86" s="72" t="s">
        <v>3317</v>
      </c>
      <c r="G86" s="72" t="s">
        <v>3318</v>
      </c>
      <c r="H86" s="72" t="s">
        <v>3317</v>
      </c>
      <c r="I86" s="72" t="s">
        <v>3341</v>
      </c>
      <c r="J86" s="72" t="s">
        <v>3317</v>
      </c>
      <c r="K86" s="72" t="s">
        <v>3317</v>
      </c>
      <c r="L86" s="72" t="s">
        <v>3317</v>
      </c>
      <c r="M86" s="72" t="s">
        <v>3317</v>
      </c>
      <c r="N86" s="72" t="s">
        <v>3317</v>
      </c>
      <c r="O86" s="72" t="s">
        <v>3317</v>
      </c>
      <c r="P86" s="72" t="s">
        <v>3317</v>
      </c>
      <c r="Q86" s="72" t="s">
        <v>3317</v>
      </c>
      <c r="R86" s="72" t="s">
        <v>3317</v>
      </c>
      <c r="S86" s="72" t="s">
        <v>3317</v>
      </c>
      <c r="T86" s="72" t="s">
        <v>3317</v>
      </c>
      <c r="U86" s="72" t="s">
        <v>3317</v>
      </c>
      <c r="V86" s="72" t="s">
        <v>3317</v>
      </c>
      <c r="W86" s="72" t="s">
        <v>3317</v>
      </c>
      <c r="X86" s="72" t="s">
        <v>3317</v>
      </c>
      <c r="Y86" s="72" t="s">
        <v>3317</v>
      </c>
      <c r="Z86" s="72" t="s">
        <v>3317</v>
      </c>
      <c r="AA86" s="72" t="s">
        <v>3317</v>
      </c>
      <c r="AB86" s="72" t="s">
        <v>3317</v>
      </c>
      <c r="AC86" s="72" t="s">
        <v>3317</v>
      </c>
      <c r="AD86" s="72" t="s">
        <v>3317</v>
      </c>
      <c r="AE86" s="72" t="s">
        <v>3317</v>
      </c>
      <c r="AF86" s="72" t="s">
        <v>3317</v>
      </c>
      <c r="AG86" s="72" t="s">
        <v>3317</v>
      </c>
      <c r="AH86" s="72" t="s">
        <v>3317</v>
      </c>
      <c r="AI86" s="72" t="s">
        <v>3317</v>
      </c>
      <c r="AJ86" s="72" t="s">
        <v>3317</v>
      </c>
      <c r="AK86" s="72" t="s">
        <v>3317</v>
      </c>
      <c r="AL86" s="72" t="s">
        <v>3317</v>
      </c>
      <c r="AM86" s="72" t="s">
        <v>3317</v>
      </c>
      <c r="AN86" s="72" t="s">
        <v>3317</v>
      </c>
      <c r="AO86" s="72" t="s">
        <v>3317</v>
      </c>
      <c r="AP86" s="72" t="s">
        <v>3317</v>
      </c>
      <c r="AQ86" s="72" t="s">
        <v>3317</v>
      </c>
      <c r="AR86" s="72" t="s">
        <v>3317</v>
      </c>
      <c r="AS86" s="72" t="s">
        <v>3317</v>
      </c>
      <c r="AT86" s="72" t="s">
        <v>3317</v>
      </c>
      <c r="AU86" s="72" t="s">
        <v>3317</v>
      </c>
      <c r="AV86" s="72" t="s">
        <v>3317</v>
      </c>
      <c r="AW86" s="72" t="s">
        <v>3317</v>
      </c>
      <c r="AX86" s="72" t="s">
        <v>3317</v>
      </c>
      <c r="AY86" s="72" t="s">
        <v>3317</v>
      </c>
      <c r="AZ86" s="72" t="s">
        <v>3317</v>
      </c>
      <c r="BA86" s="72" t="s">
        <v>3317</v>
      </c>
      <c r="BB86" s="72" t="s">
        <v>3317</v>
      </c>
      <c r="BC86" s="72" t="s">
        <v>3317</v>
      </c>
      <c r="BD86" s="72" t="s">
        <v>3317</v>
      </c>
      <c r="BE86" s="72" t="s">
        <v>3317</v>
      </c>
      <c r="BF86" s="72" t="s">
        <v>3317</v>
      </c>
      <c r="BG86" s="72" t="s">
        <v>3317</v>
      </c>
      <c r="BH86" s="72" t="s">
        <v>3317</v>
      </c>
      <c r="BI86" s="72" t="s">
        <v>3317</v>
      </c>
      <c r="BJ86" s="72" t="s">
        <v>3317</v>
      </c>
      <c r="BK86" s="72" t="s">
        <v>3317</v>
      </c>
      <c r="BL86" s="72" t="s">
        <v>3317</v>
      </c>
      <c r="BM86" s="72" t="s">
        <v>3317</v>
      </c>
      <c r="BN86" s="72" t="s">
        <v>3317</v>
      </c>
      <c r="BO86" s="72" t="s">
        <v>3317</v>
      </c>
      <c r="BP86" s="72" t="s">
        <v>3317</v>
      </c>
      <c r="BQ86" s="72" t="s">
        <v>3990</v>
      </c>
      <c r="BR86" s="72" t="s">
        <v>3317</v>
      </c>
    </row>
    <row r="87" spans="1:70">
      <c r="A87" s="72" t="s">
        <v>2037</v>
      </c>
      <c r="B87" s="72" t="s">
        <v>2539</v>
      </c>
      <c r="C87" s="72" t="s">
        <v>2540</v>
      </c>
      <c r="D87" s="72" t="s">
        <v>3317</v>
      </c>
      <c r="E87" s="72" t="s">
        <v>3317</v>
      </c>
      <c r="F87" s="72" t="s">
        <v>3317</v>
      </c>
      <c r="G87" s="72" t="s">
        <v>3318</v>
      </c>
      <c r="H87" s="72" t="s">
        <v>3317</v>
      </c>
      <c r="I87" s="72" t="s">
        <v>3350</v>
      </c>
      <c r="J87" s="72" t="s">
        <v>3991</v>
      </c>
      <c r="K87" s="72" t="s">
        <v>3324</v>
      </c>
      <c r="L87" s="72" t="s">
        <v>551</v>
      </c>
      <c r="M87" s="72" t="s">
        <v>3991</v>
      </c>
      <c r="N87" s="72" t="s">
        <v>3324</v>
      </c>
      <c r="O87" s="72" t="s">
        <v>2818</v>
      </c>
      <c r="P87" s="72" t="s">
        <v>3991</v>
      </c>
      <c r="Q87" s="72" t="s">
        <v>3324</v>
      </c>
      <c r="R87" s="72" t="s">
        <v>3238</v>
      </c>
      <c r="S87" s="72" t="s">
        <v>3991</v>
      </c>
      <c r="T87" s="72" t="s">
        <v>3324</v>
      </c>
      <c r="U87" s="72" t="s">
        <v>3341</v>
      </c>
      <c r="V87" s="72" t="s">
        <v>3992</v>
      </c>
      <c r="W87" s="72" t="s">
        <v>3324</v>
      </c>
      <c r="X87" s="72" t="s">
        <v>3317</v>
      </c>
      <c r="Y87" s="72" t="s">
        <v>3317</v>
      </c>
      <c r="Z87" s="72" t="s">
        <v>3317</v>
      </c>
      <c r="AA87" s="72" t="s">
        <v>3317</v>
      </c>
      <c r="AB87" s="72" t="s">
        <v>3317</v>
      </c>
      <c r="AC87" s="72" t="s">
        <v>3317</v>
      </c>
      <c r="AD87" s="72" t="s">
        <v>3317</v>
      </c>
      <c r="AE87" s="72" t="s">
        <v>3317</v>
      </c>
      <c r="AF87" s="72" t="s">
        <v>3317</v>
      </c>
      <c r="AG87" s="72" t="s">
        <v>3317</v>
      </c>
      <c r="AH87" s="72" t="s">
        <v>3317</v>
      </c>
      <c r="AI87" s="72" t="s">
        <v>3317</v>
      </c>
      <c r="AJ87" s="72" t="s">
        <v>3317</v>
      </c>
      <c r="AK87" s="72" t="s">
        <v>3317</v>
      </c>
      <c r="AL87" s="72" t="s">
        <v>3317</v>
      </c>
      <c r="AM87" s="72" t="s">
        <v>3317</v>
      </c>
      <c r="AN87" s="72" t="s">
        <v>3317</v>
      </c>
      <c r="AO87" s="72" t="s">
        <v>3317</v>
      </c>
      <c r="AP87" s="72" t="s">
        <v>3317</v>
      </c>
      <c r="AQ87" s="72" t="s">
        <v>3317</v>
      </c>
      <c r="AR87" s="72" t="s">
        <v>3317</v>
      </c>
      <c r="AS87" s="72" t="s">
        <v>3317</v>
      </c>
      <c r="AT87" s="72" t="s">
        <v>3317</v>
      </c>
      <c r="AU87" s="72" t="s">
        <v>3317</v>
      </c>
      <c r="AV87" s="72" t="s">
        <v>3317</v>
      </c>
      <c r="AW87" s="72" t="s">
        <v>3317</v>
      </c>
      <c r="AX87" s="72" t="s">
        <v>3317</v>
      </c>
      <c r="AY87" s="72" t="s">
        <v>3317</v>
      </c>
      <c r="AZ87" s="72" t="s">
        <v>3317</v>
      </c>
      <c r="BA87" s="72" t="s">
        <v>3317</v>
      </c>
      <c r="BB87" s="72" t="s">
        <v>3317</v>
      </c>
      <c r="BC87" s="72" t="s">
        <v>3317</v>
      </c>
      <c r="BD87" s="72" t="s">
        <v>3317</v>
      </c>
      <c r="BE87" s="72" t="s">
        <v>3317</v>
      </c>
      <c r="BF87" s="72" t="s">
        <v>3317</v>
      </c>
      <c r="BG87" s="72" t="s">
        <v>3317</v>
      </c>
      <c r="BH87" s="72" t="s">
        <v>3317</v>
      </c>
      <c r="BI87" s="72" t="s">
        <v>3317</v>
      </c>
      <c r="BJ87" s="72" t="s">
        <v>3317</v>
      </c>
      <c r="BK87" s="72" t="s">
        <v>3317</v>
      </c>
      <c r="BL87" s="72" t="s">
        <v>3317</v>
      </c>
      <c r="BM87" s="72" t="s">
        <v>3317</v>
      </c>
      <c r="BN87" s="72" t="s">
        <v>3317</v>
      </c>
      <c r="BO87" s="72" t="s">
        <v>3317</v>
      </c>
      <c r="BP87" s="72" t="s">
        <v>3317</v>
      </c>
      <c r="BQ87" s="72" t="s">
        <v>3993</v>
      </c>
      <c r="BR87" s="72" t="s">
        <v>3326</v>
      </c>
    </row>
    <row r="88" spans="1:70">
      <c r="A88" s="72" t="s">
        <v>2037</v>
      </c>
      <c r="B88" s="72" t="s">
        <v>3994</v>
      </c>
      <c r="C88" s="72" t="s">
        <v>3995</v>
      </c>
      <c r="D88" s="72" t="s">
        <v>3317</v>
      </c>
      <c r="E88" s="72" t="s">
        <v>3317</v>
      </c>
      <c r="F88" s="72" t="s">
        <v>3317</v>
      </c>
      <c r="G88" s="72" t="s">
        <v>3318</v>
      </c>
      <c r="H88" s="72" t="s">
        <v>3317</v>
      </c>
      <c r="I88" s="72" t="s">
        <v>3399</v>
      </c>
      <c r="J88" s="72" t="s">
        <v>3996</v>
      </c>
      <c r="K88" s="72" t="s">
        <v>3318</v>
      </c>
      <c r="L88" s="72" t="s">
        <v>3317</v>
      </c>
      <c r="M88" s="72" t="s">
        <v>3317</v>
      </c>
      <c r="N88" s="72" t="s">
        <v>3317</v>
      </c>
      <c r="O88" s="72" t="s">
        <v>3317</v>
      </c>
      <c r="P88" s="72" t="s">
        <v>3317</v>
      </c>
      <c r="Q88" s="72" t="s">
        <v>3317</v>
      </c>
      <c r="R88" s="72" t="s">
        <v>3317</v>
      </c>
      <c r="S88" s="72" t="s">
        <v>3317</v>
      </c>
      <c r="T88" s="72" t="s">
        <v>3317</v>
      </c>
      <c r="U88" s="72" t="s">
        <v>3317</v>
      </c>
      <c r="V88" s="72" t="s">
        <v>3317</v>
      </c>
      <c r="W88" s="72" t="s">
        <v>3317</v>
      </c>
      <c r="X88" s="72" t="s">
        <v>3317</v>
      </c>
      <c r="Y88" s="72" t="s">
        <v>3317</v>
      </c>
      <c r="Z88" s="72" t="s">
        <v>3317</v>
      </c>
      <c r="AA88" s="72" t="s">
        <v>3317</v>
      </c>
      <c r="AB88" s="72" t="s">
        <v>3317</v>
      </c>
      <c r="AC88" s="72" t="s">
        <v>3317</v>
      </c>
      <c r="AD88" s="72" t="s">
        <v>3317</v>
      </c>
      <c r="AE88" s="72" t="s">
        <v>3317</v>
      </c>
      <c r="AF88" s="72" t="s">
        <v>3317</v>
      </c>
      <c r="AG88" s="72" t="s">
        <v>3317</v>
      </c>
      <c r="AH88" s="72" t="s">
        <v>3317</v>
      </c>
      <c r="AI88" s="72" t="s">
        <v>3317</v>
      </c>
      <c r="AJ88" s="72" t="s">
        <v>3317</v>
      </c>
      <c r="AK88" s="72" t="s">
        <v>3317</v>
      </c>
      <c r="AL88" s="72" t="s">
        <v>3317</v>
      </c>
      <c r="AM88" s="72" t="s">
        <v>3317</v>
      </c>
      <c r="AN88" s="72" t="s">
        <v>3317</v>
      </c>
      <c r="AO88" s="72" t="s">
        <v>3317</v>
      </c>
      <c r="AP88" s="72" t="s">
        <v>3317</v>
      </c>
      <c r="AQ88" s="72" t="s">
        <v>3317</v>
      </c>
      <c r="AR88" s="72" t="s">
        <v>3317</v>
      </c>
      <c r="AS88" s="72" t="s">
        <v>3317</v>
      </c>
      <c r="AT88" s="72" t="s">
        <v>3317</v>
      </c>
      <c r="AU88" s="72" t="s">
        <v>3317</v>
      </c>
      <c r="AV88" s="72" t="s">
        <v>3317</v>
      </c>
      <c r="AW88" s="72" t="s">
        <v>3317</v>
      </c>
      <c r="AX88" s="72" t="s">
        <v>3317</v>
      </c>
      <c r="AY88" s="72" t="s">
        <v>3317</v>
      </c>
      <c r="AZ88" s="72" t="s">
        <v>3317</v>
      </c>
      <c r="BA88" s="72" t="s">
        <v>3317</v>
      </c>
      <c r="BB88" s="72" t="s">
        <v>3317</v>
      </c>
      <c r="BC88" s="72" t="s">
        <v>3317</v>
      </c>
      <c r="BD88" s="72" t="s">
        <v>3317</v>
      </c>
      <c r="BE88" s="72" t="s">
        <v>3317</v>
      </c>
      <c r="BF88" s="72" t="s">
        <v>3317</v>
      </c>
      <c r="BG88" s="72" t="s">
        <v>3317</v>
      </c>
      <c r="BH88" s="72" t="s">
        <v>3317</v>
      </c>
      <c r="BI88" s="72" t="s">
        <v>3317</v>
      </c>
      <c r="BJ88" s="72" t="s">
        <v>3317</v>
      </c>
      <c r="BK88" s="72" t="s">
        <v>3317</v>
      </c>
      <c r="BL88" s="72" t="s">
        <v>3317</v>
      </c>
      <c r="BM88" s="72" t="s">
        <v>3317</v>
      </c>
      <c r="BN88" s="72" t="s">
        <v>3317</v>
      </c>
      <c r="BO88" s="72" t="s">
        <v>3317</v>
      </c>
      <c r="BP88" s="72" t="s">
        <v>3317</v>
      </c>
      <c r="BQ88" s="72" t="s">
        <v>3997</v>
      </c>
      <c r="BR88" s="72" t="s">
        <v>3317</v>
      </c>
    </row>
    <row r="89" spans="1:70">
      <c r="A89" s="72" t="s">
        <v>2037</v>
      </c>
      <c r="B89" s="72" t="s">
        <v>2478</v>
      </c>
      <c r="C89" s="72" t="s">
        <v>2479</v>
      </c>
      <c r="D89" s="72" t="s">
        <v>3317</v>
      </c>
      <c r="E89" s="72" t="s">
        <v>3317</v>
      </c>
      <c r="F89" s="72" t="s">
        <v>3317</v>
      </c>
      <c r="G89" s="72" t="s">
        <v>3318</v>
      </c>
      <c r="H89" s="72" t="s">
        <v>3317</v>
      </c>
      <c r="I89" s="72" t="s">
        <v>2452</v>
      </c>
      <c r="J89" s="72" t="s">
        <v>2480</v>
      </c>
      <c r="K89" s="72" t="s">
        <v>3318</v>
      </c>
      <c r="L89" s="72" t="s">
        <v>3317</v>
      </c>
      <c r="M89" s="72" t="s">
        <v>3317</v>
      </c>
      <c r="N89" s="72" t="s">
        <v>3317</v>
      </c>
      <c r="O89" s="72" t="s">
        <v>3317</v>
      </c>
      <c r="P89" s="72" t="s">
        <v>3317</v>
      </c>
      <c r="Q89" s="72" t="s">
        <v>3317</v>
      </c>
      <c r="R89" s="72" t="s">
        <v>3317</v>
      </c>
      <c r="S89" s="72" t="s">
        <v>3317</v>
      </c>
      <c r="T89" s="72" t="s">
        <v>3317</v>
      </c>
      <c r="U89" s="72" t="s">
        <v>3317</v>
      </c>
      <c r="V89" s="72" t="s">
        <v>3317</v>
      </c>
      <c r="W89" s="72" t="s">
        <v>3317</v>
      </c>
      <c r="X89" s="72" t="s">
        <v>3317</v>
      </c>
      <c r="Y89" s="72" t="s">
        <v>3317</v>
      </c>
      <c r="Z89" s="72" t="s">
        <v>3317</v>
      </c>
      <c r="AA89" s="72" t="s">
        <v>3317</v>
      </c>
      <c r="AB89" s="72" t="s">
        <v>3317</v>
      </c>
      <c r="AC89" s="72" t="s">
        <v>3317</v>
      </c>
      <c r="AD89" s="72" t="s">
        <v>3317</v>
      </c>
      <c r="AE89" s="72" t="s">
        <v>3317</v>
      </c>
      <c r="AF89" s="72" t="s">
        <v>3317</v>
      </c>
      <c r="AG89" s="72" t="s">
        <v>3317</v>
      </c>
      <c r="AH89" s="72" t="s">
        <v>3317</v>
      </c>
      <c r="AI89" s="72" t="s">
        <v>3317</v>
      </c>
      <c r="AJ89" s="72" t="s">
        <v>3317</v>
      </c>
      <c r="AK89" s="72" t="s">
        <v>3317</v>
      </c>
      <c r="AL89" s="72" t="s">
        <v>3317</v>
      </c>
      <c r="AM89" s="72" t="s">
        <v>3317</v>
      </c>
      <c r="AN89" s="72" t="s">
        <v>3317</v>
      </c>
      <c r="AO89" s="72" t="s">
        <v>3317</v>
      </c>
      <c r="AP89" s="72" t="s">
        <v>3317</v>
      </c>
      <c r="AQ89" s="72" t="s">
        <v>3317</v>
      </c>
      <c r="AR89" s="72" t="s">
        <v>3317</v>
      </c>
      <c r="AS89" s="72" t="s">
        <v>3317</v>
      </c>
      <c r="AT89" s="72" t="s">
        <v>3317</v>
      </c>
      <c r="AU89" s="72" t="s">
        <v>3317</v>
      </c>
      <c r="AV89" s="72" t="s">
        <v>3317</v>
      </c>
      <c r="AW89" s="72" t="s">
        <v>3317</v>
      </c>
      <c r="AX89" s="72" t="s">
        <v>3317</v>
      </c>
      <c r="AY89" s="72" t="s">
        <v>3317</v>
      </c>
      <c r="AZ89" s="72" t="s">
        <v>3317</v>
      </c>
      <c r="BA89" s="72" t="s">
        <v>3317</v>
      </c>
      <c r="BB89" s="72" t="s">
        <v>3317</v>
      </c>
      <c r="BC89" s="72" t="s">
        <v>3317</v>
      </c>
      <c r="BD89" s="72" t="s">
        <v>3317</v>
      </c>
      <c r="BE89" s="72" t="s">
        <v>3317</v>
      </c>
      <c r="BF89" s="72" t="s">
        <v>3317</v>
      </c>
      <c r="BG89" s="72" t="s">
        <v>3317</v>
      </c>
      <c r="BH89" s="72" t="s">
        <v>3317</v>
      </c>
      <c r="BI89" s="72" t="s">
        <v>3317</v>
      </c>
      <c r="BJ89" s="72" t="s">
        <v>3317</v>
      </c>
      <c r="BK89" s="72" t="s">
        <v>3317</v>
      </c>
      <c r="BL89" s="72" t="s">
        <v>3317</v>
      </c>
      <c r="BM89" s="72" t="s">
        <v>3317</v>
      </c>
      <c r="BN89" s="72" t="s">
        <v>3317</v>
      </c>
      <c r="BO89" s="72" t="s">
        <v>3317</v>
      </c>
      <c r="BP89" s="72" t="s">
        <v>3317</v>
      </c>
      <c r="BQ89" s="72" t="s">
        <v>3998</v>
      </c>
      <c r="BR89" s="72" t="s">
        <v>3317</v>
      </c>
    </row>
    <row r="90" spans="1:70">
      <c r="A90" s="72" t="s">
        <v>2037</v>
      </c>
      <c r="B90" s="72" t="s">
        <v>2481</v>
      </c>
      <c r="C90" s="72" t="s">
        <v>2482</v>
      </c>
      <c r="D90" s="72" t="s">
        <v>3317</v>
      </c>
      <c r="E90" s="72" t="s">
        <v>3317</v>
      </c>
      <c r="F90" s="72" t="s">
        <v>3317</v>
      </c>
      <c r="G90" s="72" t="s">
        <v>3318</v>
      </c>
      <c r="H90" s="72" t="s">
        <v>3317</v>
      </c>
      <c r="I90" s="72" t="s">
        <v>2452</v>
      </c>
      <c r="J90" s="72" t="s">
        <v>2483</v>
      </c>
      <c r="K90" s="72" t="s">
        <v>3324</v>
      </c>
      <c r="L90" s="72" t="s">
        <v>3317</v>
      </c>
      <c r="M90" s="72" t="s">
        <v>3317</v>
      </c>
      <c r="N90" s="72" t="s">
        <v>3317</v>
      </c>
      <c r="O90" s="72" t="s">
        <v>3317</v>
      </c>
      <c r="P90" s="72" t="s">
        <v>3317</v>
      </c>
      <c r="Q90" s="72" t="s">
        <v>3317</v>
      </c>
      <c r="R90" s="72" t="s">
        <v>3317</v>
      </c>
      <c r="S90" s="72" t="s">
        <v>3317</v>
      </c>
      <c r="T90" s="72" t="s">
        <v>3317</v>
      </c>
      <c r="U90" s="72" t="s">
        <v>3317</v>
      </c>
      <c r="V90" s="72" t="s">
        <v>3317</v>
      </c>
      <c r="W90" s="72" t="s">
        <v>3317</v>
      </c>
      <c r="X90" s="72" t="s">
        <v>3317</v>
      </c>
      <c r="Y90" s="72" t="s">
        <v>3317</v>
      </c>
      <c r="Z90" s="72" t="s">
        <v>3317</v>
      </c>
      <c r="AA90" s="72" t="s">
        <v>3317</v>
      </c>
      <c r="AB90" s="72" t="s">
        <v>3317</v>
      </c>
      <c r="AC90" s="72" t="s">
        <v>3317</v>
      </c>
      <c r="AD90" s="72" t="s">
        <v>3317</v>
      </c>
      <c r="AE90" s="72" t="s">
        <v>3317</v>
      </c>
      <c r="AF90" s="72" t="s">
        <v>3317</v>
      </c>
      <c r="AG90" s="72" t="s">
        <v>3317</v>
      </c>
      <c r="AH90" s="72" t="s">
        <v>3317</v>
      </c>
      <c r="AI90" s="72" t="s">
        <v>3317</v>
      </c>
      <c r="AJ90" s="72" t="s">
        <v>3317</v>
      </c>
      <c r="AK90" s="72" t="s">
        <v>3317</v>
      </c>
      <c r="AL90" s="72" t="s">
        <v>3317</v>
      </c>
      <c r="AM90" s="72" t="s">
        <v>3317</v>
      </c>
      <c r="AN90" s="72" t="s">
        <v>3317</v>
      </c>
      <c r="AO90" s="72" t="s">
        <v>3317</v>
      </c>
      <c r="AP90" s="72" t="s">
        <v>3317</v>
      </c>
      <c r="AQ90" s="72" t="s">
        <v>3317</v>
      </c>
      <c r="AR90" s="72" t="s">
        <v>3317</v>
      </c>
      <c r="AS90" s="72" t="s">
        <v>3317</v>
      </c>
      <c r="AT90" s="72" t="s">
        <v>3317</v>
      </c>
      <c r="AU90" s="72" t="s">
        <v>3317</v>
      </c>
      <c r="AV90" s="72" t="s">
        <v>3317</v>
      </c>
      <c r="AW90" s="72" t="s">
        <v>3317</v>
      </c>
      <c r="AX90" s="72" t="s">
        <v>3317</v>
      </c>
      <c r="AY90" s="72" t="s">
        <v>3317</v>
      </c>
      <c r="AZ90" s="72" t="s">
        <v>3317</v>
      </c>
      <c r="BA90" s="72" t="s">
        <v>3317</v>
      </c>
      <c r="BB90" s="72" t="s">
        <v>3317</v>
      </c>
      <c r="BC90" s="72" t="s">
        <v>3317</v>
      </c>
      <c r="BD90" s="72" t="s">
        <v>3317</v>
      </c>
      <c r="BE90" s="72" t="s">
        <v>3317</v>
      </c>
      <c r="BF90" s="72" t="s">
        <v>3317</v>
      </c>
      <c r="BG90" s="72" t="s">
        <v>3317</v>
      </c>
      <c r="BH90" s="72" t="s">
        <v>3317</v>
      </c>
      <c r="BI90" s="72" t="s">
        <v>3317</v>
      </c>
      <c r="BJ90" s="72" t="s">
        <v>3317</v>
      </c>
      <c r="BK90" s="72" t="s">
        <v>3317</v>
      </c>
      <c r="BL90" s="72" t="s">
        <v>3317</v>
      </c>
      <c r="BM90" s="72" t="s">
        <v>3317</v>
      </c>
      <c r="BN90" s="72" t="s">
        <v>3317</v>
      </c>
      <c r="BO90" s="72" t="s">
        <v>3317</v>
      </c>
      <c r="BP90" s="72" t="s">
        <v>3317</v>
      </c>
      <c r="BQ90" s="72" t="s">
        <v>3999</v>
      </c>
      <c r="BR90" s="72" t="s">
        <v>3326</v>
      </c>
    </row>
    <row r="91" spans="1:70">
      <c r="A91" s="72" t="s">
        <v>2037</v>
      </c>
      <c r="B91" s="72" t="s">
        <v>2630</v>
      </c>
      <c r="C91" s="72" t="s">
        <v>2479</v>
      </c>
      <c r="D91" s="72" t="s">
        <v>3317</v>
      </c>
      <c r="E91" s="72" t="s">
        <v>3317</v>
      </c>
      <c r="F91" s="72" t="s">
        <v>3317</v>
      </c>
      <c r="G91" s="72" t="s">
        <v>3318</v>
      </c>
      <c r="H91" s="72" t="s">
        <v>3317</v>
      </c>
      <c r="I91" s="72" t="s">
        <v>2563</v>
      </c>
      <c r="J91" s="72" t="s">
        <v>2631</v>
      </c>
      <c r="K91" s="72" t="s">
        <v>3318</v>
      </c>
      <c r="L91" s="72" t="s">
        <v>3317</v>
      </c>
      <c r="M91" s="72" t="s">
        <v>3317</v>
      </c>
      <c r="N91" s="72" t="s">
        <v>3317</v>
      </c>
      <c r="O91" s="72" t="s">
        <v>3317</v>
      </c>
      <c r="P91" s="72" t="s">
        <v>3317</v>
      </c>
      <c r="Q91" s="72" t="s">
        <v>3317</v>
      </c>
      <c r="R91" s="72" t="s">
        <v>3317</v>
      </c>
      <c r="S91" s="72" t="s">
        <v>3317</v>
      </c>
      <c r="T91" s="72" t="s">
        <v>3317</v>
      </c>
      <c r="U91" s="72" t="s">
        <v>3317</v>
      </c>
      <c r="V91" s="72" t="s">
        <v>3317</v>
      </c>
      <c r="W91" s="72" t="s">
        <v>3317</v>
      </c>
      <c r="X91" s="72" t="s">
        <v>3317</v>
      </c>
      <c r="Y91" s="72" t="s">
        <v>3317</v>
      </c>
      <c r="Z91" s="72" t="s">
        <v>3317</v>
      </c>
      <c r="AA91" s="72" t="s">
        <v>3317</v>
      </c>
      <c r="AB91" s="72" t="s">
        <v>3317</v>
      </c>
      <c r="AC91" s="72" t="s">
        <v>3317</v>
      </c>
      <c r="AD91" s="72" t="s">
        <v>3317</v>
      </c>
      <c r="AE91" s="72" t="s">
        <v>3317</v>
      </c>
      <c r="AF91" s="72" t="s">
        <v>3317</v>
      </c>
      <c r="AG91" s="72" t="s">
        <v>3317</v>
      </c>
      <c r="AH91" s="72" t="s">
        <v>3317</v>
      </c>
      <c r="AI91" s="72" t="s">
        <v>3317</v>
      </c>
      <c r="AJ91" s="72" t="s">
        <v>3317</v>
      </c>
      <c r="AK91" s="72" t="s">
        <v>3317</v>
      </c>
      <c r="AL91" s="72" t="s">
        <v>3317</v>
      </c>
      <c r="AM91" s="72" t="s">
        <v>3317</v>
      </c>
      <c r="AN91" s="72" t="s">
        <v>3317</v>
      </c>
      <c r="AO91" s="72" t="s">
        <v>3317</v>
      </c>
      <c r="AP91" s="72" t="s">
        <v>3317</v>
      </c>
      <c r="AQ91" s="72" t="s">
        <v>3317</v>
      </c>
      <c r="AR91" s="72" t="s">
        <v>3317</v>
      </c>
      <c r="AS91" s="72" t="s">
        <v>3317</v>
      </c>
      <c r="AT91" s="72" t="s">
        <v>3317</v>
      </c>
      <c r="AU91" s="72" t="s">
        <v>3317</v>
      </c>
      <c r="AV91" s="72" t="s">
        <v>3317</v>
      </c>
      <c r="AW91" s="72" t="s">
        <v>3317</v>
      </c>
      <c r="AX91" s="72" t="s">
        <v>3317</v>
      </c>
      <c r="AY91" s="72" t="s">
        <v>3317</v>
      </c>
      <c r="AZ91" s="72" t="s">
        <v>3317</v>
      </c>
      <c r="BA91" s="72" t="s">
        <v>3317</v>
      </c>
      <c r="BB91" s="72" t="s">
        <v>3317</v>
      </c>
      <c r="BC91" s="72" t="s">
        <v>3317</v>
      </c>
      <c r="BD91" s="72" t="s">
        <v>3317</v>
      </c>
      <c r="BE91" s="72" t="s">
        <v>3317</v>
      </c>
      <c r="BF91" s="72" t="s">
        <v>3317</v>
      </c>
      <c r="BG91" s="72" t="s">
        <v>3317</v>
      </c>
      <c r="BH91" s="72" t="s">
        <v>3317</v>
      </c>
      <c r="BI91" s="72" t="s">
        <v>3317</v>
      </c>
      <c r="BJ91" s="72" t="s">
        <v>3317</v>
      </c>
      <c r="BK91" s="72" t="s">
        <v>3317</v>
      </c>
      <c r="BL91" s="72" t="s">
        <v>3317</v>
      </c>
      <c r="BM91" s="72" t="s">
        <v>3317</v>
      </c>
      <c r="BN91" s="72" t="s">
        <v>3317</v>
      </c>
      <c r="BO91" s="72" t="s">
        <v>3317</v>
      </c>
      <c r="BP91" s="72" t="s">
        <v>3317</v>
      </c>
      <c r="BQ91" s="72" t="s">
        <v>4000</v>
      </c>
      <c r="BR91" s="72" t="s">
        <v>3317</v>
      </c>
    </row>
    <row r="92" spans="1:70">
      <c r="A92" s="72" t="s">
        <v>2037</v>
      </c>
      <c r="B92" s="72" t="s">
        <v>2632</v>
      </c>
      <c r="C92" s="72" t="s">
        <v>2540</v>
      </c>
      <c r="D92" s="72" t="s">
        <v>3317</v>
      </c>
      <c r="E92" s="72" t="s">
        <v>3317</v>
      </c>
      <c r="F92" s="72" t="s">
        <v>3317</v>
      </c>
      <c r="G92" s="72" t="s">
        <v>3318</v>
      </c>
      <c r="H92" s="72" t="s">
        <v>3317</v>
      </c>
      <c r="I92" s="72" t="s">
        <v>108</v>
      </c>
      <c r="J92" s="72" t="s">
        <v>2633</v>
      </c>
      <c r="K92" s="72" t="s">
        <v>3324</v>
      </c>
      <c r="L92" s="72" t="s">
        <v>3317</v>
      </c>
      <c r="M92" s="72" t="s">
        <v>3317</v>
      </c>
      <c r="N92" s="72" t="s">
        <v>3317</v>
      </c>
      <c r="O92" s="72" t="s">
        <v>3317</v>
      </c>
      <c r="P92" s="72" t="s">
        <v>3317</v>
      </c>
      <c r="Q92" s="72" t="s">
        <v>3317</v>
      </c>
      <c r="R92" s="72" t="s">
        <v>3317</v>
      </c>
      <c r="S92" s="72" t="s">
        <v>3317</v>
      </c>
      <c r="T92" s="72" t="s">
        <v>3317</v>
      </c>
      <c r="U92" s="72" t="s">
        <v>3317</v>
      </c>
      <c r="V92" s="72" t="s">
        <v>3317</v>
      </c>
      <c r="W92" s="72" t="s">
        <v>3317</v>
      </c>
      <c r="X92" s="72" t="s">
        <v>3317</v>
      </c>
      <c r="Y92" s="72" t="s">
        <v>3317</v>
      </c>
      <c r="Z92" s="72" t="s">
        <v>3317</v>
      </c>
      <c r="AA92" s="72" t="s">
        <v>3317</v>
      </c>
      <c r="AB92" s="72" t="s">
        <v>3317</v>
      </c>
      <c r="AC92" s="72" t="s">
        <v>3317</v>
      </c>
      <c r="AD92" s="72" t="s">
        <v>3317</v>
      </c>
      <c r="AE92" s="72" t="s">
        <v>3317</v>
      </c>
      <c r="AF92" s="72" t="s">
        <v>3317</v>
      </c>
      <c r="AG92" s="72" t="s">
        <v>3317</v>
      </c>
      <c r="AH92" s="72" t="s">
        <v>3317</v>
      </c>
      <c r="AI92" s="72" t="s">
        <v>3317</v>
      </c>
      <c r="AJ92" s="72" t="s">
        <v>3317</v>
      </c>
      <c r="AK92" s="72" t="s">
        <v>3317</v>
      </c>
      <c r="AL92" s="72" t="s">
        <v>3317</v>
      </c>
      <c r="AM92" s="72" t="s">
        <v>3317</v>
      </c>
      <c r="AN92" s="72" t="s">
        <v>3317</v>
      </c>
      <c r="AO92" s="72" t="s">
        <v>3317</v>
      </c>
      <c r="AP92" s="72" t="s">
        <v>3317</v>
      </c>
      <c r="AQ92" s="72" t="s">
        <v>3317</v>
      </c>
      <c r="AR92" s="72" t="s">
        <v>3317</v>
      </c>
      <c r="AS92" s="72" t="s">
        <v>3317</v>
      </c>
      <c r="AT92" s="72" t="s">
        <v>3317</v>
      </c>
      <c r="AU92" s="72" t="s">
        <v>3317</v>
      </c>
      <c r="AV92" s="72" t="s">
        <v>3317</v>
      </c>
      <c r="AW92" s="72" t="s">
        <v>3317</v>
      </c>
      <c r="AX92" s="72" t="s">
        <v>3317</v>
      </c>
      <c r="AY92" s="72" t="s">
        <v>3317</v>
      </c>
      <c r="AZ92" s="72" t="s">
        <v>3317</v>
      </c>
      <c r="BA92" s="72" t="s">
        <v>3317</v>
      </c>
      <c r="BB92" s="72" t="s">
        <v>3317</v>
      </c>
      <c r="BC92" s="72" t="s">
        <v>3317</v>
      </c>
      <c r="BD92" s="72" t="s">
        <v>3317</v>
      </c>
      <c r="BE92" s="72" t="s">
        <v>3317</v>
      </c>
      <c r="BF92" s="72" t="s">
        <v>3317</v>
      </c>
      <c r="BG92" s="72" t="s">
        <v>3317</v>
      </c>
      <c r="BH92" s="72" t="s">
        <v>3317</v>
      </c>
      <c r="BI92" s="72" t="s">
        <v>3317</v>
      </c>
      <c r="BJ92" s="72" t="s">
        <v>3317</v>
      </c>
      <c r="BK92" s="72" t="s">
        <v>3317</v>
      </c>
      <c r="BL92" s="72" t="s">
        <v>3317</v>
      </c>
      <c r="BM92" s="72" t="s">
        <v>3317</v>
      </c>
      <c r="BN92" s="72" t="s">
        <v>3317</v>
      </c>
      <c r="BO92" s="72" t="s">
        <v>3317</v>
      </c>
      <c r="BP92" s="72" t="s">
        <v>3317</v>
      </c>
      <c r="BQ92" s="72" t="s">
        <v>4001</v>
      </c>
      <c r="BR92" s="72" t="s">
        <v>3326</v>
      </c>
    </row>
    <row r="93" spans="1:70">
      <c r="A93" s="72" t="s">
        <v>2037</v>
      </c>
      <c r="B93" s="72" t="s">
        <v>4002</v>
      </c>
      <c r="C93" s="72" t="s">
        <v>2482</v>
      </c>
      <c r="D93" s="72" t="s">
        <v>3317</v>
      </c>
      <c r="E93" s="72" t="s">
        <v>3317</v>
      </c>
      <c r="F93" s="72" t="s">
        <v>3317</v>
      </c>
      <c r="G93" s="72" t="s">
        <v>3318</v>
      </c>
      <c r="H93" s="72" t="s">
        <v>3317</v>
      </c>
      <c r="I93" s="72" t="s">
        <v>3399</v>
      </c>
      <c r="J93" s="72" t="s">
        <v>3317</v>
      </c>
      <c r="K93" s="72" t="s">
        <v>3317</v>
      </c>
      <c r="L93" s="72" t="s">
        <v>3317</v>
      </c>
      <c r="M93" s="72" t="s">
        <v>3317</v>
      </c>
      <c r="N93" s="72" t="s">
        <v>3317</v>
      </c>
      <c r="O93" s="72" t="s">
        <v>3317</v>
      </c>
      <c r="P93" s="72" t="s">
        <v>3317</v>
      </c>
      <c r="Q93" s="72" t="s">
        <v>3317</v>
      </c>
      <c r="R93" s="72" t="s">
        <v>3317</v>
      </c>
      <c r="S93" s="72" t="s">
        <v>3317</v>
      </c>
      <c r="T93" s="72" t="s">
        <v>3317</v>
      </c>
      <c r="U93" s="72" t="s">
        <v>3317</v>
      </c>
      <c r="V93" s="72" t="s">
        <v>3317</v>
      </c>
      <c r="W93" s="72" t="s">
        <v>3317</v>
      </c>
      <c r="X93" s="72" t="s">
        <v>3317</v>
      </c>
      <c r="Y93" s="72" t="s">
        <v>3317</v>
      </c>
      <c r="Z93" s="72" t="s">
        <v>3317</v>
      </c>
      <c r="AA93" s="72" t="s">
        <v>3317</v>
      </c>
      <c r="AB93" s="72" t="s">
        <v>3317</v>
      </c>
      <c r="AC93" s="72" t="s">
        <v>3317</v>
      </c>
      <c r="AD93" s="72" t="s">
        <v>3317</v>
      </c>
      <c r="AE93" s="72" t="s">
        <v>3317</v>
      </c>
      <c r="AF93" s="72" t="s">
        <v>3317</v>
      </c>
      <c r="AG93" s="72" t="s">
        <v>3317</v>
      </c>
      <c r="AH93" s="72" t="s">
        <v>3317</v>
      </c>
      <c r="AI93" s="72" t="s">
        <v>3317</v>
      </c>
      <c r="AJ93" s="72" t="s">
        <v>3317</v>
      </c>
      <c r="AK93" s="72" t="s">
        <v>3317</v>
      </c>
      <c r="AL93" s="72" t="s">
        <v>3317</v>
      </c>
      <c r="AM93" s="72" t="s">
        <v>3317</v>
      </c>
      <c r="AN93" s="72" t="s">
        <v>3317</v>
      </c>
      <c r="AO93" s="72" t="s">
        <v>3317</v>
      </c>
      <c r="AP93" s="72" t="s">
        <v>3317</v>
      </c>
      <c r="AQ93" s="72" t="s">
        <v>3317</v>
      </c>
      <c r="AR93" s="72" t="s">
        <v>3317</v>
      </c>
      <c r="AS93" s="72" t="s">
        <v>3317</v>
      </c>
      <c r="AT93" s="72" t="s">
        <v>3317</v>
      </c>
      <c r="AU93" s="72" t="s">
        <v>3317</v>
      </c>
      <c r="AV93" s="72" t="s">
        <v>3317</v>
      </c>
      <c r="AW93" s="72" t="s">
        <v>3317</v>
      </c>
      <c r="AX93" s="72" t="s">
        <v>3317</v>
      </c>
      <c r="AY93" s="72" t="s">
        <v>3317</v>
      </c>
      <c r="AZ93" s="72" t="s">
        <v>3317</v>
      </c>
      <c r="BA93" s="72" t="s">
        <v>3317</v>
      </c>
      <c r="BB93" s="72" t="s">
        <v>3317</v>
      </c>
      <c r="BC93" s="72" t="s">
        <v>3317</v>
      </c>
      <c r="BD93" s="72" t="s">
        <v>3317</v>
      </c>
      <c r="BE93" s="72" t="s">
        <v>3317</v>
      </c>
      <c r="BF93" s="72" t="s">
        <v>3317</v>
      </c>
      <c r="BG93" s="72" t="s">
        <v>3317</v>
      </c>
      <c r="BH93" s="72" t="s">
        <v>3317</v>
      </c>
      <c r="BI93" s="72" t="s">
        <v>3317</v>
      </c>
      <c r="BJ93" s="72" t="s">
        <v>3317</v>
      </c>
      <c r="BK93" s="72" t="s">
        <v>3317</v>
      </c>
      <c r="BL93" s="72" t="s">
        <v>3317</v>
      </c>
      <c r="BM93" s="72" t="s">
        <v>3317</v>
      </c>
      <c r="BN93" s="72" t="s">
        <v>3317</v>
      </c>
      <c r="BO93" s="72" t="s">
        <v>3317</v>
      </c>
      <c r="BP93" s="72" t="s">
        <v>3317</v>
      </c>
      <c r="BQ93" s="72" t="s">
        <v>4003</v>
      </c>
      <c r="BR93" s="72" t="s">
        <v>3317</v>
      </c>
    </row>
    <row r="94" spans="1:70">
      <c r="A94" s="72" t="s">
        <v>2037</v>
      </c>
      <c r="B94" s="72" t="s">
        <v>2634</v>
      </c>
      <c r="C94" s="72" t="s">
        <v>2635</v>
      </c>
      <c r="D94" s="72" t="s">
        <v>3317</v>
      </c>
      <c r="E94" s="72" t="s">
        <v>3317</v>
      </c>
      <c r="F94" s="72" t="s">
        <v>3317</v>
      </c>
      <c r="G94" s="72" t="s">
        <v>3318</v>
      </c>
      <c r="H94" s="72" t="s">
        <v>3317</v>
      </c>
      <c r="I94" s="72" t="s">
        <v>108</v>
      </c>
      <c r="J94" s="72" t="s">
        <v>2636</v>
      </c>
      <c r="K94" s="72" t="s">
        <v>3317</v>
      </c>
      <c r="L94" s="72" t="s">
        <v>3317</v>
      </c>
      <c r="M94" s="72" t="s">
        <v>3317</v>
      </c>
      <c r="N94" s="72" t="s">
        <v>3317</v>
      </c>
      <c r="O94" s="72" t="s">
        <v>3317</v>
      </c>
      <c r="P94" s="72" t="s">
        <v>3317</v>
      </c>
      <c r="Q94" s="72" t="s">
        <v>3317</v>
      </c>
      <c r="R94" s="72" t="s">
        <v>3317</v>
      </c>
      <c r="S94" s="72" t="s">
        <v>3317</v>
      </c>
      <c r="T94" s="72" t="s">
        <v>3317</v>
      </c>
      <c r="U94" s="72" t="s">
        <v>3317</v>
      </c>
      <c r="V94" s="72" t="s">
        <v>3317</v>
      </c>
      <c r="W94" s="72" t="s">
        <v>3317</v>
      </c>
      <c r="X94" s="72" t="s">
        <v>3317</v>
      </c>
      <c r="Y94" s="72" t="s">
        <v>3317</v>
      </c>
      <c r="Z94" s="72" t="s">
        <v>3317</v>
      </c>
      <c r="AA94" s="72" t="s">
        <v>3317</v>
      </c>
      <c r="AB94" s="72" t="s">
        <v>3317</v>
      </c>
      <c r="AC94" s="72" t="s">
        <v>3317</v>
      </c>
      <c r="AD94" s="72" t="s">
        <v>3317</v>
      </c>
      <c r="AE94" s="72" t="s">
        <v>3317</v>
      </c>
      <c r="AF94" s="72" t="s">
        <v>3317</v>
      </c>
      <c r="AG94" s="72" t="s">
        <v>3317</v>
      </c>
      <c r="AH94" s="72" t="s">
        <v>3317</v>
      </c>
      <c r="AI94" s="72" t="s">
        <v>3317</v>
      </c>
      <c r="AJ94" s="72" t="s">
        <v>3317</v>
      </c>
      <c r="AK94" s="72" t="s">
        <v>3317</v>
      </c>
      <c r="AL94" s="72" t="s">
        <v>3317</v>
      </c>
      <c r="AM94" s="72" t="s">
        <v>3317</v>
      </c>
      <c r="AN94" s="72" t="s">
        <v>3317</v>
      </c>
      <c r="AO94" s="72" t="s">
        <v>3317</v>
      </c>
      <c r="AP94" s="72" t="s">
        <v>3317</v>
      </c>
      <c r="AQ94" s="72" t="s">
        <v>3317</v>
      </c>
      <c r="AR94" s="72" t="s">
        <v>3317</v>
      </c>
      <c r="AS94" s="72" t="s">
        <v>3317</v>
      </c>
      <c r="AT94" s="72" t="s">
        <v>3317</v>
      </c>
      <c r="AU94" s="72" t="s">
        <v>3317</v>
      </c>
      <c r="AV94" s="72" t="s">
        <v>3317</v>
      </c>
      <c r="AW94" s="72" t="s">
        <v>3317</v>
      </c>
      <c r="AX94" s="72" t="s">
        <v>3317</v>
      </c>
      <c r="AY94" s="72" t="s">
        <v>3317</v>
      </c>
      <c r="AZ94" s="72" t="s">
        <v>3317</v>
      </c>
      <c r="BA94" s="72" t="s">
        <v>3317</v>
      </c>
      <c r="BB94" s="72" t="s">
        <v>3317</v>
      </c>
      <c r="BC94" s="72" t="s">
        <v>3317</v>
      </c>
      <c r="BD94" s="72" t="s">
        <v>3317</v>
      </c>
      <c r="BE94" s="72" t="s">
        <v>3317</v>
      </c>
      <c r="BF94" s="72" t="s">
        <v>3317</v>
      </c>
      <c r="BG94" s="72" t="s">
        <v>3317</v>
      </c>
      <c r="BH94" s="72" t="s">
        <v>3317</v>
      </c>
      <c r="BI94" s="72" t="s">
        <v>3317</v>
      </c>
      <c r="BJ94" s="72" t="s">
        <v>3317</v>
      </c>
      <c r="BK94" s="72" t="s">
        <v>3317</v>
      </c>
      <c r="BL94" s="72" t="s">
        <v>3317</v>
      </c>
      <c r="BM94" s="72" t="s">
        <v>3317</v>
      </c>
      <c r="BN94" s="72" t="s">
        <v>3317</v>
      </c>
      <c r="BO94" s="72" t="s">
        <v>3317</v>
      </c>
      <c r="BP94" s="72" t="s">
        <v>3317</v>
      </c>
      <c r="BQ94" s="72" t="s">
        <v>4004</v>
      </c>
      <c r="BR94" s="72" t="s">
        <v>3317</v>
      </c>
    </row>
    <row r="95" spans="1:70">
      <c r="A95" s="72" t="s">
        <v>2037</v>
      </c>
      <c r="B95" s="72" t="s">
        <v>4005</v>
      </c>
      <c r="C95" s="72" t="s">
        <v>2485</v>
      </c>
      <c r="D95" s="72" t="s">
        <v>3317</v>
      </c>
      <c r="E95" s="72" t="s">
        <v>3317</v>
      </c>
      <c r="F95" s="72" t="s">
        <v>3317</v>
      </c>
      <c r="G95" s="72" t="s">
        <v>3318</v>
      </c>
      <c r="H95" s="72" t="s">
        <v>3317</v>
      </c>
      <c r="I95" s="72" t="s">
        <v>3322</v>
      </c>
      <c r="J95" s="72" t="s">
        <v>3317</v>
      </c>
      <c r="K95" s="72" t="s">
        <v>3317</v>
      </c>
      <c r="L95" s="72" t="s">
        <v>3317</v>
      </c>
      <c r="M95" s="72" t="s">
        <v>3317</v>
      </c>
      <c r="N95" s="72" t="s">
        <v>3317</v>
      </c>
      <c r="O95" s="72" t="s">
        <v>3317</v>
      </c>
      <c r="P95" s="72" t="s">
        <v>3317</v>
      </c>
      <c r="Q95" s="72" t="s">
        <v>3317</v>
      </c>
      <c r="R95" s="72" t="s">
        <v>3317</v>
      </c>
      <c r="S95" s="72" t="s">
        <v>3317</v>
      </c>
      <c r="T95" s="72" t="s">
        <v>3317</v>
      </c>
      <c r="U95" s="72" t="s">
        <v>3317</v>
      </c>
      <c r="V95" s="72" t="s">
        <v>3317</v>
      </c>
      <c r="W95" s="72" t="s">
        <v>3317</v>
      </c>
      <c r="X95" s="72" t="s">
        <v>3317</v>
      </c>
      <c r="Y95" s="72" t="s">
        <v>3317</v>
      </c>
      <c r="Z95" s="72" t="s">
        <v>3317</v>
      </c>
      <c r="AA95" s="72" t="s">
        <v>3317</v>
      </c>
      <c r="AB95" s="72" t="s">
        <v>3317</v>
      </c>
      <c r="AC95" s="72" t="s">
        <v>3317</v>
      </c>
      <c r="AD95" s="72" t="s">
        <v>3317</v>
      </c>
      <c r="AE95" s="72" t="s">
        <v>3317</v>
      </c>
      <c r="AF95" s="72" t="s">
        <v>3317</v>
      </c>
      <c r="AG95" s="72" t="s">
        <v>3317</v>
      </c>
      <c r="AH95" s="72" t="s">
        <v>3317</v>
      </c>
      <c r="AI95" s="72" t="s">
        <v>3317</v>
      </c>
      <c r="AJ95" s="72" t="s">
        <v>3317</v>
      </c>
      <c r="AK95" s="72" t="s">
        <v>3317</v>
      </c>
      <c r="AL95" s="72" t="s">
        <v>3317</v>
      </c>
      <c r="AM95" s="72" t="s">
        <v>3317</v>
      </c>
      <c r="AN95" s="72" t="s">
        <v>3317</v>
      </c>
      <c r="AO95" s="72" t="s">
        <v>3317</v>
      </c>
      <c r="AP95" s="72" t="s">
        <v>3317</v>
      </c>
      <c r="AQ95" s="72" t="s">
        <v>3317</v>
      </c>
      <c r="AR95" s="72" t="s">
        <v>3317</v>
      </c>
      <c r="AS95" s="72" t="s">
        <v>3317</v>
      </c>
      <c r="AT95" s="72" t="s">
        <v>3317</v>
      </c>
      <c r="AU95" s="72" t="s">
        <v>3317</v>
      </c>
      <c r="AV95" s="72" t="s">
        <v>3317</v>
      </c>
      <c r="AW95" s="72" t="s">
        <v>3317</v>
      </c>
      <c r="AX95" s="72" t="s">
        <v>3317</v>
      </c>
      <c r="AY95" s="72" t="s">
        <v>3317</v>
      </c>
      <c r="AZ95" s="72" t="s">
        <v>3317</v>
      </c>
      <c r="BA95" s="72" t="s">
        <v>3317</v>
      </c>
      <c r="BB95" s="72" t="s">
        <v>3317</v>
      </c>
      <c r="BC95" s="72" t="s">
        <v>3317</v>
      </c>
      <c r="BD95" s="72" t="s">
        <v>3317</v>
      </c>
      <c r="BE95" s="72" t="s">
        <v>3317</v>
      </c>
      <c r="BF95" s="72" t="s">
        <v>3317</v>
      </c>
      <c r="BG95" s="72" t="s">
        <v>3317</v>
      </c>
      <c r="BH95" s="72" t="s">
        <v>3317</v>
      </c>
      <c r="BI95" s="72" t="s">
        <v>3317</v>
      </c>
      <c r="BJ95" s="72" t="s">
        <v>3317</v>
      </c>
      <c r="BK95" s="72" t="s">
        <v>3317</v>
      </c>
      <c r="BL95" s="72" t="s">
        <v>3317</v>
      </c>
      <c r="BM95" s="72" t="s">
        <v>3317</v>
      </c>
      <c r="BN95" s="72" t="s">
        <v>3317</v>
      </c>
      <c r="BO95" s="72" t="s">
        <v>3317</v>
      </c>
      <c r="BP95" s="72" t="s">
        <v>3317</v>
      </c>
      <c r="BQ95" s="72" t="s">
        <v>4006</v>
      </c>
      <c r="BR95" s="72" t="s">
        <v>3317</v>
      </c>
    </row>
    <row r="96" spans="1:70">
      <c r="A96" s="72" t="s">
        <v>2037</v>
      </c>
      <c r="B96" s="72" t="s">
        <v>4007</v>
      </c>
      <c r="C96" s="72" t="s">
        <v>2485</v>
      </c>
      <c r="D96" s="72" t="s">
        <v>3317</v>
      </c>
      <c r="E96" s="72" t="s">
        <v>3317</v>
      </c>
      <c r="F96" s="72" t="s">
        <v>3317</v>
      </c>
      <c r="G96" s="72" t="s">
        <v>3318</v>
      </c>
      <c r="H96" s="72" t="s">
        <v>3317</v>
      </c>
      <c r="I96" s="72" t="s">
        <v>3350</v>
      </c>
      <c r="J96" s="72" t="s">
        <v>3317</v>
      </c>
      <c r="K96" s="72" t="s">
        <v>3317</v>
      </c>
      <c r="L96" s="72" t="s">
        <v>3317</v>
      </c>
      <c r="M96" s="72" t="s">
        <v>3317</v>
      </c>
      <c r="N96" s="72" t="s">
        <v>3317</v>
      </c>
      <c r="O96" s="72" t="s">
        <v>3317</v>
      </c>
      <c r="P96" s="72" t="s">
        <v>3317</v>
      </c>
      <c r="Q96" s="72" t="s">
        <v>3317</v>
      </c>
      <c r="R96" s="72" t="s">
        <v>3317</v>
      </c>
      <c r="S96" s="72" t="s">
        <v>3317</v>
      </c>
      <c r="T96" s="72" t="s">
        <v>3317</v>
      </c>
      <c r="U96" s="72" t="s">
        <v>3317</v>
      </c>
      <c r="V96" s="72" t="s">
        <v>3317</v>
      </c>
      <c r="W96" s="72" t="s">
        <v>3317</v>
      </c>
      <c r="X96" s="72" t="s">
        <v>3317</v>
      </c>
      <c r="Y96" s="72" t="s">
        <v>3317</v>
      </c>
      <c r="Z96" s="72" t="s">
        <v>3317</v>
      </c>
      <c r="AA96" s="72" t="s">
        <v>3317</v>
      </c>
      <c r="AB96" s="72" t="s">
        <v>3317</v>
      </c>
      <c r="AC96" s="72" t="s">
        <v>3317</v>
      </c>
      <c r="AD96" s="72" t="s">
        <v>3317</v>
      </c>
      <c r="AE96" s="72" t="s">
        <v>3317</v>
      </c>
      <c r="AF96" s="72" t="s">
        <v>3317</v>
      </c>
      <c r="AG96" s="72" t="s">
        <v>3317</v>
      </c>
      <c r="AH96" s="72" t="s">
        <v>3317</v>
      </c>
      <c r="AI96" s="72" t="s">
        <v>3317</v>
      </c>
      <c r="AJ96" s="72" t="s">
        <v>3317</v>
      </c>
      <c r="AK96" s="72" t="s">
        <v>3317</v>
      </c>
      <c r="AL96" s="72" t="s">
        <v>3317</v>
      </c>
      <c r="AM96" s="72" t="s">
        <v>3317</v>
      </c>
      <c r="AN96" s="72" t="s">
        <v>3317</v>
      </c>
      <c r="AO96" s="72" t="s">
        <v>3317</v>
      </c>
      <c r="AP96" s="72" t="s">
        <v>3317</v>
      </c>
      <c r="AQ96" s="72" t="s">
        <v>3317</v>
      </c>
      <c r="AR96" s="72" t="s">
        <v>3317</v>
      </c>
      <c r="AS96" s="72" t="s">
        <v>3317</v>
      </c>
      <c r="AT96" s="72" t="s">
        <v>3317</v>
      </c>
      <c r="AU96" s="72" t="s">
        <v>3317</v>
      </c>
      <c r="AV96" s="72" t="s">
        <v>3317</v>
      </c>
      <c r="AW96" s="72" t="s">
        <v>3317</v>
      </c>
      <c r="AX96" s="72" t="s">
        <v>3317</v>
      </c>
      <c r="AY96" s="72" t="s">
        <v>3317</v>
      </c>
      <c r="AZ96" s="72" t="s">
        <v>3317</v>
      </c>
      <c r="BA96" s="72" t="s">
        <v>3317</v>
      </c>
      <c r="BB96" s="72" t="s">
        <v>3317</v>
      </c>
      <c r="BC96" s="72" t="s">
        <v>3317</v>
      </c>
      <c r="BD96" s="72" t="s">
        <v>3317</v>
      </c>
      <c r="BE96" s="72" t="s">
        <v>3317</v>
      </c>
      <c r="BF96" s="72" t="s">
        <v>3317</v>
      </c>
      <c r="BG96" s="72" t="s">
        <v>3317</v>
      </c>
      <c r="BH96" s="72" t="s">
        <v>3317</v>
      </c>
      <c r="BI96" s="72" t="s">
        <v>3317</v>
      </c>
      <c r="BJ96" s="72" t="s">
        <v>3317</v>
      </c>
      <c r="BK96" s="72" t="s">
        <v>3317</v>
      </c>
      <c r="BL96" s="72" t="s">
        <v>3317</v>
      </c>
      <c r="BM96" s="72" t="s">
        <v>3317</v>
      </c>
      <c r="BN96" s="72" t="s">
        <v>3317</v>
      </c>
      <c r="BO96" s="72" t="s">
        <v>3317</v>
      </c>
      <c r="BP96" s="72" t="s">
        <v>3317</v>
      </c>
      <c r="BQ96" s="72" t="s">
        <v>4008</v>
      </c>
      <c r="BR96" s="72" t="s">
        <v>3317</v>
      </c>
    </row>
    <row r="97" spans="1:70">
      <c r="A97" s="72" t="s">
        <v>2037</v>
      </c>
      <c r="B97" s="72" t="s">
        <v>2484</v>
      </c>
      <c r="C97" s="72" t="s">
        <v>2485</v>
      </c>
      <c r="D97" s="72" t="s">
        <v>3317</v>
      </c>
      <c r="E97" s="72" t="s">
        <v>3317</v>
      </c>
      <c r="F97" s="72" t="s">
        <v>3317</v>
      </c>
      <c r="G97" s="72" t="s">
        <v>3318</v>
      </c>
      <c r="H97" s="72" t="s">
        <v>2486</v>
      </c>
      <c r="I97" s="72" t="s">
        <v>3317</v>
      </c>
      <c r="J97" s="72" t="s">
        <v>3317</v>
      </c>
      <c r="K97" s="72" t="s">
        <v>3317</v>
      </c>
      <c r="L97" s="72" t="s">
        <v>3317</v>
      </c>
      <c r="M97" s="72" t="s">
        <v>3317</v>
      </c>
      <c r="N97" s="72" t="s">
        <v>3317</v>
      </c>
      <c r="O97" s="72" t="s">
        <v>3317</v>
      </c>
      <c r="P97" s="72" t="s">
        <v>3317</v>
      </c>
      <c r="Q97" s="72" t="s">
        <v>3317</v>
      </c>
      <c r="R97" s="72" t="s">
        <v>3317</v>
      </c>
      <c r="S97" s="72" t="s">
        <v>3317</v>
      </c>
      <c r="T97" s="72" t="s">
        <v>3317</v>
      </c>
      <c r="U97" s="72" t="s">
        <v>3317</v>
      </c>
      <c r="V97" s="72" t="s">
        <v>3317</v>
      </c>
      <c r="W97" s="72" t="s">
        <v>3317</v>
      </c>
      <c r="X97" s="72" t="s">
        <v>3317</v>
      </c>
      <c r="Y97" s="72" t="s">
        <v>3317</v>
      </c>
      <c r="Z97" s="72" t="s">
        <v>3317</v>
      </c>
      <c r="AA97" s="72" t="s">
        <v>3317</v>
      </c>
      <c r="AB97" s="72" t="s">
        <v>3317</v>
      </c>
      <c r="AC97" s="72" t="s">
        <v>3317</v>
      </c>
      <c r="AD97" s="72" t="s">
        <v>3317</v>
      </c>
      <c r="AE97" s="72" t="s">
        <v>3317</v>
      </c>
      <c r="AF97" s="72" t="s">
        <v>3317</v>
      </c>
      <c r="AG97" s="72" t="s">
        <v>3317</v>
      </c>
      <c r="AH97" s="72" t="s">
        <v>3317</v>
      </c>
      <c r="AI97" s="72" t="s">
        <v>3317</v>
      </c>
      <c r="AJ97" s="72" t="s">
        <v>3317</v>
      </c>
      <c r="AK97" s="72" t="s">
        <v>3317</v>
      </c>
      <c r="AL97" s="72" t="s">
        <v>3317</v>
      </c>
      <c r="AM97" s="72" t="s">
        <v>3317</v>
      </c>
      <c r="AN97" s="72" t="s">
        <v>3317</v>
      </c>
      <c r="AO97" s="72" t="s">
        <v>3317</v>
      </c>
      <c r="AP97" s="72" t="s">
        <v>3317</v>
      </c>
      <c r="AQ97" s="72" t="s">
        <v>3317</v>
      </c>
      <c r="AR97" s="72" t="s">
        <v>3317</v>
      </c>
      <c r="AS97" s="72" t="s">
        <v>3317</v>
      </c>
      <c r="AT97" s="72" t="s">
        <v>3317</v>
      </c>
      <c r="AU97" s="72" t="s">
        <v>3317</v>
      </c>
      <c r="AV97" s="72" t="s">
        <v>3317</v>
      </c>
      <c r="AW97" s="72" t="s">
        <v>3317</v>
      </c>
      <c r="AX97" s="72" t="s">
        <v>3317</v>
      </c>
      <c r="AY97" s="72" t="s">
        <v>3317</v>
      </c>
      <c r="AZ97" s="72" t="s">
        <v>3317</v>
      </c>
      <c r="BA97" s="72" t="s">
        <v>3317</v>
      </c>
      <c r="BB97" s="72" t="s">
        <v>3317</v>
      </c>
      <c r="BC97" s="72" t="s">
        <v>3317</v>
      </c>
      <c r="BD97" s="72" t="s">
        <v>3317</v>
      </c>
      <c r="BE97" s="72" t="s">
        <v>3317</v>
      </c>
      <c r="BF97" s="72" t="s">
        <v>3317</v>
      </c>
      <c r="BG97" s="72" t="s">
        <v>3317</v>
      </c>
      <c r="BH97" s="72" t="s">
        <v>3317</v>
      </c>
      <c r="BI97" s="72" t="s">
        <v>3317</v>
      </c>
      <c r="BJ97" s="72" t="s">
        <v>3317</v>
      </c>
      <c r="BK97" s="72" t="s">
        <v>3317</v>
      </c>
      <c r="BL97" s="72" t="s">
        <v>3317</v>
      </c>
      <c r="BM97" s="72" t="s">
        <v>3317</v>
      </c>
      <c r="BN97" s="72" t="s">
        <v>3317</v>
      </c>
      <c r="BO97" s="72" t="s">
        <v>3317</v>
      </c>
      <c r="BP97" s="72" t="s">
        <v>3317</v>
      </c>
      <c r="BQ97" s="72" t="s">
        <v>4009</v>
      </c>
      <c r="BR97" s="72" t="s">
        <v>3326</v>
      </c>
    </row>
    <row r="98" spans="1:70">
      <c r="A98" s="72" t="s">
        <v>2037</v>
      </c>
      <c r="B98" s="72" t="s">
        <v>2487</v>
      </c>
      <c r="C98" s="72" t="s">
        <v>2485</v>
      </c>
      <c r="D98" s="72" t="s">
        <v>3317</v>
      </c>
      <c r="E98" s="72" t="s">
        <v>3317</v>
      </c>
      <c r="F98" s="72" t="s">
        <v>3317</v>
      </c>
      <c r="G98" s="72" t="s">
        <v>3318</v>
      </c>
      <c r="H98" s="72" t="s">
        <v>2486</v>
      </c>
      <c r="I98" s="72" t="s">
        <v>3317</v>
      </c>
      <c r="J98" s="72" t="s">
        <v>3317</v>
      </c>
      <c r="K98" s="72" t="s">
        <v>3317</v>
      </c>
      <c r="L98" s="72" t="s">
        <v>3317</v>
      </c>
      <c r="M98" s="72" t="s">
        <v>3317</v>
      </c>
      <c r="N98" s="72" t="s">
        <v>3317</v>
      </c>
      <c r="O98" s="72" t="s">
        <v>3317</v>
      </c>
      <c r="P98" s="72" t="s">
        <v>3317</v>
      </c>
      <c r="Q98" s="72" t="s">
        <v>3317</v>
      </c>
      <c r="R98" s="72" t="s">
        <v>3317</v>
      </c>
      <c r="S98" s="72" t="s">
        <v>3317</v>
      </c>
      <c r="T98" s="72" t="s">
        <v>3317</v>
      </c>
      <c r="U98" s="72" t="s">
        <v>3317</v>
      </c>
      <c r="V98" s="72" t="s">
        <v>3317</v>
      </c>
      <c r="W98" s="72" t="s">
        <v>3317</v>
      </c>
      <c r="X98" s="72" t="s">
        <v>3317</v>
      </c>
      <c r="Y98" s="72" t="s">
        <v>3317</v>
      </c>
      <c r="Z98" s="72" t="s">
        <v>3317</v>
      </c>
      <c r="AA98" s="72" t="s">
        <v>3317</v>
      </c>
      <c r="AB98" s="72" t="s">
        <v>3317</v>
      </c>
      <c r="AC98" s="72" t="s">
        <v>3317</v>
      </c>
      <c r="AD98" s="72" t="s">
        <v>3317</v>
      </c>
      <c r="AE98" s="72" t="s">
        <v>3317</v>
      </c>
      <c r="AF98" s="72" t="s">
        <v>3317</v>
      </c>
      <c r="AG98" s="72" t="s">
        <v>3317</v>
      </c>
      <c r="AH98" s="72" t="s">
        <v>3317</v>
      </c>
      <c r="AI98" s="72" t="s">
        <v>3317</v>
      </c>
      <c r="AJ98" s="72" t="s">
        <v>3317</v>
      </c>
      <c r="AK98" s="72" t="s">
        <v>3317</v>
      </c>
      <c r="AL98" s="72" t="s">
        <v>3317</v>
      </c>
      <c r="AM98" s="72" t="s">
        <v>3317</v>
      </c>
      <c r="AN98" s="72" t="s">
        <v>3317</v>
      </c>
      <c r="AO98" s="72" t="s">
        <v>3317</v>
      </c>
      <c r="AP98" s="72" t="s">
        <v>3317</v>
      </c>
      <c r="AQ98" s="72" t="s">
        <v>3317</v>
      </c>
      <c r="AR98" s="72" t="s">
        <v>3317</v>
      </c>
      <c r="AS98" s="72" t="s">
        <v>3317</v>
      </c>
      <c r="AT98" s="72" t="s">
        <v>3317</v>
      </c>
      <c r="AU98" s="72" t="s">
        <v>3317</v>
      </c>
      <c r="AV98" s="72" t="s">
        <v>3317</v>
      </c>
      <c r="AW98" s="72" t="s">
        <v>3317</v>
      </c>
      <c r="AX98" s="72" t="s">
        <v>3317</v>
      </c>
      <c r="AY98" s="72" t="s">
        <v>3317</v>
      </c>
      <c r="AZ98" s="72" t="s">
        <v>3317</v>
      </c>
      <c r="BA98" s="72" t="s">
        <v>3317</v>
      </c>
      <c r="BB98" s="72" t="s">
        <v>3317</v>
      </c>
      <c r="BC98" s="72" t="s">
        <v>3317</v>
      </c>
      <c r="BD98" s="72" t="s">
        <v>3317</v>
      </c>
      <c r="BE98" s="72" t="s">
        <v>3317</v>
      </c>
      <c r="BF98" s="72" t="s">
        <v>3317</v>
      </c>
      <c r="BG98" s="72" t="s">
        <v>3317</v>
      </c>
      <c r="BH98" s="72" t="s">
        <v>3317</v>
      </c>
      <c r="BI98" s="72" t="s">
        <v>3317</v>
      </c>
      <c r="BJ98" s="72" t="s">
        <v>3317</v>
      </c>
      <c r="BK98" s="72" t="s">
        <v>3317</v>
      </c>
      <c r="BL98" s="72" t="s">
        <v>3317</v>
      </c>
      <c r="BM98" s="72" t="s">
        <v>3317</v>
      </c>
      <c r="BN98" s="72" t="s">
        <v>3317</v>
      </c>
      <c r="BO98" s="72" t="s">
        <v>3317</v>
      </c>
      <c r="BP98" s="72" t="s">
        <v>3317</v>
      </c>
      <c r="BQ98" s="72" t="s">
        <v>4010</v>
      </c>
      <c r="BR98" s="72" t="s">
        <v>3326</v>
      </c>
    </row>
    <row r="99" spans="1:70">
      <c r="A99" s="72" t="s">
        <v>2037</v>
      </c>
      <c r="B99" s="72" t="s">
        <v>2488</v>
      </c>
      <c r="C99" s="72" t="s">
        <v>2485</v>
      </c>
      <c r="D99" s="72" t="s">
        <v>3317</v>
      </c>
      <c r="E99" s="72" t="s">
        <v>3317</v>
      </c>
      <c r="F99" s="72" t="s">
        <v>3317</v>
      </c>
      <c r="G99" s="72" t="s">
        <v>3318</v>
      </c>
      <c r="H99" s="72" t="s">
        <v>2490</v>
      </c>
      <c r="I99" s="72" t="s">
        <v>2489</v>
      </c>
      <c r="J99" s="72" t="s">
        <v>2491</v>
      </c>
      <c r="K99" s="72" t="s">
        <v>3324</v>
      </c>
      <c r="L99" s="72" t="s">
        <v>3317</v>
      </c>
      <c r="M99" s="72" t="s">
        <v>3317</v>
      </c>
      <c r="N99" s="72" t="s">
        <v>3317</v>
      </c>
      <c r="O99" s="72" t="s">
        <v>3317</v>
      </c>
      <c r="P99" s="72" t="s">
        <v>3317</v>
      </c>
      <c r="Q99" s="72" t="s">
        <v>3317</v>
      </c>
      <c r="R99" s="72" t="s">
        <v>3317</v>
      </c>
      <c r="S99" s="72" t="s">
        <v>3317</v>
      </c>
      <c r="T99" s="72" t="s">
        <v>3317</v>
      </c>
      <c r="U99" s="72" t="s">
        <v>3317</v>
      </c>
      <c r="V99" s="72" t="s">
        <v>3317</v>
      </c>
      <c r="W99" s="72" t="s">
        <v>3317</v>
      </c>
      <c r="X99" s="72" t="s">
        <v>3317</v>
      </c>
      <c r="Y99" s="72" t="s">
        <v>3317</v>
      </c>
      <c r="Z99" s="72" t="s">
        <v>3317</v>
      </c>
      <c r="AA99" s="72" t="s">
        <v>3317</v>
      </c>
      <c r="AB99" s="72" t="s">
        <v>3317</v>
      </c>
      <c r="AC99" s="72" t="s">
        <v>3317</v>
      </c>
      <c r="AD99" s="72" t="s">
        <v>3317</v>
      </c>
      <c r="AE99" s="72" t="s">
        <v>3317</v>
      </c>
      <c r="AF99" s="72" t="s">
        <v>3317</v>
      </c>
      <c r="AG99" s="72" t="s">
        <v>3317</v>
      </c>
      <c r="AH99" s="72" t="s">
        <v>3317</v>
      </c>
      <c r="AI99" s="72" t="s">
        <v>3317</v>
      </c>
      <c r="AJ99" s="72" t="s">
        <v>3317</v>
      </c>
      <c r="AK99" s="72" t="s">
        <v>3317</v>
      </c>
      <c r="AL99" s="72" t="s">
        <v>3317</v>
      </c>
      <c r="AM99" s="72" t="s">
        <v>3317</v>
      </c>
      <c r="AN99" s="72" t="s">
        <v>3317</v>
      </c>
      <c r="AO99" s="72" t="s">
        <v>3317</v>
      </c>
      <c r="AP99" s="72" t="s">
        <v>3317</v>
      </c>
      <c r="AQ99" s="72" t="s">
        <v>3317</v>
      </c>
      <c r="AR99" s="72" t="s">
        <v>3317</v>
      </c>
      <c r="AS99" s="72" t="s">
        <v>3317</v>
      </c>
      <c r="AT99" s="72" t="s">
        <v>3317</v>
      </c>
      <c r="AU99" s="72" t="s">
        <v>3317</v>
      </c>
      <c r="AV99" s="72" t="s">
        <v>3317</v>
      </c>
      <c r="AW99" s="72" t="s">
        <v>3317</v>
      </c>
      <c r="AX99" s="72" t="s">
        <v>3317</v>
      </c>
      <c r="AY99" s="72" t="s">
        <v>3317</v>
      </c>
      <c r="AZ99" s="72" t="s">
        <v>3317</v>
      </c>
      <c r="BA99" s="72" t="s">
        <v>3317</v>
      </c>
      <c r="BB99" s="72" t="s">
        <v>3317</v>
      </c>
      <c r="BC99" s="72" t="s">
        <v>3317</v>
      </c>
      <c r="BD99" s="72" t="s">
        <v>3317</v>
      </c>
      <c r="BE99" s="72" t="s">
        <v>3317</v>
      </c>
      <c r="BF99" s="72" t="s">
        <v>3317</v>
      </c>
      <c r="BG99" s="72" t="s">
        <v>3317</v>
      </c>
      <c r="BH99" s="72" t="s">
        <v>3317</v>
      </c>
      <c r="BI99" s="72" t="s">
        <v>3317</v>
      </c>
      <c r="BJ99" s="72" t="s">
        <v>3317</v>
      </c>
      <c r="BK99" s="72" t="s">
        <v>3317</v>
      </c>
      <c r="BL99" s="72" t="s">
        <v>3317</v>
      </c>
      <c r="BM99" s="72" t="s">
        <v>3317</v>
      </c>
      <c r="BN99" s="72" t="s">
        <v>3317</v>
      </c>
      <c r="BO99" s="72" t="s">
        <v>3317</v>
      </c>
      <c r="BP99" s="72" t="s">
        <v>3317</v>
      </c>
      <c r="BQ99" s="72" t="s">
        <v>4011</v>
      </c>
      <c r="BR99" s="72" t="s">
        <v>3326</v>
      </c>
    </row>
    <row r="100" spans="1:70">
      <c r="A100" s="72" t="s">
        <v>2042</v>
      </c>
      <c r="B100" s="72" t="s">
        <v>4012</v>
      </c>
      <c r="C100" s="72" t="s">
        <v>2641</v>
      </c>
      <c r="D100" s="72" t="s">
        <v>3317</v>
      </c>
      <c r="E100" s="72" t="s">
        <v>3317</v>
      </c>
      <c r="F100" s="72" t="s">
        <v>3317</v>
      </c>
      <c r="G100" s="72" t="s">
        <v>3318</v>
      </c>
      <c r="H100" s="72" t="s">
        <v>3317</v>
      </c>
      <c r="I100" s="72" t="s">
        <v>3350</v>
      </c>
      <c r="J100" s="72" t="s">
        <v>4013</v>
      </c>
      <c r="K100" s="72" t="s">
        <v>3324</v>
      </c>
      <c r="L100" s="72" t="s">
        <v>3317</v>
      </c>
      <c r="M100" s="72" t="s">
        <v>3317</v>
      </c>
      <c r="N100" s="72" t="s">
        <v>3317</v>
      </c>
      <c r="O100" s="72" t="s">
        <v>3317</v>
      </c>
      <c r="P100" s="72" t="s">
        <v>3317</v>
      </c>
      <c r="Q100" s="72" t="s">
        <v>3317</v>
      </c>
      <c r="R100" s="72" t="s">
        <v>3317</v>
      </c>
      <c r="S100" s="72" t="s">
        <v>3317</v>
      </c>
      <c r="T100" s="72" t="s">
        <v>3317</v>
      </c>
      <c r="U100" s="72" t="s">
        <v>3317</v>
      </c>
      <c r="V100" s="72" t="s">
        <v>3317</v>
      </c>
      <c r="W100" s="72" t="s">
        <v>3317</v>
      </c>
      <c r="X100" s="72" t="s">
        <v>3317</v>
      </c>
      <c r="Y100" s="72" t="s">
        <v>3317</v>
      </c>
      <c r="Z100" s="72" t="s">
        <v>3317</v>
      </c>
      <c r="AA100" s="72" t="s">
        <v>3317</v>
      </c>
      <c r="AB100" s="72" t="s">
        <v>3317</v>
      </c>
      <c r="AC100" s="72" t="s">
        <v>3317</v>
      </c>
      <c r="AD100" s="72" t="s">
        <v>3317</v>
      </c>
      <c r="AE100" s="72" t="s">
        <v>3317</v>
      </c>
      <c r="AF100" s="72" t="s">
        <v>3317</v>
      </c>
      <c r="AG100" s="72" t="s">
        <v>3317</v>
      </c>
      <c r="AH100" s="72" t="s">
        <v>3317</v>
      </c>
      <c r="AI100" s="72" t="s">
        <v>3317</v>
      </c>
      <c r="AJ100" s="72" t="s">
        <v>3317</v>
      </c>
      <c r="AK100" s="72" t="s">
        <v>3317</v>
      </c>
      <c r="AL100" s="72" t="s">
        <v>3317</v>
      </c>
      <c r="AM100" s="72" t="s">
        <v>3317</v>
      </c>
      <c r="AN100" s="72" t="s">
        <v>3317</v>
      </c>
      <c r="AO100" s="72" t="s">
        <v>3317</v>
      </c>
      <c r="AP100" s="72" t="s">
        <v>3317</v>
      </c>
      <c r="AQ100" s="72" t="s">
        <v>3317</v>
      </c>
      <c r="AR100" s="72" t="s">
        <v>3317</v>
      </c>
      <c r="AS100" s="72" t="s">
        <v>3317</v>
      </c>
      <c r="AT100" s="72" t="s">
        <v>3317</v>
      </c>
      <c r="AU100" s="72" t="s">
        <v>3317</v>
      </c>
      <c r="AV100" s="72" t="s">
        <v>3317</v>
      </c>
      <c r="AW100" s="72" t="s">
        <v>3317</v>
      </c>
      <c r="AX100" s="72" t="s">
        <v>3317</v>
      </c>
      <c r="AY100" s="72" t="s">
        <v>3317</v>
      </c>
      <c r="AZ100" s="72" t="s">
        <v>3317</v>
      </c>
      <c r="BA100" s="72" t="s">
        <v>3317</v>
      </c>
      <c r="BB100" s="72" t="s">
        <v>3317</v>
      </c>
      <c r="BC100" s="72" t="s">
        <v>3317</v>
      </c>
      <c r="BD100" s="72" t="s">
        <v>3317</v>
      </c>
      <c r="BE100" s="72" t="s">
        <v>3317</v>
      </c>
      <c r="BF100" s="72" t="s">
        <v>3317</v>
      </c>
      <c r="BG100" s="72" t="s">
        <v>3317</v>
      </c>
      <c r="BH100" s="72" t="s">
        <v>3317</v>
      </c>
      <c r="BI100" s="72" t="s">
        <v>3317</v>
      </c>
      <c r="BJ100" s="72" t="s">
        <v>3317</v>
      </c>
      <c r="BK100" s="72" t="s">
        <v>3317</v>
      </c>
      <c r="BL100" s="72" t="s">
        <v>3317</v>
      </c>
      <c r="BM100" s="72" t="s">
        <v>3317</v>
      </c>
      <c r="BN100" s="72" t="s">
        <v>3317</v>
      </c>
      <c r="BO100" s="72" t="s">
        <v>3317</v>
      </c>
      <c r="BP100" s="72" t="s">
        <v>3317</v>
      </c>
      <c r="BQ100" s="72" t="s">
        <v>4014</v>
      </c>
      <c r="BR100" s="72" t="s">
        <v>3326</v>
      </c>
    </row>
    <row r="101" spans="1:70">
      <c r="A101" s="72" t="s">
        <v>2042</v>
      </c>
      <c r="B101" s="72" t="s">
        <v>4015</v>
      </c>
      <c r="C101" s="72" t="s">
        <v>2540</v>
      </c>
      <c r="D101" s="72" t="s">
        <v>3317</v>
      </c>
      <c r="E101" s="72" t="s">
        <v>3317</v>
      </c>
      <c r="F101" s="72" t="s">
        <v>3317</v>
      </c>
      <c r="G101" s="72" t="s">
        <v>3318</v>
      </c>
      <c r="H101" s="72" t="s">
        <v>3317</v>
      </c>
      <c r="I101" s="72" t="s">
        <v>3341</v>
      </c>
      <c r="J101" s="72" t="s">
        <v>3317</v>
      </c>
      <c r="K101" s="72" t="s">
        <v>3317</v>
      </c>
      <c r="L101" s="72" t="s">
        <v>3317</v>
      </c>
      <c r="M101" s="72" t="s">
        <v>3317</v>
      </c>
      <c r="N101" s="72" t="s">
        <v>3317</v>
      </c>
      <c r="O101" s="72" t="s">
        <v>3317</v>
      </c>
      <c r="P101" s="72" t="s">
        <v>3317</v>
      </c>
      <c r="Q101" s="72" t="s">
        <v>3317</v>
      </c>
      <c r="R101" s="72" t="s">
        <v>3317</v>
      </c>
      <c r="S101" s="72" t="s">
        <v>3317</v>
      </c>
      <c r="T101" s="72" t="s">
        <v>3317</v>
      </c>
      <c r="U101" s="72" t="s">
        <v>3317</v>
      </c>
      <c r="V101" s="72" t="s">
        <v>3317</v>
      </c>
      <c r="W101" s="72" t="s">
        <v>3317</v>
      </c>
      <c r="X101" s="72" t="s">
        <v>3317</v>
      </c>
      <c r="Y101" s="72" t="s">
        <v>3317</v>
      </c>
      <c r="Z101" s="72" t="s">
        <v>3317</v>
      </c>
      <c r="AA101" s="72" t="s">
        <v>3317</v>
      </c>
      <c r="AB101" s="72" t="s">
        <v>3317</v>
      </c>
      <c r="AC101" s="72" t="s">
        <v>3317</v>
      </c>
      <c r="AD101" s="72" t="s">
        <v>3317</v>
      </c>
      <c r="AE101" s="72" t="s">
        <v>3317</v>
      </c>
      <c r="AF101" s="72" t="s">
        <v>3317</v>
      </c>
      <c r="AG101" s="72" t="s">
        <v>3317</v>
      </c>
      <c r="AH101" s="72" t="s">
        <v>3317</v>
      </c>
      <c r="AI101" s="72" t="s">
        <v>3317</v>
      </c>
      <c r="AJ101" s="72" t="s">
        <v>3317</v>
      </c>
      <c r="AK101" s="72" t="s">
        <v>3317</v>
      </c>
      <c r="AL101" s="72" t="s">
        <v>3317</v>
      </c>
      <c r="AM101" s="72" t="s">
        <v>3317</v>
      </c>
      <c r="AN101" s="72" t="s">
        <v>3317</v>
      </c>
      <c r="AO101" s="72" t="s">
        <v>3317</v>
      </c>
      <c r="AP101" s="72" t="s">
        <v>3317</v>
      </c>
      <c r="AQ101" s="72" t="s">
        <v>3317</v>
      </c>
      <c r="AR101" s="72" t="s">
        <v>3317</v>
      </c>
      <c r="AS101" s="72" t="s">
        <v>3317</v>
      </c>
      <c r="AT101" s="72" t="s">
        <v>3317</v>
      </c>
      <c r="AU101" s="72" t="s">
        <v>3317</v>
      </c>
      <c r="AV101" s="72" t="s">
        <v>3317</v>
      </c>
      <c r="AW101" s="72" t="s">
        <v>3317</v>
      </c>
      <c r="AX101" s="72" t="s">
        <v>3317</v>
      </c>
      <c r="AY101" s="72" t="s">
        <v>3317</v>
      </c>
      <c r="AZ101" s="72" t="s">
        <v>3317</v>
      </c>
      <c r="BA101" s="72" t="s">
        <v>3317</v>
      </c>
      <c r="BB101" s="72" t="s">
        <v>3317</v>
      </c>
      <c r="BC101" s="72" t="s">
        <v>3317</v>
      </c>
      <c r="BD101" s="72" t="s">
        <v>3317</v>
      </c>
      <c r="BE101" s="72" t="s">
        <v>3317</v>
      </c>
      <c r="BF101" s="72" t="s">
        <v>3317</v>
      </c>
      <c r="BG101" s="72" t="s">
        <v>3317</v>
      </c>
      <c r="BH101" s="72" t="s">
        <v>3317</v>
      </c>
      <c r="BI101" s="72" t="s">
        <v>3317</v>
      </c>
      <c r="BJ101" s="72" t="s">
        <v>3317</v>
      </c>
      <c r="BK101" s="72" t="s">
        <v>3317</v>
      </c>
      <c r="BL101" s="72" t="s">
        <v>3317</v>
      </c>
      <c r="BM101" s="72" t="s">
        <v>3317</v>
      </c>
      <c r="BN101" s="72" t="s">
        <v>3317</v>
      </c>
      <c r="BO101" s="72" t="s">
        <v>3317</v>
      </c>
      <c r="BP101" s="72" t="s">
        <v>3317</v>
      </c>
      <c r="BQ101" s="72" t="s">
        <v>4016</v>
      </c>
      <c r="BR101" s="72" t="s">
        <v>3317</v>
      </c>
    </row>
    <row r="102" spans="1:70">
      <c r="A102" s="72" t="s">
        <v>2042</v>
      </c>
      <c r="B102" s="72" t="s">
        <v>2638</v>
      </c>
      <c r="C102" s="72" t="s">
        <v>2540</v>
      </c>
      <c r="D102" s="72" t="s">
        <v>3317</v>
      </c>
      <c r="E102" s="72" t="s">
        <v>3317</v>
      </c>
      <c r="F102" s="72" t="s">
        <v>3317</v>
      </c>
      <c r="G102" s="72" t="s">
        <v>3318</v>
      </c>
      <c r="H102" s="72" t="s">
        <v>3317</v>
      </c>
      <c r="I102" s="72" t="s">
        <v>108</v>
      </c>
      <c r="J102" s="72" t="s">
        <v>2639</v>
      </c>
      <c r="K102" s="72" t="s">
        <v>3324</v>
      </c>
      <c r="L102" s="72" t="s">
        <v>3317</v>
      </c>
      <c r="M102" s="72" t="s">
        <v>3317</v>
      </c>
      <c r="N102" s="72" t="s">
        <v>3317</v>
      </c>
      <c r="O102" s="72" t="s">
        <v>3317</v>
      </c>
      <c r="P102" s="72" t="s">
        <v>3317</v>
      </c>
      <c r="Q102" s="72" t="s">
        <v>3317</v>
      </c>
      <c r="R102" s="72" t="s">
        <v>3317</v>
      </c>
      <c r="S102" s="72" t="s">
        <v>3317</v>
      </c>
      <c r="T102" s="72" t="s">
        <v>3317</v>
      </c>
      <c r="U102" s="72" t="s">
        <v>3317</v>
      </c>
      <c r="V102" s="72" t="s">
        <v>3317</v>
      </c>
      <c r="W102" s="72" t="s">
        <v>3317</v>
      </c>
      <c r="X102" s="72" t="s">
        <v>3317</v>
      </c>
      <c r="Y102" s="72" t="s">
        <v>3317</v>
      </c>
      <c r="Z102" s="72" t="s">
        <v>3317</v>
      </c>
      <c r="AA102" s="72" t="s">
        <v>3317</v>
      </c>
      <c r="AB102" s="72" t="s">
        <v>3317</v>
      </c>
      <c r="AC102" s="72" t="s">
        <v>3317</v>
      </c>
      <c r="AD102" s="72" t="s">
        <v>3317</v>
      </c>
      <c r="AE102" s="72" t="s">
        <v>3317</v>
      </c>
      <c r="AF102" s="72" t="s">
        <v>3317</v>
      </c>
      <c r="AG102" s="72" t="s">
        <v>3317</v>
      </c>
      <c r="AH102" s="72" t="s">
        <v>3317</v>
      </c>
      <c r="AI102" s="72" t="s">
        <v>3317</v>
      </c>
      <c r="AJ102" s="72" t="s">
        <v>3317</v>
      </c>
      <c r="AK102" s="72" t="s">
        <v>3317</v>
      </c>
      <c r="AL102" s="72" t="s">
        <v>3317</v>
      </c>
      <c r="AM102" s="72" t="s">
        <v>3317</v>
      </c>
      <c r="AN102" s="72" t="s">
        <v>3317</v>
      </c>
      <c r="AO102" s="72" t="s">
        <v>3317</v>
      </c>
      <c r="AP102" s="72" t="s">
        <v>3317</v>
      </c>
      <c r="AQ102" s="72" t="s">
        <v>3317</v>
      </c>
      <c r="AR102" s="72" t="s">
        <v>3317</v>
      </c>
      <c r="AS102" s="72" t="s">
        <v>3317</v>
      </c>
      <c r="AT102" s="72" t="s">
        <v>3317</v>
      </c>
      <c r="AU102" s="72" t="s">
        <v>3317</v>
      </c>
      <c r="AV102" s="72" t="s">
        <v>3317</v>
      </c>
      <c r="AW102" s="72" t="s">
        <v>3317</v>
      </c>
      <c r="AX102" s="72" t="s">
        <v>3317</v>
      </c>
      <c r="AY102" s="72" t="s">
        <v>3317</v>
      </c>
      <c r="AZ102" s="72" t="s">
        <v>3317</v>
      </c>
      <c r="BA102" s="72" t="s">
        <v>3317</v>
      </c>
      <c r="BB102" s="72" t="s">
        <v>3317</v>
      </c>
      <c r="BC102" s="72" t="s">
        <v>3317</v>
      </c>
      <c r="BD102" s="72" t="s">
        <v>3317</v>
      </c>
      <c r="BE102" s="72" t="s">
        <v>3317</v>
      </c>
      <c r="BF102" s="72" t="s">
        <v>3317</v>
      </c>
      <c r="BG102" s="72" t="s">
        <v>3317</v>
      </c>
      <c r="BH102" s="72" t="s">
        <v>3317</v>
      </c>
      <c r="BI102" s="72" t="s">
        <v>3317</v>
      </c>
      <c r="BJ102" s="72" t="s">
        <v>3317</v>
      </c>
      <c r="BK102" s="72" t="s">
        <v>3317</v>
      </c>
      <c r="BL102" s="72" t="s">
        <v>3317</v>
      </c>
      <c r="BM102" s="72" t="s">
        <v>3317</v>
      </c>
      <c r="BN102" s="72" t="s">
        <v>3317</v>
      </c>
      <c r="BO102" s="72" t="s">
        <v>3317</v>
      </c>
      <c r="BP102" s="72" t="s">
        <v>3317</v>
      </c>
      <c r="BQ102" s="72" t="s">
        <v>4017</v>
      </c>
      <c r="BR102" s="72" t="s">
        <v>3326</v>
      </c>
    </row>
    <row r="103" spans="1:70">
      <c r="A103" s="72" t="s">
        <v>2042</v>
      </c>
      <c r="B103" s="72" t="s">
        <v>2493</v>
      </c>
      <c r="C103" s="72" t="s">
        <v>2458</v>
      </c>
      <c r="G103" s="72" t="s">
        <v>3318</v>
      </c>
      <c r="I103" s="72" t="s">
        <v>2452</v>
      </c>
    </row>
    <row r="104" spans="1:70">
      <c r="A104" s="72" t="s">
        <v>2042</v>
      </c>
      <c r="B104" s="72" t="s">
        <v>2494</v>
      </c>
      <c r="C104" s="72" t="s">
        <v>2458</v>
      </c>
      <c r="G104" s="72" t="s">
        <v>3318</v>
      </c>
      <c r="H104" s="72" t="s">
        <v>2495</v>
      </c>
      <c r="I104" s="72" t="s">
        <v>551</v>
      </c>
      <c r="J104" s="72" t="s">
        <v>2495</v>
      </c>
    </row>
    <row r="105" spans="1:70">
      <c r="A105" s="72" t="s">
        <v>2042</v>
      </c>
      <c r="B105" s="72" t="s">
        <v>2640</v>
      </c>
      <c r="C105" s="72" t="s">
        <v>2641</v>
      </c>
      <c r="D105" s="72" t="s">
        <v>3317</v>
      </c>
      <c r="E105" s="72" t="s">
        <v>3317</v>
      </c>
      <c r="F105" s="72" t="s">
        <v>3317</v>
      </c>
      <c r="G105" s="72" t="s">
        <v>3318</v>
      </c>
      <c r="H105" s="72" t="s">
        <v>3317</v>
      </c>
      <c r="I105" s="72" t="s">
        <v>108</v>
      </c>
      <c r="J105" s="72" t="s">
        <v>2642</v>
      </c>
      <c r="K105" s="72" t="s">
        <v>3324</v>
      </c>
      <c r="L105" s="72" t="s">
        <v>3317</v>
      </c>
      <c r="M105" s="72" t="s">
        <v>3317</v>
      </c>
      <c r="N105" s="72" t="s">
        <v>3317</v>
      </c>
      <c r="O105" s="72" t="s">
        <v>3317</v>
      </c>
      <c r="P105" s="72" t="s">
        <v>3317</v>
      </c>
      <c r="Q105" s="72" t="s">
        <v>3317</v>
      </c>
      <c r="R105" s="72" t="s">
        <v>3317</v>
      </c>
      <c r="S105" s="72" t="s">
        <v>3317</v>
      </c>
      <c r="T105" s="72" t="s">
        <v>3317</v>
      </c>
      <c r="U105" s="72" t="s">
        <v>3317</v>
      </c>
      <c r="V105" s="72" t="s">
        <v>3317</v>
      </c>
      <c r="W105" s="72" t="s">
        <v>3317</v>
      </c>
      <c r="X105" s="72" t="s">
        <v>3317</v>
      </c>
      <c r="Y105" s="72" t="s">
        <v>3317</v>
      </c>
      <c r="Z105" s="72" t="s">
        <v>3317</v>
      </c>
      <c r="AA105" s="72" t="s">
        <v>3317</v>
      </c>
      <c r="AB105" s="72" t="s">
        <v>3317</v>
      </c>
      <c r="AC105" s="72" t="s">
        <v>3317</v>
      </c>
      <c r="AD105" s="72" t="s">
        <v>3317</v>
      </c>
      <c r="AE105" s="72" t="s">
        <v>3317</v>
      </c>
      <c r="AF105" s="72" t="s">
        <v>3317</v>
      </c>
      <c r="AG105" s="72" t="s">
        <v>3317</v>
      </c>
      <c r="AH105" s="72" t="s">
        <v>3317</v>
      </c>
      <c r="AI105" s="72" t="s">
        <v>3317</v>
      </c>
      <c r="AJ105" s="72" t="s">
        <v>3317</v>
      </c>
      <c r="AK105" s="72" t="s">
        <v>3317</v>
      </c>
      <c r="AL105" s="72" t="s">
        <v>3317</v>
      </c>
      <c r="AM105" s="72" t="s">
        <v>3317</v>
      </c>
      <c r="AN105" s="72" t="s">
        <v>3317</v>
      </c>
      <c r="AO105" s="72" t="s">
        <v>3317</v>
      </c>
      <c r="AP105" s="72" t="s">
        <v>3317</v>
      </c>
      <c r="AQ105" s="72" t="s">
        <v>3317</v>
      </c>
      <c r="AR105" s="72" t="s">
        <v>3317</v>
      </c>
      <c r="AS105" s="72" t="s">
        <v>3317</v>
      </c>
      <c r="AT105" s="72" t="s">
        <v>3317</v>
      </c>
      <c r="AU105" s="72" t="s">
        <v>3317</v>
      </c>
      <c r="AV105" s="72" t="s">
        <v>3317</v>
      </c>
      <c r="AW105" s="72" t="s">
        <v>3317</v>
      </c>
      <c r="AX105" s="72" t="s">
        <v>3317</v>
      </c>
      <c r="AY105" s="72" t="s">
        <v>3317</v>
      </c>
      <c r="AZ105" s="72" t="s">
        <v>3317</v>
      </c>
      <c r="BA105" s="72" t="s">
        <v>3317</v>
      </c>
      <c r="BB105" s="72" t="s">
        <v>3317</v>
      </c>
      <c r="BC105" s="72" t="s">
        <v>3317</v>
      </c>
      <c r="BD105" s="72" t="s">
        <v>3317</v>
      </c>
      <c r="BE105" s="72" t="s">
        <v>3317</v>
      </c>
      <c r="BF105" s="72" t="s">
        <v>3317</v>
      </c>
      <c r="BG105" s="72" t="s">
        <v>3317</v>
      </c>
      <c r="BH105" s="72" t="s">
        <v>3317</v>
      </c>
      <c r="BI105" s="72" t="s">
        <v>3317</v>
      </c>
      <c r="BJ105" s="72" t="s">
        <v>3317</v>
      </c>
      <c r="BK105" s="72" t="s">
        <v>3317</v>
      </c>
      <c r="BL105" s="72" t="s">
        <v>3317</v>
      </c>
      <c r="BM105" s="72" t="s">
        <v>3317</v>
      </c>
      <c r="BN105" s="72" t="s">
        <v>3317</v>
      </c>
      <c r="BO105" s="72" t="s">
        <v>3317</v>
      </c>
      <c r="BP105" s="72" t="s">
        <v>3317</v>
      </c>
      <c r="BQ105" s="72" t="s">
        <v>4018</v>
      </c>
      <c r="BR105" s="72" t="s">
        <v>3326</v>
      </c>
    </row>
    <row r="106" spans="1:70">
      <c r="A106" s="72" t="s">
        <v>2042</v>
      </c>
      <c r="B106" s="72" t="s">
        <v>2643</v>
      </c>
      <c r="C106" s="72" t="s">
        <v>2641</v>
      </c>
      <c r="D106" s="72" t="s">
        <v>3317</v>
      </c>
      <c r="E106" s="72" t="s">
        <v>3317</v>
      </c>
      <c r="F106" s="72" t="s">
        <v>3317</v>
      </c>
      <c r="G106" s="72" t="s">
        <v>3318</v>
      </c>
      <c r="H106" s="72" t="s">
        <v>3317</v>
      </c>
      <c r="I106" s="72" t="s">
        <v>108</v>
      </c>
      <c r="J106" s="72" t="s">
        <v>2644</v>
      </c>
      <c r="K106" s="72" t="s">
        <v>3324</v>
      </c>
      <c r="L106" s="72" t="s">
        <v>3317</v>
      </c>
      <c r="M106" s="72" t="s">
        <v>3317</v>
      </c>
      <c r="N106" s="72" t="s">
        <v>3317</v>
      </c>
      <c r="O106" s="72" t="s">
        <v>3317</v>
      </c>
      <c r="P106" s="72" t="s">
        <v>3317</v>
      </c>
      <c r="Q106" s="72" t="s">
        <v>3317</v>
      </c>
      <c r="R106" s="72" t="s">
        <v>3317</v>
      </c>
      <c r="S106" s="72" t="s">
        <v>3317</v>
      </c>
      <c r="T106" s="72" t="s">
        <v>3317</v>
      </c>
      <c r="U106" s="72" t="s">
        <v>3317</v>
      </c>
      <c r="V106" s="72" t="s">
        <v>3317</v>
      </c>
      <c r="W106" s="72" t="s">
        <v>3317</v>
      </c>
      <c r="X106" s="72" t="s">
        <v>3317</v>
      </c>
      <c r="Y106" s="72" t="s">
        <v>3317</v>
      </c>
      <c r="Z106" s="72" t="s">
        <v>3317</v>
      </c>
      <c r="AA106" s="72" t="s">
        <v>3317</v>
      </c>
      <c r="AB106" s="72" t="s">
        <v>3317</v>
      </c>
      <c r="AC106" s="72" t="s">
        <v>3317</v>
      </c>
      <c r="AD106" s="72" t="s">
        <v>3317</v>
      </c>
      <c r="AE106" s="72" t="s">
        <v>3317</v>
      </c>
      <c r="AF106" s="72" t="s">
        <v>3317</v>
      </c>
      <c r="AG106" s="72" t="s">
        <v>3317</v>
      </c>
      <c r="AH106" s="72" t="s">
        <v>3317</v>
      </c>
      <c r="AI106" s="72" t="s">
        <v>3317</v>
      </c>
      <c r="AJ106" s="72" t="s">
        <v>3317</v>
      </c>
      <c r="AK106" s="72" t="s">
        <v>3317</v>
      </c>
      <c r="AL106" s="72" t="s">
        <v>3317</v>
      </c>
      <c r="AM106" s="72" t="s">
        <v>3317</v>
      </c>
      <c r="AN106" s="72" t="s">
        <v>3317</v>
      </c>
      <c r="AO106" s="72" t="s">
        <v>3317</v>
      </c>
      <c r="AP106" s="72" t="s">
        <v>3317</v>
      </c>
      <c r="AQ106" s="72" t="s">
        <v>3317</v>
      </c>
      <c r="AR106" s="72" t="s">
        <v>3317</v>
      </c>
      <c r="AS106" s="72" t="s">
        <v>3317</v>
      </c>
      <c r="AT106" s="72" t="s">
        <v>3317</v>
      </c>
      <c r="AU106" s="72" t="s">
        <v>3317</v>
      </c>
      <c r="AV106" s="72" t="s">
        <v>3317</v>
      </c>
      <c r="AW106" s="72" t="s">
        <v>3317</v>
      </c>
      <c r="AX106" s="72" t="s">
        <v>3317</v>
      </c>
      <c r="AY106" s="72" t="s">
        <v>3317</v>
      </c>
      <c r="AZ106" s="72" t="s">
        <v>3317</v>
      </c>
      <c r="BA106" s="72" t="s">
        <v>3317</v>
      </c>
      <c r="BB106" s="72" t="s">
        <v>3317</v>
      </c>
      <c r="BC106" s="72" t="s">
        <v>3317</v>
      </c>
      <c r="BD106" s="72" t="s">
        <v>3317</v>
      </c>
      <c r="BE106" s="72" t="s">
        <v>3317</v>
      </c>
      <c r="BF106" s="72" t="s">
        <v>3317</v>
      </c>
      <c r="BG106" s="72" t="s">
        <v>3317</v>
      </c>
      <c r="BH106" s="72" t="s">
        <v>3317</v>
      </c>
      <c r="BI106" s="72" t="s">
        <v>3317</v>
      </c>
      <c r="BJ106" s="72" t="s">
        <v>3317</v>
      </c>
      <c r="BK106" s="72" t="s">
        <v>3317</v>
      </c>
      <c r="BL106" s="72" t="s">
        <v>3317</v>
      </c>
      <c r="BM106" s="72" t="s">
        <v>3317</v>
      </c>
      <c r="BN106" s="72" t="s">
        <v>3317</v>
      </c>
      <c r="BO106" s="72" t="s">
        <v>3317</v>
      </c>
      <c r="BP106" s="72" t="s">
        <v>3317</v>
      </c>
      <c r="BQ106" s="72" t="s">
        <v>4019</v>
      </c>
      <c r="BR106" s="72" t="s">
        <v>3326</v>
      </c>
    </row>
    <row r="107" spans="1:70">
      <c r="A107" s="72" t="s">
        <v>2042</v>
      </c>
      <c r="B107" s="72" t="s">
        <v>2645</v>
      </c>
      <c r="C107" s="354" t="s">
        <v>2540</v>
      </c>
      <c r="D107" s="72" t="s">
        <v>3317</v>
      </c>
      <c r="E107" s="72" t="s">
        <v>3317</v>
      </c>
      <c r="F107" s="72" t="s">
        <v>3317</v>
      </c>
      <c r="G107" s="72" t="s">
        <v>3318</v>
      </c>
      <c r="H107" s="72" t="s">
        <v>3317</v>
      </c>
      <c r="I107" s="72" t="s">
        <v>108</v>
      </c>
      <c r="J107" s="72" t="s">
        <v>3317</v>
      </c>
      <c r="K107" s="72" t="s">
        <v>3317</v>
      </c>
      <c r="L107" s="72" t="s">
        <v>3317</v>
      </c>
      <c r="M107" s="72" t="s">
        <v>3317</v>
      </c>
      <c r="N107" s="72" t="s">
        <v>3317</v>
      </c>
      <c r="O107" s="72" t="s">
        <v>3317</v>
      </c>
      <c r="P107" s="72" t="s">
        <v>3317</v>
      </c>
      <c r="Q107" s="72" t="s">
        <v>3317</v>
      </c>
      <c r="R107" s="72" t="s">
        <v>3317</v>
      </c>
      <c r="S107" s="72" t="s">
        <v>3317</v>
      </c>
      <c r="T107" s="72" t="s">
        <v>3317</v>
      </c>
      <c r="U107" s="72" t="s">
        <v>3317</v>
      </c>
      <c r="V107" s="72" t="s">
        <v>3317</v>
      </c>
      <c r="W107" s="72" t="s">
        <v>3317</v>
      </c>
      <c r="X107" s="72" t="s">
        <v>3317</v>
      </c>
      <c r="Y107" s="72" t="s">
        <v>3317</v>
      </c>
      <c r="Z107" s="72" t="s">
        <v>3317</v>
      </c>
      <c r="AA107" s="72" t="s">
        <v>3317</v>
      </c>
      <c r="AB107" s="72" t="s">
        <v>3317</v>
      </c>
      <c r="AC107" s="72" t="s">
        <v>3317</v>
      </c>
      <c r="AD107" s="72" t="s">
        <v>3317</v>
      </c>
      <c r="AE107" s="72" t="s">
        <v>3317</v>
      </c>
      <c r="AF107" s="72" t="s">
        <v>3317</v>
      </c>
      <c r="AG107" s="72" t="s">
        <v>3317</v>
      </c>
      <c r="AH107" s="72" t="s">
        <v>3317</v>
      </c>
      <c r="AI107" s="72" t="s">
        <v>3317</v>
      </c>
      <c r="AJ107" s="72" t="s">
        <v>3317</v>
      </c>
      <c r="AK107" s="72" t="s">
        <v>3317</v>
      </c>
      <c r="AL107" s="72" t="s">
        <v>3317</v>
      </c>
      <c r="AM107" s="72" t="s">
        <v>3317</v>
      </c>
      <c r="AN107" s="72" t="s">
        <v>3317</v>
      </c>
      <c r="AO107" s="72" t="s">
        <v>3317</v>
      </c>
      <c r="AP107" s="72" t="s">
        <v>3317</v>
      </c>
      <c r="AQ107" s="72" t="s">
        <v>3317</v>
      </c>
      <c r="AR107" s="72" t="s">
        <v>3317</v>
      </c>
      <c r="AS107" s="72" t="s">
        <v>3317</v>
      </c>
      <c r="AT107" s="72" t="s">
        <v>3317</v>
      </c>
      <c r="AU107" s="72" t="s">
        <v>3317</v>
      </c>
      <c r="AV107" s="72" t="s">
        <v>3317</v>
      </c>
      <c r="AW107" s="72" t="s">
        <v>3317</v>
      </c>
      <c r="AX107" s="72" t="s">
        <v>3317</v>
      </c>
      <c r="AY107" s="72" t="s">
        <v>3317</v>
      </c>
      <c r="AZ107" s="72" t="s">
        <v>3317</v>
      </c>
      <c r="BA107" s="72" t="s">
        <v>3317</v>
      </c>
      <c r="BB107" s="72" t="s">
        <v>3317</v>
      </c>
      <c r="BC107" s="72" t="s">
        <v>3317</v>
      </c>
      <c r="BD107" s="72" t="s">
        <v>3317</v>
      </c>
      <c r="BE107" s="72" t="s">
        <v>3317</v>
      </c>
      <c r="BF107" s="72" t="s">
        <v>3317</v>
      </c>
      <c r="BG107" s="72" t="s">
        <v>3317</v>
      </c>
      <c r="BH107" s="72" t="s">
        <v>3317</v>
      </c>
      <c r="BI107" s="72" t="s">
        <v>3317</v>
      </c>
      <c r="BJ107" s="72" t="s">
        <v>3317</v>
      </c>
      <c r="BK107" s="72" t="s">
        <v>3317</v>
      </c>
      <c r="BL107" s="72" t="s">
        <v>3317</v>
      </c>
      <c r="BM107" s="72" t="s">
        <v>3317</v>
      </c>
      <c r="BN107" s="72" t="s">
        <v>3317</v>
      </c>
      <c r="BO107" s="72" t="s">
        <v>3317</v>
      </c>
      <c r="BP107" s="72" t="s">
        <v>3317</v>
      </c>
      <c r="BQ107" s="72" t="s">
        <v>4020</v>
      </c>
      <c r="BR107" s="72" t="s">
        <v>3317</v>
      </c>
    </row>
    <row r="108" spans="1:70">
      <c r="A108" s="72" t="s">
        <v>2042</v>
      </c>
      <c r="B108" s="72" t="s">
        <v>2646</v>
      </c>
      <c r="C108" s="72" t="s">
        <v>2647</v>
      </c>
      <c r="D108" s="72" t="s">
        <v>3317</v>
      </c>
      <c r="E108" s="72" t="s">
        <v>3317</v>
      </c>
      <c r="F108" s="72" t="s">
        <v>3317</v>
      </c>
      <c r="G108" s="72" t="s">
        <v>3318</v>
      </c>
      <c r="H108" s="72" t="s">
        <v>3317</v>
      </c>
      <c r="I108" s="72" t="s">
        <v>108</v>
      </c>
      <c r="J108" s="72" t="s">
        <v>3317</v>
      </c>
      <c r="K108" s="72" t="s">
        <v>3317</v>
      </c>
      <c r="L108" s="72" t="s">
        <v>3341</v>
      </c>
      <c r="M108" s="72" t="s">
        <v>3317</v>
      </c>
      <c r="N108" s="72" t="s">
        <v>3317</v>
      </c>
      <c r="O108" s="72" t="s">
        <v>3350</v>
      </c>
      <c r="P108" s="72" t="s">
        <v>3317</v>
      </c>
      <c r="Q108" s="72" t="s">
        <v>3317</v>
      </c>
      <c r="R108" s="72" t="s">
        <v>3317</v>
      </c>
      <c r="S108" s="72" t="s">
        <v>3317</v>
      </c>
      <c r="T108" s="72" t="s">
        <v>3317</v>
      </c>
      <c r="U108" s="72" t="s">
        <v>3317</v>
      </c>
      <c r="V108" s="72" t="s">
        <v>3317</v>
      </c>
      <c r="W108" s="72" t="s">
        <v>3317</v>
      </c>
      <c r="X108" s="72" t="s">
        <v>3317</v>
      </c>
      <c r="Y108" s="72" t="s">
        <v>3317</v>
      </c>
      <c r="Z108" s="72" t="s">
        <v>3317</v>
      </c>
      <c r="AA108" s="72" t="s">
        <v>3317</v>
      </c>
      <c r="AB108" s="72" t="s">
        <v>3317</v>
      </c>
      <c r="AC108" s="72" t="s">
        <v>3317</v>
      </c>
      <c r="AD108" s="72" t="s">
        <v>3317</v>
      </c>
      <c r="AE108" s="72" t="s">
        <v>3317</v>
      </c>
      <c r="AF108" s="72" t="s">
        <v>3317</v>
      </c>
      <c r="AG108" s="72" t="s">
        <v>3317</v>
      </c>
      <c r="AH108" s="72" t="s">
        <v>3317</v>
      </c>
      <c r="AI108" s="72" t="s">
        <v>3317</v>
      </c>
      <c r="AJ108" s="72" t="s">
        <v>3317</v>
      </c>
      <c r="AK108" s="72" t="s">
        <v>3317</v>
      </c>
      <c r="AL108" s="72" t="s">
        <v>3317</v>
      </c>
      <c r="AM108" s="72" t="s">
        <v>3317</v>
      </c>
      <c r="AN108" s="72" t="s">
        <v>3317</v>
      </c>
      <c r="AO108" s="72" t="s">
        <v>3317</v>
      </c>
      <c r="AP108" s="72" t="s">
        <v>3317</v>
      </c>
      <c r="AQ108" s="72" t="s">
        <v>3317</v>
      </c>
      <c r="AR108" s="72" t="s">
        <v>3317</v>
      </c>
      <c r="AS108" s="72" t="s">
        <v>3317</v>
      </c>
      <c r="AT108" s="72" t="s">
        <v>3317</v>
      </c>
      <c r="AU108" s="72" t="s">
        <v>3317</v>
      </c>
      <c r="AV108" s="72" t="s">
        <v>3317</v>
      </c>
      <c r="AW108" s="72" t="s">
        <v>3317</v>
      </c>
      <c r="AX108" s="72" t="s">
        <v>3317</v>
      </c>
      <c r="AY108" s="72" t="s">
        <v>3317</v>
      </c>
      <c r="AZ108" s="72" t="s">
        <v>3317</v>
      </c>
      <c r="BA108" s="72" t="s">
        <v>3317</v>
      </c>
      <c r="BB108" s="72" t="s">
        <v>3317</v>
      </c>
      <c r="BC108" s="72" t="s">
        <v>3317</v>
      </c>
      <c r="BD108" s="72" t="s">
        <v>3317</v>
      </c>
      <c r="BE108" s="72" t="s">
        <v>3317</v>
      </c>
      <c r="BF108" s="72" t="s">
        <v>3317</v>
      </c>
      <c r="BG108" s="72" t="s">
        <v>3317</v>
      </c>
      <c r="BH108" s="72" t="s">
        <v>3317</v>
      </c>
      <c r="BI108" s="72" t="s">
        <v>3317</v>
      </c>
      <c r="BJ108" s="72" t="s">
        <v>3317</v>
      </c>
      <c r="BK108" s="72" t="s">
        <v>3317</v>
      </c>
      <c r="BL108" s="72" t="s">
        <v>3317</v>
      </c>
      <c r="BM108" s="72" t="s">
        <v>3317</v>
      </c>
      <c r="BN108" s="72" t="s">
        <v>3317</v>
      </c>
      <c r="BO108" s="72" t="s">
        <v>3317</v>
      </c>
      <c r="BP108" s="72" t="s">
        <v>3317</v>
      </c>
      <c r="BQ108" s="72" t="s">
        <v>4021</v>
      </c>
      <c r="BR108" s="72" t="s">
        <v>3317</v>
      </c>
    </row>
    <row r="109" spans="1:70">
      <c r="A109" s="72" t="s">
        <v>2042</v>
      </c>
      <c r="B109" s="72" t="s">
        <v>4022</v>
      </c>
      <c r="C109" s="72" t="s">
        <v>2458</v>
      </c>
      <c r="D109" s="72" t="s">
        <v>3317</v>
      </c>
      <c r="E109" s="72" t="s">
        <v>3317</v>
      </c>
      <c r="F109" s="72" t="s">
        <v>3317</v>
      </c>
      <c r="G109" s="72" t="s">
        <v>3318</v>
      </c>
      <c r="H109" s="72" t="s">
        <v>3317</v>
      </c>
      <c r="I109" s="72" t="s">
        <v>3322</v>
      </c>
      <c r="J109" s="72" t="s">
        <v>3317</v>
      </c>
      <c r="K109" s="72" t="s">
        <v>3317</v>
      </c>
      <c r="L109" s="72" t="s">
        <v>3317</v>
      </c>
      <c r="M109" s="72" t="s">
        <v>3317</v>
      </c>
      <c r="N109" s="72" t="s">
        <v>3317</v>
      </c>
      <c r="O109" s="72" t="s">
        <v>3317</v>
      </c>
      <c r="P109" s="72" t="s">
        <v>3317</v>
      </c>
      <c r="Q109" s="72" t="s">
        <v>3317</v>
      </c>
      <c r="R109" s="72" t="s">
        <v>3317</v>
      </c>
      <c r="S109" s="72" t="s">
        <v>3317</v>
      </c>
      <c r="T109" s="72" t="s">
        <v>3317</v>
      </c>
      <c r="U109" s="72" t="s">
        <v>3317</v>
      </c>
      <c r="V109" s="72" t="s">
        <v>3317</v>
      </c>
      <c r="W109" s="72" t="s">
        <v>3317</v>
      </c>
      <c r="X109" s="72" t="s">
        <v>3317</v>
      </c>
      <c r="Y109" s="72" t="s">
        <v>3317</v>
      </c>
      <c r="Z109" s="72" t="s">
        <v>3317</v>
      </c>
      <c r="AA109" s="72" t="s">
        <v>3317</v>
      </c>
      <c r="AB109" s="72" t="s">
        <v>3317</v>
      </c>
      <c r="AC109" s="72" t="s">
        <v>3317</v>
      </c>
      <c r="AD109" s="72" t="s">
        <v>3317</v>
      </c>
      <c r="AE109" s="72" t="s">
        <v>3317</v>
      </c>
      <c r="AF109" s="72" t="s">
        <v>3317</v>
      </c>
      <c r="AG109" s="72" t="s">
        <v>3317</v>
      </c>
      <c r="AH109" s="72" t="s">
        <v>3317</v>
      </c>
      <c r="AI109" s="72" t="s">
        <v>3317</v>
      </c>
      <c r="AJ109" s="72" t="s">
        <v>3317</v>
      </c>
      <c r="AK109" s="72" t="s">
        <v>3317</v>
      </c>
      <c r="AL109" s="72" t="s">
        <v>3317</v>
      </c>
      <c r="AM109" s="72" t="s">
        <v>3317</v>
      </c>
      <c r="AN109" s="72" t="s">
        <v>3317</v>
      </c>
      <c r="AO109" s="72" t="s">
        <v>3317</v>
      </c>
      <c r="AP109" s="72" t="s">
        <v>3317</v>
      </c>
      <c r="AQ109" s="72" t="s">
        <v>3317</v>
      </c>
      <c r="AR109" s="72" t="s">
        <v>3317</v>
      </c>
      <c r="AS109" s="72" t="s">
        <v>3317</v>
      </c>
      <c r="AT109" s="72" t="s">
        <v>3317</v>
      </c>
      <c r="AU109" s="72" t="s">
        <v>3317</v>
      </c>
      <c r="AV109" s="72" t="s">
        <v>3317</v>
      </c>
      <c r="AW109" s="72" t="s">
        <v>3317</v>
      </c>
      <c r="AX109" s="72" t="s">
        <v>3317</v>
      </c>
      <c r="AY109" s="72" t="s">
        <v>3317</v>
      </c>
      <c r="AZ109" s="72" t="s">
        <v>3317</v>
      </c>
      <c r="BA109" s="72" t="s">
        <v>3317</v>
      </c>
      <c r="BB109" s="72" t="s">
        <v>3317</v>
      </c>
      <c r="BC109" s="72" t="s">
        <v>3317</v>
      </c>
      <c r="BD109" s="72" t="s">
        <v>3317</v>
      </c>
      <c r="BE109" s="72" t="s">
        <v>3317</v>
      </c>
      <c r="BF109" s="72" t="s">
        <v>3317</v>
      </c>
      <c r="BG109" s="72" t="s">
        <v>3317</v>
      </c>
      <c r="BH109" s="72" t="s">
        <v>3317</v>
      </c>
      <c r="BI109" s="72" t="s">
        <v>3317</v>
      </c>
      <c r="BJ109" s="72" t="s">
        <v>3317</v>
      </c>
      <c r="BK109" s="72" t="s">
        <v>3317</v>
      </c>
      <c r="BL109" s="72" t="s">
        <v>3317</v>
      </c>
      <c r="BM109" s="72" t="s">
        <v>3317</v>
      </c>
      <c r="BN109" s="72" t="s">
        <v>3317</v>
      </c>
      <c r="BO109" s="72" t="s">
        <v>3317</v>
      </c>
      <c r="BP109" s="72" t="s">
        <v>3317</v>
      </c>
      <c r="BQ109" s="72" t="s">
        <v>4023</v>
      </c>
      <c r="BR109" s="72" t="s">
        <v>3317</v>
      </c>
    </row>
    <row r="110" spans="1:70">
      <c r="A110" s="72" t="s">
        <v>2042</v>
      </c>
      <c r="B110" s="72" t="s">
        <v>4024</v>
      </c>
      <c r="C110" s="72" t="s">
        <v>2540</v>
      </c>
      <c r="D110" s="72" t="s">
        <v>3317</v>
      </c>
      <c r="E110" s="72" t="s">
        <v>3317</v>
      </c>
      <c r="F110" s="72" t="s">
        <v>3317</v>
      </c>
      <c r="G110" s="72" t="s">
        <v>3318</v>
      </c>
      <c r="H110" s="72" t="s">
        <v>3317</v>
      </c>
      <c r="I110" s="72" t="s">
        <v>3322</v>
      </c>
      <c r="J110" s="72" t="s">
        <v>3317</v>
      </c>
      <c r="K110" s="72" t="s">
        <v>3317</v>
      </c>
      <c r="L110" s="72" t="s">
        <v>3317</v>
      </c>
      <c r="M110" s="72" t="s">
        <v>3317</v>
      </c>
      <c r="N110" s="72" t="s">
        <v>3317</v>
      </c>
      <c r="O110" s="72" t="s">
        <v>3317</v>
      </c>
      <c r="P110" s="72" t="s">
        <v>3317</v>
      </c>
      <c r="Q110" s="72" t="s">
        <v>3317</v>
      </c>
      <c r="R110" s="72" t="s">
        <v>3317</v>
      </c>
      <c r="S110" s="72" t="s">
        <v>3317</v>
      </c>
      <c r="T110" s="72" t="s">
        <v>3317</v>
      </c>
      <c r="U110" s="72" t="s">
        <v>3317</v>
      </c>
      <c r="V110" s="72" t="s">
        <v>3317</v>
      </c>
      <c r="W110" s="72" t="s">
        <v>3317</v>
      </c>
      <c r="X110" s="72" t="s">
        <v>3317</v>
      </c>
      <c r="Y110" s="72" t="s">
        <v>3317</v>
      </c>
      <c r="Z110" s="72" t="s">
        <v>3317</v>
      </c>
      <c r="AA110" s="72" t="s">
        <v>3317</v>
      </c>
      <c r="AB110" s="72" t="s">
        <v>3317</v>
      </c>
      <c r="AC110" s="72" t="s">
        <v>3317</v>
      </c>
      <c r="AD110" s="72" t="s">
        <v>3317</v>
      </c>
      <c r="AE110" s="72" t="s">
        <v>3317</v>
      </c>
      <c r="AF110" s="72" t="s">
        <v>3317</v>
      </c>
      <c r="AG110" s="72" t="s">
        <v>3317</v>
      </c>
      <c r="AH110" s="72" t="s">
        <v>3317</v>
      </c>
      <c r="AI110" s="72" t="s">
        <v>3317</v>
      </c>
      <c r="AJ110" s="72" t="s">
        <v>3317</v>
      </c>
      <c r="AK110" s="72" t="s">
        <v>3317</v>
      </c>
      <c r="AL110" s="72" t="s">
        <v>3317</v>
      </c>
      <c r="AM110" s="72" t="s">
        <v>3317</v>
      </c>
      <c r="AN110" s="72" t="s">
        <v>3317</v>
      </c>
      <c r="AO110" s="72" t="s">
        <v>3317</v>
      </c>
      <c r="AP110" s="72" t="s">
        <v>3317</v>
      </c>
      <c r="AQ110" s="72" t="s">
        <v>3317</v>
      </c>
      <c r="AR110" s="72" t="s">
        <v>3317</v>
      </c>
      <c r="AS110" s="72" t="s">
        <v>3317</v>
      </c>
      <c r="AT110" s="72" t="s">
        <v>3317</v>
      </c>
      <c r="AU110" s="72" t="s">
        <v>3317</v>
      </c>
      <c r="AV110" s="72" t="s">
        <v>3317</v>
      </c>
      <c r="AW110" s="72" t="s">
        <v>3317</v>
      </c>
      <c r="AX110" s="72" t="s">
        <v>3317</v>
      </c>
      <c r="AY110" s="72" t="s">
        <v>3317</v>
      </c>
      <c r="AZ110" s="72" t="s">
        <v>3317</v>
      </c>
      <c r="BA110" s="72" t="s">
        <v>3317</v>
      </c>
      <c r="BB110" s="72" t="s">
        <v>3317</v>
      </c>
      <c r="BC110" s="72" t="s">
        <v>3317</v>
      </c>
      <c r="BD110" s="72" t="s">
        <v>3317</v>
      </c>
      <c r="BE110" s="72" t="s">
        <v>3317</v>
      </c>
      <c r="BF110" s="72" t="s">
        <v>3317</v>
      </c>
      <c r="BG110" s="72" t="s">
        <v>3317</v>
      </c>
      <c r="BH110" s="72" t="s">
        <v>3317</v>
      </c>
      <c r="BI110" s="72" t="s">
        <v>3317</v>
      </c>
      <c r="BJ110" s="72" t="s">
        <v>3317</v>
      </c>
      <c r="BK110" s="72" t="s">
        <v>3317</v>
      </c>
      <c r="BL110" s="72" t="s">
        <v>3317</v>
      </c>
      <c r="BM110" s="72" t="s">
        <v>3317</v>
      </c>
      <c r="BN110" s="72" t="s">
        <v>3317</v>
      </c>
      <c r="BO110" s="72" t="s">
        <v>3317</v>
      </c>
      <c r="BP110" s="72" t="s">
        <v>3317</v>
      </c>
      <c r="BQ110" s="72" t="s">
        <v>4025</v>
      </c>
      <c r="BR110" s="72" t="s">
        <v>3317</v>
      </c>
    </row>
    <row r="111" spans="1:70">
      <c r="A111" s="72" t="s">
        <v>2042</v>
      </c>
      <c r="B111" s="72" t="s">
        <v>2544</v>
      </c>
      <c r="C111" s="72" t="s">
        <v>2458</v>
      </c>
      <c r="D111" s="72" t="s">
        <v>3317</v>
      </c>
      <c r="E111" s="72" t="s">
        <v>3317</v>
      </c>
      <c r="F111" s="72" t="s">
        <v>3317</v>
      </c>
      <c r="G111" s="72" t="s">
        <v>3318</v>
      </c>
      <c r="H111" s="72" t="s">
        <v>3317</v>
      </c>
      <c r="I111" s="72" t="s">
        <v>551</v>
      </c>
      <c r="J111" s="72" t="s">
        <v>2545</v>
      </c>
      <c r="K111" s="72" t="s">
        <v>3324</v>
      </c>
      <c r="L111" s="72" t="s">
        <v>3317</v>
      </c>
      <c r="M111" s="72" t="s">
        <v>3317</v>
      </c>
      <c r="N111" s="72" t="s">
        <v>3317</v>
      </c>
      <c r="O111" s="72" t="s">
        <v>3317</v>
      </c>
      <c r="P111" s="72" t="s">
        <v>3317</v>
      </c>
      <c r="Q111" s="72" t="s">
        <v>3317</v>
      </c>
      <c r="R111" s="72" t="s">
        <v>3317</v>
      </c>
      <c r="S111" s="72" t="s">
        <v>3317</v>
      </c>
      <c r="T111" s="72" t="s">
        <v>3317</v>
      </c>
      <c r="U111" s="72" t="s">
        <v>3317</v>
      </c>
      <c r="V111" s="72" t="s">
        <v>3317</v>
      </c>
      <c r="W111" s="72" t="s">
        <v>3317</v>
      </c>
      <c r="X111" s="72" t="s">
        <v>3317</v>
      </c>
      <c r="Y111" s="72" t="s">
        <v>3317</v>
      </c>
      <c r="Z111" s="72" t="s">
        <v>3317</v>
      </c>
      <c r="AA111" s="72" t="s">
        <v>3317</v>
      </c>
      <c r="AB111" s="72" t="s">
        <v>3317</v>
      </c>
      <c r="AC111" s="72" t="s">
        <v>3317</v>
      </c>
      <c r="AD111" s="72" t="s">
        <v>3317</v>
      </c>
      <c r="AE111" s="72" t="s">
        <v>3317</v>
      </c>
      <c r="AF111" s="72" t="s">
        <v>3317</v>
      </c>
      <c r="AG111" s="72" t="s">
        <v>3317</v>
      </c>
      <c r="AH111" s="72" t="s">
        <v>3317</v>
      </c>
      <c r="AI111" s="72" t="s">
        <v>3317</v>
      </c>
      <c r="AJ111" s="72" t="s">
        <v>3317</v>
      </c>
      <c r="AK111" s="72" t="s">
        <v>3317</v>
      </c>
      <c r="AL111" s="72" t="s">
        <v>3317</v>
      </c>
      <c r="AM111" s="72" t="s">
        <v>3317</v>
      </c>
      <c r="AN111" s="72" t="s">
        <v>3317</v>
      </c>
      <c r="AO111" s="72" t="s">
        <v>3317</v>
      </c>
      <c r="AP111" s="72" t="s">
        <v>3317</v>
      </c>
      <c r="AQ111" s="72" t="s">
        <v>3317</v>
      </c>
      <c r="AR111" s="72" t="s">
        <v>3317</v>
      </c>
      <c r="AS111" s="72" t="s">
        <v>3317</v>
      </c>
      <c r="AT111" s="72" t="s">
        <v>3317</v>
      </c>
      <c r="AU111" s="72" t="s">
        <v>3317</v>
      </c>
      <c r="AV111" s="72" t="s">
        <v>3317</v>
      </c>
      <c r="AW111" s="72" t="s">
        <v>3317</v>
      </c>
      <c r="AX111" s="72" t="s">
        <v>3317</v>
      </c>
      <c r="AY111" s="72" t="s">
        <v>3317</v>
      </c>
      <c r="AZ111" s="72" t="s">
        <v>3317</v>
      </c>
      <c r="BA111" s="72" t="s">
        <v>3317</v>
      </c>
      <c r="BB111" s="72" t="s">
        <v>3317</v>
      </c>
      <c r="BC111" s="72" t="s">
        <v>3317</v>
      </c>
      <c r="BD111" s="72" t="s">
        <v>3317</v>
      </c>
      <c r="BE111" s="72" t="s">
        <v>3317</v>
      </c>
      <c r="BF111" s="72" t="s">
        <v>3317</v>
      </c>
      <c r="BG111" s="72" t="s">
        <v>3317</v>
      </c>
      <c r="BH111" s="72" t="s">
        <v>3317</v>
      </c>
      <c r="BI111" s="72" t="s">
        <v>3317</v>
      </c>
      <c r="BJ111" s="72" t="s">
        <v>3317</v>
      </c>
      <c r="BK111" s="72" t="s">
        <v>3317</v>
      </c>
      <c r="BL111" s="72" t="s">
        <v>3317</v>
      </c>
      <c r="BM111" s="72" t="s">
        <v>3317</v>
      </c>
      <c r="BN111" s="72" t="s">
        <v>3317</v>
      </c>
      <c r="BO111" s="72" t="s">
        <v>3317</v>
      </c>
      <c r="BP111" s="72" t="s">
        <v>3317</v>
      </c>
      <c r="BQ111" s="72" t="s">
        <v>4026</v>
      </c>
      <c r="BR111" s="72" t="s">
        <v>3326</v>
      </c>
    </row>
    <row r="112" spans="1:70">
      <c r="A112" s="72" t="s">
        <v>2044</v>
      </c>
      <c r="B112" s="72" t="s">
        <v>2547</v>
      </c>
      <c r="C112" s="72" t="s">
        <v>3317</v>
      </c>
      <c r="D112" s="72" t="s">
        <v>3317</v>
      </c>
      <c r="E112" s="72" t="s">
        <v>3317</v>
      </c>
      <c r="F112" s="72" t="s">
        <v>3317</v>
      </c>
      <c r="G112" s="72" t="s">
        <v>3318</v>
      </c>
      <c r="H112" s="72" t="s">
        <v>4027</v>
      </c>
      <c r="I112" s="72" t="s">
        <v>551</v>
      </c>
      <c r="J112" s="72" t="s">
        <v>3317</v>
      </c>
      <c r="K112" s="72" t="s">
        <v>3317</v>
      </c>
      <c r="L112" s="72" t="s">
        <v>3317</v>
      </c>
      <c r="M112" s="72" t="s">
        <v>3317</v>
      </c>
      <c r="N112" s="72" t="s">
        <v>3317</v>
      </c>
      <c r="O112" s="72" t="s">
        <v>3317</v>
      </c>
      <c r="P112" s="72" t="s">
        <v>3317</v>
      </c>
      <c r="Q112" s="72" t="s">
        <v>3317</v>
      </c>
      <c r="R112" s="72" t="s">
        <v>3317</v>
      </c>
      <c r="S112" s="72" t="s">
        <v>3317</v>
      </c>
      <c r="T112" s="72" t="s">
        <v>3317</v>
      </c>
      <c r="U112" s="72" t="s">
        <v>3317</v>
      </c>
      <c r="V112" s="72" t="s">
        <v>3317</v>
      </c>
      <c r="W112" s="72" t="s">
        <v>3317</v>
      </c>
      <c r="X112" s="72" t="s">
        <v>3317</v>
      </c>
      <c r="Y112" s="72" t="s">
        <v>3317</v>
      </c>
      <c r="Z112" s="72" t="s">
        <v>3317</v>
      </c>
      <c r="AA112" s="72" t="s">
        <v>3317</v>
      </c>
      <c r="AB112" s="72" t="s">
        <v>3317</v>
      </c>
      <c r="AC112" s="72" t="s">
        <v>3317</v>
      </c>
      <c r="AD112" s="72" t="s">
        <v>3317</v>
      </c>
      <c r="AE112" s="72" t="s">
        <v>3317</v>
      </c>
      <c r="AF112" s="72" t="s">
        <v>3317</v>
      </c>
      <c r="AG112" s="72" t="s">
        <v>3317</v>
      </c>
      <c r="AH112" s="72" t="s">
        <v>3317</v>
      </c>
      <c r="AI112" s="72" t="s">
        <v>3317</v>
      </c>
      <c r="AJ112" s="72" t="s">
        <v>3317</v>
      </c>
      <c r="AK112" s="72" t="s">
        <v>3317</v>
      </c>
      <c r="AL112" s="72" t="s">
        <v>3317</v>
      </c>
      <c r="AM112" s="72" t="s">
        <v>3317</v>
      </c>
      <c r="AN112" s="72" t="s">
        <v>3317</v>
      </c>
      <c r="AO112" s="72" t="s">
        <v>3317</v>
      </c>
      <c r="AP112" s="72" t="s">
        <v>3317</v>
      </c>
      <c r="AQ112" s="72" t="s">
        <v>3317</v>
      </c>
      <c r="AR112" s="72" t="s">
        <v>3317</v>
      </c>
      <c r="AS112" s="72" t="s">
        <v>3317</v>
      </c>
      <c r="AT112" s="72" t="s">
        <v>3317</v>
      </c>
      <c r="AU112" s="72" t="s">
        <v>3317</v>
      </c>
      <c r="AV112" s="72" t="s">
        <v>3317</v>
      </c>
      <c r="AW112" s="72" t="s">
        <v>3317</v>
      </c>
      <c r="AX112" s="72" t="s">
        <v>3317</v>
      </c>
      <c r="AY112" s="72" t="s">
        <v>3317</v>
      </c>
      <c r="AZ112" s="72" t="s">
        <v>3317</v>
      </c>
      <c r="BA112" s="72" t="s">
        <v>3317</v>
      </c>
      <c r="BB112" s="72" t="s">
        <v>3317</v>
      </c>
      <c r="BC112" s="72" t="s">
        <v>3317</v>
      </c>
      <c r="BD112" s="72" t="s">
        <v>3317</v>
      </c>
      <c r="BE112" s="72" t="s">
        <v>3317</v>
      </c>
      <c r="BF112" s="72" t="s">
        <v>3317</v>
      </c>
      <c r="BG112" s="72" t="s">
        <v>3317</v>
      </c>
      <c r="BH112" s="72" t="s">
        <v>3317</v>
      </c>
      <c r="BI112" s="72" t="s">
        <v>3317</v>
      </c>
      <c r="BJ112" s="72" t="s">
        <v>3317</v>
      </c>
      <c r="BK112" s="72" t="s">
        <v>3317</v>
      </c>
      <c r="BL112" s="72" t="s">
        <v>3317</v>
      </c>
      <c r="BM112" s="72" t="s">
        <v>3317</v>
      </c>
      <c r="BN112" s="72" t="s">
        <v>3317</v>
      </c>
      <c r="BO112" s="72" t="s">
        <v>3317</v>
      </c>
      <c r="BP112" s="72" t="s">
        <v>3317</v>
      </c>
      <c r="BQ112" s="72" t="s">
        <v>4028</v>
      </c>
      <c r="BR112" s="72" t="s">
        <v>3317</v>
      </c>
    </row>
    <row r="113" spans="1:70">
      <c r="A113" s="72" t="s">
        <v>2044</v>
      </c>
      <c r="B113" s="72" t="s">
        <v>4029</v>
      </c>
      <c r="C113" s="72" t="s">
        <v>2651</v>
      </c>
      <c r="D113" s="72" t="s">
        <v>3317</v>
      </c>
      <c r="E113" s="72" t="s">
        <v>3317</v>
      </c>
      <c r="F113" s="72" t="s">
        <v>3317</v>
      </c>
      <c r="G113" s="72" t="s">
        <v>3318</v>
      </c>
      <c r="H113" s="72" t="s">
        <v>3317</v>
      </c>
      <c r="I113" s="72" t="s">
        <v>3341</v>
      </c>
      <c r="J113" s="72" t="s">
        <v>4030</v>
      </c>
      <c r="K113" s="72" t="s">
        <v>3318</v>
      </c>
      <c r="L113" s="72" t="s">
        <v>3317</v>
      </c>
      <c r="M113" s="72" t="s">
        <v>3317</v>
      </c>
      <c r="N113" s="72" t="s">
        <v>3317</v>
      </c>
      <c r="O113" s="72" t="s">
        <v>3317</v>
      </c>
      <c r="P113" s="72" t="s">
        <v>3317</v>
      </c>
      <c r="Q113" s="72" t="s">
        <v>3317</v>
      </c>
      <c r="R113" s="72" t="s">
        <v>3317</v>
      </c>
      <c r="S113" s="72" t="s">
        <v>3317</v>
      </c>
      <c r="T113" s="72" t="s">
        <v>3317</v>
      </c>
      <c r="U113" s="72" t="s">
        <v>3317</v>
      </c>
      <c r="V113" s="72" t="s">
        <v>3317</v>
      </c>
      <c r="W113" s="72" t="s">
        <v>3317</v>
      </c>
      <c r="X113" s="72" t="s">
        <v>3317</v>
      </c>
      <c r="Y113" s="72" t="s">
        <v>3317</v>
      </c>
      <c r="Z113" s="72" t="s">
        <v>3317</v>
      </c>
      <c r="AA113" s="72" t="s">
        <v>3317</v>
      </c>
      <c r="AB113" s="72" t="s">
        <v>3317</v>
      </c>
      <c r="AC113" s="72" t="s">
        <v>3317</v>
      </c>
      <c r="AD113" s="72" t="s">
        <v>3317</v>
      </c>
      <c r="AE113" s="72" t="s">
        <v>3317</v>
      </c>
      <c r="AF113" s="72" t="s">
        <v>3317</v>
      </c>
      <c r="AG113" s="72" t="s">
        <v>3317</v>
      </c>
      <c r="AH113" s="72" t="s">
        <v>3317</v>
      </c>
      <c r="AI113" s="72" t="s">
        <v>3317</v>
      </c>
      <c r="AJ113" s="72" t="s">
        <v>3317</v>
      </c>
      <c r="AK113" s="72" t="s">
        <v>3317</v>
      </c>
      <c r="AL113" s="72" t="s">
        <v>3317</v>
      </c>
      <c r="AM113" s="72" t="s">
        <v>3317</v>
      </c>
      <c r="AN113" s="72" t="s">
        <v>3317</v>
      </c>
      <c r="AO113" s="72" t="s">
        <v>3317</v>
      </c>
      <c r="AP113" s="72" t="s">
        <v>3317</v>
      </c>
      <c r="AQ113" s="72" t="s">
        <v>3317</v>
      </c>
      <c r="AR113" s="72" t="s">
        <v>3317</v>
      </c>
      <c r="AS113" s="72" t="s">
        <v>3317</v>
      </c>
      <c r="AT113" s="72" t="s">
        <v>3317</v>
      </c>
      <c r="AU113" s="72" t="s">
        <v>3317</v>
      </c>
      <c r="AV113" s="72" t="s">
        <v>3317</v>
      </c>
      <c r="AW113" s="72" t="s">
        <v>3317</v>
      </c>
      <c r="AX113" s="72" t="s">
        <v>3317</v>
      </c>
      <c r="AY113" s="72" t="s">
        <v>3317</v>
      </c>
      <c r="AZ113" s="72" t="s">
        <v>3317</v>
      </c>
      <c r="BA113" s="72" t="s">
        <v>3317</v>
      </c>
      <c r="BB113" s="72" t="s">
        <v>3317</v>
      </c>
      <c r="BC113" s="72" t="s">
        <v>3317</v>
      </c>
      <c r="BD113" s="72" t="s">
        <v>3317</v>
      </c>
      <c r="BE113" s="72" t="s">
        <v>3317</v>
      </c>
      <c r="BF113" s="72" t="s">
        <v>3317</v>
      </c>
      <c r="BG113" s="72" t="s">
        <v>3317</v>
      </c>
      <c r="BH113" s="72" t="s">
        <v>3317</v>
      </c>
      <c r="BI113" s="72" t="s">
        <v>3317</v>
      </c>
      <c r="BJ113" s="72" t="s">
        <v>3317</v>
      </c>
      <c r="BK113" s="72" t="s">
        <v>3317</v>
      </c>
      <c r="BL113" s="72" t="s">
        <v>3317</v>
      </c>
      <c r="BM113" s="72" t="s">
        <v>3317</v>
      </c>
      <c r="BN113" s="72" t="s">
        <v>3317</v>
      </c>
      <c r="BO113" s="72" t="s">
        <v>3317</v>
      </c>
      <c r="BP113" s="72" t="s">
        <v>3317</v>
      </c>
      <c r="BQ113" s="72" t="s">
        <v>4031</v>
      </c>
      <c r="BR113" s="72" t="s">
        <v>3317</v>
      </c>
    </row>
    <row r="114" spans="1:70">
      <c r="A114" s="72" t="s">
        <v>2044</v>
      </c>
      <c r="B114" s="72" t="s">
        <v>2650</v>
      </c>
      <c r="C114" s="72" t="s">
        <v>2651</v>
      </c>
      <c r="D114" s="72" t="s">
        <v>3317</v>
      </c>
      <c r="E114" s="72" t="s">
        <v>3317</v>
      </c>
      <c r="F114" s="72" t="s">
        <v>3317</v>
      </c>
      <c r="G114" s="72" t="s">
        <v>3318</v>
      </c>
      <c r="H114" s="72" t="s">
        <v>3317</v>
      </c>
      <c r="I114" s="72" t="s">
        <v>108</v>
      </c>
      <c r="J114" s="72" t="s">
        <v>3317</v>
      </c>
      <c r="K114" s="72" t="s">
        <v>3317</v>
      </c>
      <c r="L114" s="72" t="s">
        <v>3317</v>
      </c>
      <c r="M114" s="72" t="s">
        <v>3317</v>
      </c>
      <c r="N114" s="72" t="s">
        <v>3317</v>
      </c>
      <c r="O114" s="72" t="s">
        <v>3317</v>
      </c>
      <c r="P114" s="72" t="s">
        <v>3317</v>
      </c>
      <c r="Q114" s="72" t="s">
        <v>3317</v>
      </c>
      <c r="R114" s="72" t="s">
        <v>3317</v>
      </c>
      <c r="S114" s="72" t="s">
        <v>3317</v>
      </c>
      <c r="T114" s="72" t="s">
        <v>3317</v>
      </c>
      <c r="U114" s="72" t="s">
        <v>3317</v>
      </c>
      <c r="V114" s="72" t="s">
        <v>3317</v>
      </c>
      <c r="W114" s="72" t="s">
        <v>3317</v>
      </c>
      <c r="X114" s="72" t="s">
        <v>3317</v>
      </c>
      <c r="Y114" s="72" t="s">
        <v>3317</v>
      </c>
      <c r="Z114" s="72" t="s">
        <v>3317</v>
      </c>
      <c r="AA114" s="72" t="s">
        <v>3317</v>
      </c>
      <c r="AB114" s="72" t="s">
        <v>3317</v>
      </c>
      <c r="AC114" s="72" t="s">
        <v>3317</v>
      </c>
      <c r="AD114" s="72" t="s">
        <v>3317</v>
      </c>
      <c r="AE114" s="72" t="s">
        <v>3317</v>
      </c>
      <c r="AF114" s="72" t="s">
        <v>3317</v>
      </c>
      <c r="AG114" s="72" t="s">
        <v>3317</v>
      </c>
      <c r="AH114" s="72" t="s">
        <v>3317</v>
      </c>
      <c r="AI114" s="72" t="s">
        <v>3317</v>
      </c>
      <c r="AJ114" s="72" t="s">
        <v>3317</v>
      </c>
      <c r="AK114" s="72" t="s">
        <v>3317</v>
      </c>
      <c r="AL114" s="72" t="s">
        <v>3317</v>
      </c>
      <c r="AM114" s="72" t="s">
        <v>3317</v>
      </c>
      <c r="AN114" s="72" t="s">
        <v>3317</v>
      </c>
      <c r="AO114" s="72" t="s">
        <v>3317</v>
      </c>
      <c r="AP114" s="72" t="s">
        <v>3317</v>
      </c>
      <c r="AQ114" s="72" t="s">
        <v>3317</v>
      </c>
      <c r="AR114" s="72" t="s">
        <v>3317</v>
      </c>
      <c r="AS114" s="72" t="s">
        <v>3317</v>
      </c>
      <c r="AT114" s="72" t="s">
        <v>3317</v>
      </c>
      <c r="AU114" s="72" t="s">
        <v>3317</v>
      </c>
      <c r="AV114" s="72" t="s">
        <v>3317</v>
      </c>
      <c r="AW114" s="72" t="s">
        <v>3317</v>
      </c>
      <c r="AX114" s="72" t="s">
        <v>3317</v>
      </c>
      <c r="AY114" s="72" t="s">
        <v>3317</v>
      </c>
      <c r="AZ114" s="72" t="s">
        <v>3317</v>
      </c>
      <c r="BA114" s="72" t="s">
        <v>3317</v>
      </c>
      <c r="BB114" s="72" t="s">
        <v>3317</v>
      </c>
      <c r="BC114" s="72" t="s">
        <v>3317</v>
      </c>
      <c r="BD114" s="72" t="s">
        <v>3317</v>
      </c>
      <c r="BE114" s="72" t="s">
        <v>3317</v>
      </c>
      <c r="BF114" s="72" t="s">
        <v>3317</v>
      </c>
      <c r="BG114" s="72" t="s">
        <v>3317</v>
      </c>
      <c r="BH114" s="72" t="s">
        <v>3317</v>
      </c>
      <c r="BI114" s="72" t="s">
        <v>3317</v>
      </c>
      <c r="BJ114" s="72" t="s">
        <v>3317</v>
      </c>
      <c r="BK114" s="72" t="s">
        <v>3317</v>
      </c>
      <c r="BL114" s="72" t="s">
        <v>3317</v>
      </c>
      <c r="BM114" s="72" t="s">
        <v>3317</v>
      </c>
      <c r="BN114" s="72" t="s">
        <v>3317</v>
      </c>
      <c r="BO114" s="72" t="s">
        <v>3317</v>
      </c>
      <c r="BP114" s="72" t="s">
        <v>3317</v>
      </c>
      <c r="BQ114" s="72" t="s">
        <v>4032</v>
      </c>
      <c r="BR114" s="72" t="s">
        <v>3317</v>
      </c>
    </row>
    <row r="115" spans="1:70">
      <c r="A115" s="72" t="s">
        <v>2044</v>
      </c>
      <c r="B115" s="72" t="s">
        <v>2652</v>
      </c>
      <c r="C115" s="72" t="s">
        <v>2651</v>
      </c>
      <c r="D115" s="72" t="s">
        <v>3317</v>
      </c>
      <c r="E115" s="72" t="s">
        <v>3317</v>
      </c>
      <c r="F115" s="72" t="s">
        <v>3317</v>
      </c>
      <c r="G115" s="72" t="s">
        <v>3318</v>
      </c>
      <c r="H115" s="72" t="s">
        <v>3317</v>
      </c>
      <c r="I115" s="72" t="s">
        <v>2563</v>
      </c>
      <c r="J115" s="72" t="s">
        <v>2653</v>
      </c>
      <c r="K115" s="72" t="s">
        <v>3324</v>
      </c>
      <c r="L115" s="72" t="s">
        <v>3317</v>
      </c>
      <c r="M115" s="72" t="s">
        <v>3317</v>
      </c>
      <c r="N115" s="72" t="s">
        <v>3317</v>
      </c>
      <c r="O115" s="72" t="s">
        <v>3317</v>
      </c>
      <c r="P115" s="72" t="s">
        <v>3317</v>
      </c>
      <c r="Q115" s="72" t="s">
        <v>3317</v>
      </c>
      <c r="R115" s="72" t="s">
        <v>3317</v>
      </c>
      <c r="S115" s="72" t="s">
        <v>3317</v>
      </c>
      <c r="T115" s="72" t="s">
        <v>3317</v>
      </c>
      <c r="U115" s="72" t="s">
        <v>3317</v>
      </c>
      <c r="V115" s="72" t="s">
        <v>3317</v>
      </c>
      <c r="W115" s="72" t="s">
        <v>3317</v>
      </c>
      <c r="X115" s="72" t="s">
        <v>3317</v>
      </c>
      <c r="Y115" s="72" t="s">
        <v>3317</v>
      </c>
      <c r="Z115" s="72" t="s">
        <v>3317</v>
      </c>
      <c r="AA115" s="72" t="s">
        <v>3317</v>
      </c>
      <c r="AB115" s="72" t="s">
        <v>3317</v>
      </c>
      <c r="AC115" s="72" t="s">
        <v>3317</v>
      </c>
      <c r="AD115" s="72" t="s">
        <v>3317</v>
      </c>
      <c r="AE115" s="72" t="s">
        <v>3317</v>
      </c>
      <c r="AF115" s="72" t="s">
        <v>3317</v>
      </c>
      <c r="AG115" s="72" t="s">
        <v>3317</v>
      </c>
      <c r="AH115" s="72" t="s">
        <v>3317</v>
      </c>
      <c r="AI115" s="72" t="s">
        <v>3317</v>
      </c>
      <c r="AJ115" s="72" t="s">
        <v>3317</v>
      </c>
      <c r="AK115" s="72" t="s">
        <v>3317</v>
      </c>
      <c r="AL115" s="72" t="s">
        <v>3317</v>
      </c>
      <c r="AM115" s="72" t="s">
        <v>3317</v>
      </c>
      <c r="AN115" s="72" t="s">
        <v>3317</v>
      </c>
      <c r="AO115" s="72" t="s">
        <v>3317</v>
      </c>
      <c r="AP115" s="72" t="s">
        <v>3317</v>
      </c>
      <c r="AQ115" s="72" t="s">
        <v>3317</v>
      </c>
      <c r="AR115" s="72" t="s">
        <v>3317</v>
      </c>
      <c r="AS115" s="72" t="s">
        <v>3317</v>
      </c>
      <c r="AT115" s="72" t="s">
        <v>3317</v>
      </c>
      <c r="AU115" s="72" t="s">
        <v>3317</v>
      </c>
      <c r="AV115" s="72" t="s">
        <v>3317</v>
      </c>
      <c r="AW115" s="72" t="s">
        <v>3317</v>
      </c>
      <c r="AX115" s="72" t="s">
        <v>3317</v>
      </c>
      <c r="AY115" s="72" t="s">
        <v>3317</v>
      </c>
      <c r="AZ115" s="72" t="s">
        <v>3317</v>
      </c>
      <c r="BA115" s="72" t="s">
        <v>3317</v>
      </c>
      <c r="BB115" s="72" t="s">
        <v>3317</v>
      </c>
      <c r="BC115" s="72" t="s">
        <v>3317</v>
      </c>
      <c r="BD115" s="72" t="s">
        <v>3317</v>
      </c>
      <c r="BE115" s="72" t="s">
        <v>3317</v>
      </c>
      <c r="BF115" s="72" t="s">
        <v>3317</v>
      </c>
      <c r="BG115" s="72" t="s">
        <v>3317</v>
      </c>
      <c r="BH115" s="72" t="s">
        <v>3317</v>
      </c>
      <c r="BI115" s="72" t="s">
        <v>3317</v>
      </c>
      <c r="BJ115" s="72" t="s">
        <v>3317</v>
      </c>
      <c r="BK115" s="72" t="s">
        <v>3317</v>
      </c>
      <c r="BL115" s="72" t="s">
        <v>3317</v>
      </c>
      <c r="BM115" s="72" t="s">
        <v>3317</v>
      </c>
      <c r="BN115" s="72" t="s">
        <v>3317</v>
      </c>
      <c r="BO115" s="72" t="s">
        <v>3317</v>
      </c>
      <c r="BP115" s="72" t="s">
        <v>3317</v>
      </c>
      <c r="BQ115" s="296" t="s">
        <v>4033</v>
      </c>
      <c r="BR115" s="72" t="s">
        <v>3326</v>
      </c>
    </row>
    <row r="116" spans="1:70">
      <c r="A116" s="72" t="s">
        <v>2044</v>
      </c>
      <c r="B116" s="72" t="s">
        <v>2654</v>
      </c>
      <c r="C116" s="72" t="s">
        <v>2655</v>
      </c>
      <c r="D116" s="72" t="s">
        <v>3317</v>
      </c>
      <c r="E116" s="72" t="s">
        <v>3317</v>
      </c>
      <c r="F116" s="72" t="s">
        <v>3317</v>
      </c>
      <c r="G116" s="72" t="s">
        <v>3318</v>
      </c>
      <c r="H116" s="72" t="s">
        <v>3317</v>
      </c>
      <c r="L116" s="72" t="s">
        <v>3350</v>
      </c>
      <c r="M116" s="72" t="s">
        <v>4034</v>
      </c>
      <c r="N116" s="72" t="s">
        <v>3318</v>
      </c>
      <c r="O116" s="72" t="s">
        <v>4035</v>
      </c>
      <c r="P116" s="72" t="s">
        <v>4034</v>
      </c>
      <c r="Q116" s="72" t="s">
        <v>3318</v>
      </c>
      <c r="R116" s="72" t="s">
        <v>3044</v>
      </c>
      <c r="S116" s="72" t="s">
        <v>4034</v>
      </c>
      <c r="T116" s="72" t="s">
        <v>3318</v>
      </c>
      <c r="U116" s="72" t="s">
        <v>3341</v>
      </c>
      <c r="V116" s="72" t="s">
        <v>4034</v>
      </c>
      <c r="W116" s="72" t="s">
        <v>3318</v>
      </c>
      <c r="X116" s="72" t="s">
        <v>3238</v>
      </c>
      <c r="Y116" s="72" t="s">
        <v>4034</v>
      </c>
      <c r="Z116" s="72" t="s">
        <v>3318</v>
      </c>
      <c r="AA116" s="72" t="s">
        <v>1213</v>
      </c>
      <c r="AB116" s="72" t="s">
        <v>4034</v>
      </c>
      <c r="AC116" s="72" t="s">
        <v>3318</v>
      </c>
      <c r="AD116" s="72" t="s">
        <v>4036</v>
      </c>
      <c r="AE116" s="72" t="s">
        <v>4034</v>
      </c>
      <c r="AF116" s="72" t="s">
        <v>3318</v>
      </c>
      <c r="AG116" s="72" t="s">
        <v>3317</v>
      </c>
      <c r="AH116" s="72" t="s">
        <v>3317</v>
      </c>
      <c r="AI116" s="72" t="s">
        <v>3317</v>
      </c>
      <c r="AJ116" s="72" t="s">
        <v>3317</v>
      </c>
      <c r="AK116" s="72" t="s">
        <v>3317</v>
      </c>
      <c r="AL116" s="72" t="s">
        <v>3317</v>
      </c>
      <c r="AM116" s="72" t="s">
        <v>3317</v>
      </c>
      <c r="AN116" s="72" t="s">
        <v>3317</v>
      </c>
      <c r="AO116" s="72" t="s">
        <v>3317</v>
      </c>
      <c r="AP116" s="72" t="s">
        <v>3317</v>
      </c>
      <c r="AQ116" s="72" t="s">
        <v>3317</v>
      </c>
      <c r="AR116" s="72" t="s">
        <v>3317</v>
      </c>
      <c r="AS116" s="72" t="s">
        <v>3317</v>
      </c>
      <c r="AT116" s="72" t="s">
        <v>3317</v>
      </c>
      <c r="AU116" s="72" t="s">
        <v>3317</v>
      </c>
      <c r="AV116" s="72" t="s">
        <v>3317</v>
      </c>
      <c r="AW116" s="72" t="s">
        <v>3317</v>
      </c>
      <c r="AX116" s="72" t="s">
        <v>3317</v>
      </c>
      <c r="AY116" s="72" t="s">
        <v>3317</v>
      </c>
      <c r="AZ116" s="72" t="s">
        <v>3317</v>
      </c>
      <c r="BA116" s="72" t="s">
        <v>3317</v>
      </c>
      <c r="BB116" s="72" t="s">
        <v>3317</v>
      </c>
      <c r="BC116" s="72" t="s">
        <v>3317</v>
      </c>
      <c r="BD116" s="72" t="s">
        <v>3317</v>
      </c>
      <c r="BE116" s="72" t="s">
        <v>3317</v>
      </c>
      <c r="BF116" s="72" t="s">
        <v>3317</v>
      </c>
      <c r="BG116" s="72" t="s">
        <v>3317</v>
      </c>
      <c r="BH116" s="72" t="s">
        <v>3317</v>
      </c>
      <c r="BI116" s="72" t="s">
        <v>3317</v>
      </c>
      <c r="BJ116" s="72" t="s">
        <v>3317</v>
      </c>
      <c r="BK116" s="72" t="s">
        <v>3317</v>
      </c>
      <c r="BL116" s="72" t="s">
        <v>3317</v>
      </c>
      <c r="BM116" s="72" t="s">
        <v>3317</v>
      </c>
      <c r="BN116" s="72" t="s">
        <v>3317</v>
      </c>
      <c r="BO116" s="72" t="s">
        <v>3317</v>
      </c>
      <c r="BP116" s="72" t="s">
        <v>3317</v>
      </c>
      <c r="BQ116" s="296" t="s">
        <v>4037</v>
      </c>
      <c r="BR116" s="72" t="s">
        <v>3317</v>
      </c>
    </row>
    <row r="117" spans="1:70">
      <c r="A117" s="72" t="s">
        <v>2044</v>
      </c>
      <c r="B117" s="72" t="s">
        <v>2659</v>
      </c>
      <c r="C117" s="72" t="s">
        <v>2655</v>
      </c>
      <c r="D117" s="72" t="s">
        <v>3317</v>
      </c>
      <c r="E117" s="72" t="s">
        <v>3317</v>
      </c>
      <c r="F117" s="72" t="s">
        <v>3317</v>
      </c>
      <c r="G117" s="72" t="s">
        <v>3318</v>
      </c>
      <c r="H117" s="72" t="s">
        <v>3317</v>
      </c>
      <c r="I117" s="72" t="s">
        <v>108</v>
      </c>
      <c r="J117" s="72" t="s">
        <v>3317</v>
      </c>
      <c r="K117" s="72" t="s">
        <v>3317</v>
      </c>
      <c r="L117" s="72" t="s">
        <v>3341</v>
      </c>
      <c r="M117" s="72" t="s">
        <v>2660</v>
      </c>
      <c r="N117" s="72" t="s">
        <v>3317</v>
      </c>
      <c r="O117" s="72" t="s">
        <v>3317</v>
      </c>
      <c r="P117" s="72" t="s">
        <v>3317</v>
      </c>
      <c r="Q117" s="72" t="s">
        <v>3317</v>
      </c>
      <c r="R117" s="72" t="s">
        <v>3317</v>
      </c>
      <c r="S117" s="72" t="s">
        <v>3317</v>
      </c>
      <c r="T117" s="72" t="s">
        <v>3317</v>
      </c>
      <c r="U117" s="72" t="s">
        <v>3317</v>
      </c>
      <c r="V117" s="72" t="s">
        <v>3317</v>
      </c>
      <c r="W117" s="72" t="s">
        <v>3317</v>
      </c>
      <c r="X117" s="72" t="s">
        <v>3317</v>
      </c>
      <c r="Y117" s="72" t="s">
        <v>3317</v>
      </c>
      <c r="Z117" s="72" t="s">
        <v>3317</v>
      </c>
      <c r="AA117" s="72" t="s">
        <v>3317</v>
      </c>
      <c r="AB117" s="72" t="s">
        <v>3317</v>
      </c>
      <c r="AC117" s="72" t="s">
        <v>3317</v>
      </c>
      <c r="AD117" s="72" t="s">
        <v>3317</v>
      </c>
      <c r="AE117" s="72" t="s">
        <v>3317</v>
      </c>
      <c r="AF117" s="72" t="s">
        <v>3317</v>
      </c>
      <c r="AG117" s="72" t="s">
        <v>3317</v>
      </c>
      <c r="AH117" s="72" t="s">
        <v>3317</v>
      </c>
      <c r="AI117" s="72" t="s">
        <v>3317</v>
      </c>
      <c r="AJ117" s="72" t="s">
        <v>3317</v>
      </c>
      <c r="AK117" s="72" t="s">
        <v>3317</v>
      </c>
      <c r="AL117" s="72" t="s">
        <v>3317</v>
      </c>
      <c r="AM117" s="72" t="s">
        <v>3317</v>
      </c>
      <c r="AN117" s="72" t="s">
        <v>3317</v>
      </c>
      <c r="AO117" s="72" t="s">
        <v>3317</v>
      </c>
      <c r="AP117" s="72" t="s">
        <v>3317</v>
      </c>
      <c r="AQ117" s="72" t="s">
        <v>3317</v>
      </c>
      <c r="AR117" s="72" t="s">
        <v>3317</v>
      </c>
      <c r="AS117" s="72" t="s">
        <v>3317</v>
      </c>
      <c r="AT117" s="72" t="s">
        <v>3317</v>
      </c>
      <c r="AU117" s="72" t="s">
        <v>3317</v>
      </c>
      <c r="AV117" s="72" t="s">
        <v>3317</v>
      </c>
      <c r="AW117" s="72" t="s">
        <v>3317</v>
      </c>
      <c r="AX117" s="72" t="s">
        <v>3317</v>
      </c>
      <c r="AY117" s="72" t="s">
        <v>3317</v>
      </c>
      <c r="AZ117" s="72" t="s">
        <v>3317</v>
      </c>
      <c r="BA117" s="72" t="s">
        <v>3317</v>
      </c>
      <c r="BB117" s="72" t="s">
        <v>3317</v>
      </c>
      <c r="BC117" s="72" t="s">
        <v>3317</v>
      </c>
      <c r="BD117" s="72" t="s">
        <v>3317</v>
      </c>
      <c r="BE117" s="72" t="s">
        <v>3317</v>
      </c>
      <c r="BF117" s="72" t="s">
        <v>3317</v>
      </c>
      <c r="BG117" s="72" t="s">
        <v>3317</v>
      </c>
      <c r="BH117" s="72" t="s">
        <v>3317</v>
      </c>
      <c r="BI117" s="72" t="s">
        <v>3317</v>
      </c>
      <c r="BJ117" s="72" t="s">
        <v>3317</v>
      </c>
      <c r="BK117" s="72" t="s">
        <v>3317</v>
      </c>
      <c r="BL117" s="72" t="s">
        <v>3317</v>
      </c>
      <c r="BM117" s="72" t="s">
        <v>3317</v>
      </c>
      <c r="BN117" s="72" t="s">
        <v>3317</v>
      </c>
      <c r="BO117" s="72" t="s">
        <v>3317</v>
      </c>
      <c r="BP117" s="72" t="s">
        <v>3317</v>
      </c>
      <c r="BQ117" s="72" t="s">
        <v>4038</v>
      </c>
      <c r="BR117" s="72" t="s">
        <v>3317</v>
      </c>
    </row>
    <row r="118" spans="1:70">
      <c r="A118" s="72" t="s">
        <v>2044</v>
      </c>
      <c r="B118" s="72" t="s">
        <v>2661</v>
      </c>
      <c r="C118" s="72" t="s">
        <v>2651</v>
      </c>
      <c r="D118" s="72" t="s">
        <v>3317</v>
      </c>
      <c r="E118" s="72" t="s">
        <v>3317</v>
      </c>
      <c r="F118" s="72" t="s">
        <v>3317</v>
      </c>
      <c r="G118" s="72" t="s">
        <v>3318</v>
      </c>
      <c r="H118" s="72" t="s">
        <v>3317</v>
      </c>
      <c r="I118" s="72" t="s">
        <v>108</v>
      </c>
      <c r="J118" s="72" t="s">
        <v>3317</v>
      </c>
      <c r="K118" s="72" t="s">
        <v>3317</v>
      </c>
      <c r="L118" s="72" t="s">
        <v>4039</v>
      </c>
      <c r="M118" s="72" t="s">
        <v>3317</v>
      </c>
      <c r="N118" s="72" t="s">
        <v>3317</v>
      </c>
      <c r="O118" s="72" t="s">
        <v>3317</v>
      </c>
      <c r="P118" s="72" t="s">
        <v>3317</v>
      </c>
      <c r="Q118" s="72" t="s">
        <v>3317</v>
      </c>
      <c r="R118" s="72" t="s">
        <v>3317</v>
      </c>
      <c r="S118" s="72" t="s">
        <v>3317</v>
      </c>
      <c r="T118" s="72" t="s">
        <v>3317</v>
      </c>
      <c r="U118" s="72" t="s">
        <v>3317</v>
      </c>
      <c r="V118" s="72" t="s">
        <v>3317</v>
      </c>
      <c r="W118" s="72" t="s">
        <v>3317</v>
      </c>
      <c r="X118" s="72" t="s">
        <v>3317</v>
      </c>
      <c r="Y118" s="72" t="s">
        <v>3317</v>
      </c>
      <c r="Z118" s="72" t="s">
        <v>3317</v>
      </c>
      <c r="AA118" s="72" t="s">
        <v>3317</v>
      </c>
      <c r="AB118" s="72" t="s">
        <v>3317</v>
      </c>
      <c r="AC118" s="72" t="s">
        <v>3317</v>
      </c>
      <c r="AD118" s="72" t="s">
        <v>3317</v>
      </c>
      <c r="AE118" s="72" t="s">
        <v>3317</v>
      </c>
      <c r="AF118" s="72" t="s">
        <v>3317</v>
      </c>
      <c r="AG118" s="72" t="s">
        <v>3317</v>
      </c>
      <c r="AH118" s="72" t="s">
        <v>3317</v>
      </c>
      <c r="AI118" s="72" t="s">
        <v>3317</v>
      </c>
      <c r="AJ118" s="72" t="s">
        <v>3317</v>
      </c>
      <c r="AK118" s="72" t="s">
        <v>3317</v>
      </c>
      <c r="AL118" s="72" t="s">
        <v>3317</v>
      </c>
      <c r="AM118" s="72" t="s">
        <v>3317</v>
      </c>
      <c r="AN118" s="72" t="s">
        <v>3317</v>
      </c>
      <c r="AO118" s="72" t="s">
        <v>3317</v>
      </c>
      <c r="AP118" s="72" t="s">
        <v>3317</v>
      </c>
      <c r="AQ118" s="72" t="s">
        <v>3317</v>
      </c>
      <c r="AR118" s="72" t="s">
        <v>3317</v>
      </c>
      <c r="AS118" s="72" t="s">
        <v>3317</v>
      </c>
      <c r="AT118" s="72" t="s">
        <v>3317</v>
      </c>
      <c r="AU118" s="72" t="s">
        <v>3317</v>
      </c>
      <c r="AV118" s="72" t="s">
        <v>3317</v>
      </c>
      <c r="AW118" s="72" t="s">
        <v>3317</v>
      </c>
      <c r="AX118" s="72" t="s">
        <v>3317</v>
      </c>
      <c r="AY118" s="72" t="s">
        <v>3317</v>
      </c>
      <c r="AZ118" s="72" t="s">
        <v>3317</v>
      </c>
      <c r="BA118" s="72" t="s">
        <v>3317</v>
      </c>
      <c r="BB118" s="72" t="s">
        <v>3317</v>
      </c>
      <c r="BC118" s="72" t="s">
        <v>3317</v>
      </c>
      <c r="BD118" s="72" t="s">
        <v>3317</v>
      </c>
      <c r="BE118" s="72" t="s">
        <v>3317</v>
      </c>
      <c r="BF118" s="72" t="s">
        <v>3317</v>
      </c>
      <c r="BG118" s="72" t="s">
        <v>3317</v>
      </c>
      <c r="BH118" s="72" t="s">
        <v>3317</v>
      </c>
      <c r="BI118" s="72" t="s">
        <v>3317</v>
      </c>
      <c r="BJ118" s="72" t="s">
        <v>3317</v>
      </c>
      <c r="BK118" s="72" t="s">
        <v>3317</v>
      </c>
      <c r="BL118" s="72" t="s">
        <v>3317</v>
      </c>
      <c r="BM118" s="72" t="s">
        <v>3317</v>
      </c>
      <c r="BN118" s="72" t="s">
        <v>3317</v>
      </c>
      <c r="BO118" s="72" t="s">
        <v>3317</v>
      </c>
      <c r="BP118" s="72" t="s">
        <v>3317</v>
      </c>
      <c r="BQ118" s="72" t="s">
        <v>4040</v>
      </c>
      <c r="BR118" s="72" t="s">
        <v>3317</v>
      </c>
    </row>
    <row r="119" spans="1:70">
      <c r="A119" s="72" t="s">
        <v>2044</v>
      </c>
      <c r="B119" s="72" t="s">
        <v>3240</v>
      </c>
      <c r="C119" s="72" t="s">
        <v>2651</v>
      </c>
      <c r="D119" s="72" t="s">
        <v>3317</v>
      </c>
      <c r="E119" s="72" t="s">
        <v>3317</v>
      </c>
      <c r="F119" s="72" t="s">
        <v>3317</v>
      </c>
      <c r="G119" s="72" t="s">
        <v>3318</v>
      </c>
      <c r="H119" s="72" t="s">
        <v>3317</v>
      </c>
      <c r="I119" s="72" t="s">
        <v>3238</v>
      </c>
      <c r="J119" s="72" t="s">
        <v>3317</v>
      </c>
      <c r="K119" s="72" t="s">
        <v>3317</v>
      </c>
      <c r="L119" s="72" t="s">
        <v>3317</v>
      </c>
      <c r="M119" s="72" t="s">
        <v>3317</v>
      </c>
      <c r="N119" s="72" t="s">
        <v>3317</v>
      </c>
      <c r="O119" s="72" t="s">
        <v>3317</v>
      </c>
      <c r="P119" s="72" t="s">
        <v>3317</v>
      </c>
      <c r="Q119" s="72" t="s">
        <v>3317</v>
      </c>
      <c r="R119" s="72" t="s">
        <v>3317</v>
      </c>
      <c r="S119" s="72" t="s">
        <v>3317</v>
      </c>
      <c r="T119" s="72" t="s">
        <v>3317</v>
      </c>
      <c r="U119" s="72" t="s">
        <v>3317</v>
      </c>
      <c r="V119" s="72" t="s">
        <v>3317</v>
      </c>
      <c r="W119" s="72" t="s">
        <v>3317</v>
      </c>
      <c r="X119" s="72" t="s">
        <v>3317</v>
      </c>
      <c r="Y119" s="72" t="s">
        <v>3317</v>
      </c>
      <c r="Z119" s="72" t="s">
        <v>3317</v>
      </c>
      <c r="AA119" s="72" t="s">
        <v>3317</v>
      </c>
      <c r="AB119" s="72" t="s">
        <v>3317</v>
      </c>
      <c r="AC119" s="72" t="s">
        <v>3317</v>
      </c>
      <c r="AD119" s="72" t="s">
        <v>3317</v>
      </c>
      <c r="AE119" s="72" t="s">
        <v>3317</v>
      </c>
      <c r="AF119" s="72" t="s">
        <v>3317</v>
      </c>
      <c r="AG119" s="72" t="s">
        <v>3317</v>
      </c>
      <c r="AH119" s="72" t="s">
        <v>3317</v>
      </c>
      <c r="AI119" s="72" t="s">
        <v>3317</v>
      </c>
      <c r="AJ119" s="72" t="s">
        <v>3317</v>
      </c>
      <c r="AK119" s="72" t="s">
        <v>3317</v>
      </c>
      <c r="AL119" s="72" t="s">
        <v>3317</v>
      </c>
      <c r="AM119" s="72" t="s">
        <v>3317</v>
      </c>
      <c r="AN119" s="72" t="s">
        <v>3317</v>
      </c>
      <c r="AO119" s="72" t="s">
        <v>3317</v>
      </c>
      <c r="AP119" s="72" t="s">
        <v>3317</v>
      </c>
      <c r="AQ119" s="72" t="s">
        <v>3317</v>
      </c>
      <c r="AR119" s="72" t="s">
        <v>3317</v>
      </c>
      <c r="AS119" s="72" t="s">
        <v>3317</v>
      </c>
      <c r="AT119" s="72" t="s">
        <v>3317</v>
      </c>
      <c r="AU119" s="72" t="s">
        <v>3317</v>
      </c>
      <c r="AV119" s="72" t="s">
        <v>3317</v>
      </c>
      <c r="AW119" s="72" t="s">
        <v>3317</v>
      </c>
      <c r="AX119" s="72" t="s">
        <v>3317</v>
      </c>
      <c r="AY119" s="72" t="s">
        <v>3317</v>
      </c>
      <c r="AZ119" s="72" t="s">
        <v>3317</v>
      </c>
      <c r="BA119" s="72" t="s">
        <v>3317</v>
      </c>
      <c r="BB119" s="72" t="s">
        <v>3317</v>
      </c>
      <c r="BC119" s="72" t="s">
        <v>3317</v>
      </c>
      <c r="BD119" s="72" t="s">
        <v>3317</v>
      </c>
      <c r="BE119" s="72" t="s">
        <v>3317</v>
      </c>
      <c r="BF119" s="72" t="s">
        <v>3317</v>
      </c>
      <c r="BG119" s="72" t="s">
        <v>3317</v>
      </c>
      <c r="BH119" s="72" t="s">
        <v>3317</v>
      </c>
      <c r="BI119" s="72" t="s">
        <v>3317</v>
      </c>
      <c r="BJ119" s="72" t="s">
        <v>3317</v>
      </c>
      <c r="BK119" s="72" t="s">
        <v>3317</v>
      </c>
      <c r="BL119" s="72" t="s">
        <v>3317</v>
      </c>
      <c r="BM119" s="72" t="s">
        <v>3317</v>
      </c>
      <c r="BN119" s="72" t="s">
        <v>3317</v>
      </c>
      <c r="BO119" s="72" t="s">
        <v>3317</v>
      </c>
      <c r="BP119" s="72" t="s">
        <v>3317</v>
      </c>
      <c r="BQ119" s="72" t="s">
        <v>4041</v>
      </c>
      <c r="BR119" s="72" t="s">
        <v>3317</v>
      </c>
    </row>
    <row r="120" spans="1:70">
      <c r="A120" s="72" t="s">
        <v>2044</v>
      </c>
      <c r="B120" s="72" t="s">
        <v>4042</v>
      </c>
      <c r="C120" s="72" t="s">
        <v>2651</v>
      </c>
      <c r="D120" s="72" t="s">
        <v>3317</v>
      </c>
      <c r="E120" s="72" t="s">
        <v>3317</v>
      </c>
      <c r="F120" s="72" t="s">
        <v>3317</v>
      </c>
      <c r="G120" s="72" t="s">
        <v>3318</v>
      </c>
      <c r="H120" s="72" t="s">
        <v>3317</v>
      </c>
      <c r="I120" s="72" t="s">
        <v>3322</v>
      </c>
      <c r="J120" s="72" t="s">
        <v>3317</v>
      </c>
      <c r="K120" s="72" t="s">
        <v>3317</v>
      </c>
      <c r="L120" s="72" t="s">
        <v>3317</v>
      </c>
      <c r="M120" s="72" t="s">
        <v>3317</v>
      </c>
      <c r="N120" s="72" t="s">
        <v>3317</v>
      </c>
      <c r="O120" s="72" t="s">
        <v>3317</v>
      </c>
      <c r="P120" s="72" t="s">
        <v>3317</v>
      </c>
      <c r="Q120" s="72" t="s">
        <v>3317</v>
      </c>
      <c r="R120" s="72" t="s">
        <v>3317</v>
      </c>
      <c r="S120" s="72" t="s">
        <v>3317</v>
      </c>
      <c r="T120" s="72" t="s">
        <v>3317</v>
      </c>
      <c r="U120" s="72" t="s">
        <v>3317</v>
      </c>
      <c r="V120" s="72" t="s">
        <v>3317</v>
      </c>
      <c r="W120" s="72" t="s">
        <v>3317</v>
      </c>
      <c r="X120" s="72" t="s">
        <v>3317</v>
      </c>
      <c r="Y120" s="72" t="s">
        <v>3317</v>
      </c>
      <c r="Z120" s="72" t="s">
        <v>3317</v>
      </c>
      <c r="AA120" s="72" t="s">
        <v>3317</v>
      </c>
      <c r="AB120" s="72" t="s">
        <v>3317</v>
      </c>
      <c r="AC120" s="72" t="s">
        <v>3317</v>
      </c>
      <c r="AD120" s="72" t="s">
        <v>3317</v>
      </c>
      <c r="AE120" s="72" t="s">
        <v>3317</v>
      </c>
      <c r="AF120" s="72" t="s">
        <v>3317</v>
      </c>
      <c r="AG120" s="72" t="s">
        <v>3317</v>
      </c>
      <c r="AH120" s="72" t="s">
        <v>3317</v>
      </c>
      <c r="AI120" s="72" t="s">
        <v>3317</v>
      </c>
      <c r="AJ120" s="72" t="s">
        <v>3317</v>
      </c>
      <c r="AK120" s="72" t="s">
        <v>3317</v>
      </c>
      <c r="AL120" s="72" t="s">
        <v>3317</v>
      </c>
      <c r="AM120" s="72" t="s">
        <v>3317</v>
      </c>
      <c r="AN120" s="72" t="s">
        <v>3317</v>
      </c>
      <c r="AO120" s="72" t="s">
        <v>3317</v>
      </c>
      <c r="AP120" s="72" t="s">
        <v>3317</v>
      </c>
      <c r="AQ120" s="72" t="s">
        <v>3317</v>
      </c>
      <c r="AR120" s="72" t="s">
        <v>3317</v>
      </c>
      <c r="AS120" s="72" t="s">
        <v>3317</v>
      </c>
      <c r="AT120" s="72" t="s">
        <v>3317</v>
      </c>
      <c r="AU120" s="72" t="s">
        <v>3317</v>
      </c>
      <c r="AV120" s="72" t="s">
        <v>3317</v>
      </c>
      <c r="AW120" s="72" t="s">
        <v>3317</v>
      </c>
      <c r="AX120" s="72" t="s">
        <v>3317</v>
      </c>
      <c r="AY120" s="72" t="s">
        <v>3317</v>
      </c>
      <c r="AZ120" s="72" t="s">
        <v>3317</v>
      </c>
      <c r="BA120" s="72" t="s">
        <v>3317</v>
      </c>
      <c r="BB120" s="72" t="s">
        <v>3317</v>
      </c>
      <c r="BC120" s="72" t="s">
        <v>3317</v>
      </c>
      <c r="BD120" s="72" t="s">
        <v>3317</v>
      </c>
      <c r="BE120" s="72" t="s">
        <v>3317</v>
      </c>
      <c r="BF120" s="72" t="s">
        <v>3317</v>
      </c>
      <c r="BG120" s="72" t="s">
        <v>3317</v>
      </c>
      <c r="BH120" s="72" t="s">
        <v>3317</v>
      </c>
      <c r="BI120" s="72" t="s">
        <v>3317</v>
      </c>
      <c r="BJ120" s="72" t="s">
        <v>3317</v>
      </c>
      <c r="BK120" s="72" t="s">
        <v>3317</v>
      </c>
      <c r="BL120" s="72" t="s">
        <v>3317</v>
      </c>
      <c r="BM120" s="72" t="s">
        <v>3317</v>
      </c>
      <c r="BN120" s="72" t="s">
        <v>3317</v>
      </c>
      <c r="BO120" s="72" t="s">
        <v>3317</v>
      </c>
      <c r="BP120" s="72" t="s">
        <v>3317</v>
      </c>
      <c r="BQ120" s="72" t="s">
        <v>4043</v>
      </c>
      <c r="BR120" s="72" t="s">
        <v>3317</v>
      </c>
    </row>
    <row r="121" spans="1:70">
      <c r="A121" s="72" t="s">
        <v>2044</v>
      </c>
      <c r="B121" s="72" t="s">
        <v>4044</v>
      </c>
      <c r="C121" s="72" t="s">
        <v>4045</v>
      </c>
      <c r="D121" s="72" t="s">
        <v>3317</v>
      </c>
      <c r="E121" s="72" t="s">
        <v>3317</v>
      </c>
      <c r="F121" s="72" t="s">
        <v>3317</v>
      </c>
      <c r="G121" s="72" t="s">
        <v>3318</v>
      </c>
      <c r="H121" s="72" t="s">
        <v>3317</v>
      </c>
      <c r="I121" s="72" t="s">
        <v>3322</v>
      </c>
      <c r="J121" s="72" t="s">
        <v>3317</v>
      </c>
      <c r="K121" s="72" t="s">
        <v>3317</v>
      </c>
      <c r="L121" s="72" t="s">
        <v>3317</v>
      </c>
      <c r="M121" s="72" t="s">
        <v>3317</v>
      </c>
      <c r="N121" s="72" t="s">
        <v>3317</v>
      </c>
      <c r="O121" s="72" t="s">
        <v>3317</v>
      </c>
      <c r="P121" s="72" t="s">
        <v>3317</v>
      </c>
      <c r="Q121" s="72" t="s">
        <v>3317</v>
      </c>
      <c r="R121" s="72" t="s">
        <v>3317</v>
      </c>
      <c r="S121" s="72" t="s">
        <v>3317</v>
      </c>
      <c r="T121" s="72" t="s">
        <v>3317</v>
      </c>
      <c r="U121" s="72" t="s">
        <v>3317</v>
      </c>
      <c r="V121" s="72" t="s">
        <v>3317</v>
      </c>
      <c r="W121" s="72" t="s">
        <v>3317</v>
      </c>
      <c r="X121" s="72" t="s">
        <v>3317</v>
      </c>
      <c r="Y121" s="72" t="s">
        <v>3317</v>
      </c>
      <c r="Z121" s="72" t="s">
        <v>3317</v>
      </c>
      <c r="AA121" s="72" t="s">
        <v>3317</v>
      </c>
      <c r="AB121" s="72" t="s">
        <v>3317</v>
      </c>
      <c r="AC121" s="72" t="s">
        <v>3317</v>
      </c>
      <c r="AD121" s="72" t="s">
        <v>3317</v>
      </c>
      <c r="AE121" s="72" t="s">
        <v>3317</v>
      </c>
      <c r="AF121" s="72" t="s">
        <v>3317</v>
      </c>
      <c r="AG121" s="72" t="s">
        <v>3317</v>
      </c>
      <c r="AH121" s="72" t="s">
        <v>3317</v>
      </c>
      <c r="AI121" s="72" t="s">
        <v>3317</v>
      </c>
      <c r="AJ121" s="72" t="s">
        <v>3317</v>
      </c>
      <c r="AK121" s="72" t="s">
        <v>3317</v>
      </c>
      <c r="AL121" s="72" t="s">
        <v>3317</v>
      </c>
      <c r="AM121" s="72" t="s">
        <v>3317</v>
      </c>
      <c r="AN121" s="72" t="s">
        <v>3317</v>
      </c>
      <c r="AO121" s="72" t="s">
        <v>3317</v>
      </c>
      <c r="AP121" s="72" t="s">
        <v>3317</v>
      </c>
      <c r="AQ121" s="72" t="s">
        <v>3317</v>
      </c>
      <c r="AR121" s="72" t="s">
        <v>3317</v>
      </c>
      <c r="AS121" s="72" t="s">
        <v>3317</v>
      </c>
      <c r="AT121" s="72" t="s">
        <v>3317</v>
      </c>
      <c r="AU121" s="72" t="s">
        <v>3317</v>
      </c>
      <c r="AV121" s="72" t="s">
        <v>3317</v>
      </c>
      <c r="AW121" s="72" t="s">
        <v>3317</v>
      </c>
      <c r="AX121" s="72" t="s">
        <v>3317</v>
      </c>
      <c r="AY121" s="72" t="s">
        <v>3317</v>
      </c>
      <c r="AZ121" s="72" t="s">
        <v>3317</v>
      </c>
      <c r="BA121" s="72" t="s">
        <v>3317</v>
      </c>
      <c r="BB121" s="72" t="s">
        <v>3317</v>
      </c>
      <c r="BC121" s="72" t="s">
        <v>3317</v>
      </c>
      <c r="BD121" s="72" t="s">
        <v>3317</v>
      </c>
      <c r="BE121" s="72" t="s">
        <v>3317</v>
      </c>
      <c r="BF121" s="72" t="s">
        <v>3317</v>
      </c>
      <c r="BG121" s="72" t="s">
        <v>3317</v>
      </c>
      <c r="BH121" s="72" t="s">
        <v>3317</v>
      </c>
      <c r="BI121" s="72" t="s">
        <v>3317</v>
      </c>
      <c r="BJ121" s="72" t="s">
        <v>3317</v>
      </c>
      <c r="BK121" s="72" t="s">
        <v>3317</v>
      </c>
      <c r="BL121" s="72" t="s">
        <v>3317</v>
      </c>
      <c r="BM121" s="72" t="s">
        <v>3317</v>
      </c>
      <c r="BN121" s="72" t="s">
        <v>3317</v>
      </c>
      <c r="BO121" s="72" t="s">
        <v>3317</v>
      </c>
      <c r="BP121" s="72" t="s">
        <v>3317</v>
      </c>
      <c r="BQ121" s="72" t="s">
        <v>4046</v>
      </c>
      <c r="BR121" s="72" t="s">
        <v>3317</v>
      </c>
    </row>
    <row r="122" spans="1:70">
      <c r="A122" s="72" t="s">
        <v>2044</v>
      </c>
      <c r="B122" s="72" t="s">
        <v>3227</v>
      </c>
      <c r="D122" s="72" t="s">
        <v>3317</v>
      </c>
      <c r="E122" s="72" t="s">
        <v>3317</v>
      </c>
      <c r="F122" s="72" t="s">
        <v>3317</v>
      </c>
      <c r="G122" s="72" t="s">
        <v>3318</v>
      </c>
      <c r="H122" s="72" t="s">
        <v>4047</v>
      </c>
      <c r="I122" s="72" t="s">
        <v>3322</v>
      </c>
      <c r="J122" s="72" t="s">
        <v>3317</v>
      </c>
      <c r="K122" s="72" t="s">
        <v>3317</v>
      </c>
      <c r="L122" s="72" t="s">
        <v>3229</v>
      </c>
      <c r="M122" s="72" t="s">
        <v>3317</v>
      </c>
      <c r="N122" s="72" t="s">
        <v>3317</v>
      </c>
      <c r="O122" s="72" t="s">
        <v>3317</v>
      </c>
      <c r="P122" s="72" t="s">
        <v>3317</v>
      </c>
      <c r="Q122" s="72" t="s">
        <v>3317</v>
      </c>
      <c r="R122" s="72" t="s">
        <v>3317</v>
      </c>
      <c r="S122" s="72" t="s">
        <v>3317</v>
      </c>
      <c r="T122" s="72" t="s">
        <v>3317</v>
      </c>
      <c r="U122" s="72" t="s">
        <v>3317</v>
      </c>
      <c r="V122" s="72" t="s">
        <v>3317</v>
      </c>
      <c r="W122" s="72" t="s">
        <v>3317</v>
      </c>
      <c r="X122" s="72" t="s">
        <v>3317</v>
      </c>
      <c r="Y122" s="72" t="s">
        <v>3317</v>
      </c>
      <c r="Z122" s="72" t="s">
        <v>3317</v>
      </c>
      <c r="AA122" s="72" t="s">
        <v>3317</v>
      </c>
      <c r="AB122" s="72" t="s">
        <v>3317</v>
      </c>
      <c r="AC122" s="72" t="s">
        <v>3317</v>
      </c>
      <c r="AD122" s="72" t="s">
        <v>3317</v>
      </c>
      <c r="AE122" s="72" t="s">
        <v>3317</v>
      </c>
      <c r="AF122" s="72" t="s">
        <v>3317</v>
      </c>
      <c r="AG122" s="72" t="s">
        <v>3317</v>
      </c>
      <c r="AH122" s="72" t="s">
        <v>3317</v>
      </c>
      <c r="AI122" s="72" t="s">
        <v>3317</v>
      </c>
      <c r="AJ122" s="72" t="s">
        <v>3317</v>
      </c>
      <c r="AK122" s="72" t="s">
        <v>3317</v>
      </c>
      <c r="AL122" s="72" t="s">
        <v>3317</v>
      </c>
      <c r="AM122" s="72" t="s">
        <v>3317</v>
      </c>
      <c r="AN122" s="72" t="s">
        <v>3317</v>
      </c>
      <c r="AO122" s="72" t="s">
        <v>3317</v>
      </c>
      <c r="AP122" s="72" t="s">
        <v>3317</v>
      </c>
      <c r="AQ122" s="72" t="s">
        <v>3317</v>
      </c>
      <c r="AR122" s="72" t="s">
        <v>3317</v>
      </c>
      <c r="AS122" s="72" t="s">
        <v>3317</v>
      </c>
      <c r="AT122" s="72" t="s">
        <v>3317</v>
      </c>
      <c r="AU122" s="72" t="s">
        <v>3317</v>
      </c>
      <c r="AV122" s="72" t="s">
        <v>3317</v>
      </c>
      <c r="AW122" s="72" t="s">
        <v>3317</v>
      </c>
      <c r="AX122" s="72" t="s">
        <v>3317</v>
      </c>
      <c r="AY122" s="72" t="s">
        <v>3317</v>
      </c>
      <c r="AZ122" s="72" t="s">
        <v>3317</v>
      </c>
      <c r="BA122" s="72" t="s">
        <v>3317</v>
      </c>
      <c r="BB122" s="72" t="s">
        <v>3317</v>
      </c>
      <c r="BC122" s="72" t="s">
        <v>3317</v>
      </c>
      <c r="BD122" s="72" t="s">
        <v>3317</v>
      </c>
      <c r="BE122" s="72" t="s">
        <v>3317</v>
      </c>
      <c r="BF122" s="72" t="s">
        <v>3317</v>
      </c>
      <c r="BG122" s="72" t="s">
        <v>3317</v>
      </c>
      <c r="BH122" s="72" t="s">
        <v>3317</v>
      </c>
      <c r="BI122" s="72" t="s">
        <v>3317</v>
      </c>
      <c r="BJ122" s="72" t="s">
        <v>3317</v>
      </c>
      <c r="BK122" s="72" t="s">
        <v>3317</v>
      </c>
      <c r="BL122" s="72" t="s">
        <v>3317</v>
      </c>
      <c r="BM122" s="72" t="s">
        <v>3317</v>
      </c>
      <c r="BN122" s="72" t="s">
        <v>3317</v>
      </c>
      <c r="BO122" s="72" t="s">
        <v>3317</v>
      </c>
      <c r="BP122" s="72" t="s">
        <v>3317</v>
      </c>
      <c r="BQ122" s="72" t="s">
        <v>4048</v>
      </c>
      <c r="BR122" s="72" t="s">
        <v>3317</v>
      </c>
    </row>
    <row r="123" spans="1:70">
      <c r="A123" s="72" t="s">
        <v>2044</v>
      </c>
      <c r="B123" s="72" t="s">
        <v>2663</v>
      </c>
      <c r="C123" s="72" t="s">
        <v>2651</v>
      </c>
      <c r="D123" s="72" t="s">
        <v>3317</v>
      </c>
      <c r="E123" s="72" t="s">
        <v>3317</v>
      </c>
      <c r="F123" s="72" t="s">
        <v>3317</v>
      </c>
      <c r="G123" s="72" t="s">
        <v>3318</v>
      </c>
      <c r="H123" s="72" t="s">
        <v>3317</v>
      </c>
      <c r="I123" s="72" t="s">
        <v>108</v>
      </c>
      <c r="J123" s="72" t="s">
        <v>4049</v>
      </c>
      <c r="K123" s="72" t="s">
        <v>3318</v>
      </c>
      <c r="L123" s="72" t="s">
        <v>4050</v>
      </c>
      <c r="M123" s="72" t="s">
        <v>4049</v>
      </c>
      <c r="N123" s="72" t="s">
        <v>3318</v>
      </c>
      <c r="O123" s="72" t="s">
        <v>3317</v>
      </c>
      <c r="P123" s="72" t="s">
        <v>3317</v>
      </c>
      <c r="Q123" s="72" t="s">
        <v>3317</v>
      </c>
      <c r="R123" s="72" t="s">
        <v>3317</v>
      </c>
      <c r="S123" s="72" t="s">
        <v>3317</v>
      </c>
      <c r="T123" s="72" t="s">
        <v>3317</v>
      </c>
      <c r="U123" s="72" t="s">
        <v>3317</v>
      </c>
      <c r="V123" s="72" t="s">
        <v>3317</v>
      </c>
      <c r="W123" s="72" t="s">
        <v>3317</v>
      </c>
      <c r="X123" s="72" t="s">
        <v>3317</v>
      </c>
      <c r="Y123" s="72" t="s">
        <v>3317</v>
      </c>
      <c r="Z123" s="72" t="s">
        <v>3317</v>
      </c>
      <c r="AA123" s="72" t="s">
        <v>3317</v>
      </c>
      <c r="AB123" s="72" t="s">
        <v>3317</v>
      </c>
      <c r="AC123" s="72" t="s">
        <v>3317</v>
      </c>
      <c r="AD123" s="72" t="s">
        <v>3317</v>
      </c>
      <c r="AE123" s="72" t="s">
        <v>3317</v>
      </c>
      <c r="AF123" s="72" t="s">
        <v>3317</v>
      </c>
      <c r="AG123" s="72" t="s">
        <v>3317</v>
      </c>
      <c r="AH123" s="72" t="s">
        <v>3317</v>
      </c>
      <c r="AI123" s="72" t="s">
        <v>3317</v>
      </c>
      <c r="AJ123" s="72" t="s">
        <v>3317</v>
      </c>
      <c r="AK123" s="72" t="s">
        <v>3317</v>
      </c>
      <c r="AL123" s="72" t="s">
        <v>3317</v>
      </c>
      <c r="AM123" s="72" t="s">
        <v>3317</v>
      </c>
      <c r="AN123" s="72" t="s">
        <v>3317</v>
      </c>
      <c r="AO123" s="72" t="s">
        <v>3317</v>
      </c>
      <c r="AP123" s="72" t="s">
        <v>3317</v>
      </c>
      <c r="AQ123" s="72" t="s">
        <v>3317</v>
      </c>
      <c r="AR123" s="72" t="s">
        <v>3317</v>
      </c>
      <c r="AS123" s="72" t="s">
        <v>3317</v>
      </c>
      <c r="AT123" s="72" t="s">
        <v>3317</v>
      </c>
      <c r="AU123" s="72" t="s">
        <v>3317</v>
      </c>
      <c r="AV123" s="72" t="s">
        <v>3317</v>
      </c>
      <c r="AW123" s="72" t="s">
        <v>3317</v>
      </c>
      <c r="AX123" s="72" t="s">
        <v>3317</v>
      </c>
      <c r="AY123" s="72" t="s">
        <v>3317</v>
      </c>
      <c r="AZ123" s="72" t="s">
        <v>3317</v>
      </c>
      <c r="BA123" s="72" t="s">
        <v>3317</v>
      </c>
      <c r="BB123" s="72" t="s">
        <v>3317</v>
      </c>
      <c r="BC123" s="72" t="s">
        <v>3317</v>
      </c>
      <c r="BD123" s="72" t="s">
        <v>3317</v>
      </c>
      <c r="BE123" s="72" t="s">
        <v>3317</v>
      </c>
      <c r="BF123" s="72" t="s">
        <v>3317</v>
      </c>
      <c r="BG123" s="72" t="s">
        <v>3317</v>
      </c>
      <c r="BH123" s="72" t="s">
        <v>3317</v>
      </c>
      <c r="BI123" s="72" t="s">
        <v>3317</v>
      </c>
      <c r="BJ123" s="72" t="s">
        <v>3317</v>
      </c>
      <c r="BK123" s="72" t="s">
        <v>3317</v>
      </c>
      <c r="BL123" s="72" t="s">
        <v>3317</v>
      </c>
      <c r="BM123" s="72" t="s">
        <v>3317</v>
      </c>
      <c r="BN123" s="72" t="s">
        <v>3317</v>
      </c>
      <c r="BO123" s="72" t="s">
        <v>3317</v>
      </c>
      <c r="BP123" s="72" t="s">
        <v>3317</v>
      </c>
      <c r="BQ123" s="72" t="s">
        <v>4051</v>
      </c>
      <c r="BR123" s="72" t="s">
        <v>3317</v>
      </c>
    </row>
    <row r="124" spans="1:70">
      <c r="A124" s="72" t="s">
        <v>2046</v>
      </c>
      <c r="B124" s="72" t="s">
        <v>2497</v>
      </c>
      <c r="C124" s="72" t="s">
        <v>2458</v>
      </c>
      <c r="D124" s="72" t="s">
        <v>3317</v>
      </c>
      <c r="E124" s="72" t="s">
        <v>3317</v>
      </c>
      <c r="F124" s="72" t="s">
        <v>3317</v>
      </c>
      <c r="G124" s="72" t="s">
        <v>3318</v>
      </c>
      <c r="H124" s="72" t="s">
        <v>3317</v>
      </c>
      <c r="I124" s="72" t="s">
        <v>2452</v>
      </c>
      <c r="J124" s="72" t="s">
        <v>2498</v>
      </c>
      <c r="K124" s="72" t="s">
        <v>3318</v>
      </c>
      <c r="L124" s="72" t="s">
        <v>3317</v>
      </c>
      <c r="M124" s="72" t="s">
        <v>3317</v>
      </c>
      <c r="N124" s="72" t="s">
        <v>3317</v>
      </c>
      <c r="O124" s="72" t="s">
        <v>3317</v>
      </c>
      <c r="P124" s="72" t="s">
        <v>3317</v>
      </c>
      <c r="Q124" s="72" t="s">
        <v>3317</v>
      </c>
      <c r="R124" s="72" t="s">
        <v>3317</v>
      </c>
      <c r="S124" s="72" t="s">
        <v>3317</v>
      </c>
      <c r="T124" s="72" t="s">
        <v>3317</v>
      </c>
      <c r="U124" s="72" t="s">
        <v>3317</v>
      </c>
      <c r="V124" s="72" t="s">
        <v>3317</v>
      </c>
      <c r="W124" s="72" t="s">
        <v>3317</v>
      </c>
      <c r="X124" s="72" t="s">
        <v>3317</v>
      </c>
      <c r="Y124" s="72" t="s">
        <v>3317</v>
      </c>
      <c r="Z124" s="72" t="s">
        <v>3317</v>
      </c>
      <c r="AA124" s="72" t="s">
        <v>3317</v>
      </c>
      <c r="AB124" s="72" t="s">
        <v>3317</v>
      </c>
      <c r="AC124" s="72" t="s">
        <v>3317</v>
      </c>
      <c r="AD124" s="72" t="s">
        <v>3317</v>
      </c>
      <c r="AE124" s="72" t="s">
        <v>3317</v>
      </c>
      <c r="AF124" s="72" t="s">
        <v>3317</v>
      </c>
      <c r="AG124" s="72" t="s">
        <v>3317</v>
      </c>
      <c r="AH124" s="72" t="s">
        <v>3317</v>
      </c>
      <c r="AI124" s="72" t="s">
        <v>3317</v>
      </c>
      <c r="AJ124" s="72" t="s">
        <v>3317</v>
      </c>
      <c r="AK124" s="72" t="s">
        <v>3317</v>
      </c>
      <c r="AL124" s="72" t="s">
        <v>3317</v>
      </c>
      <c r="AM124" s="72" t="s">
        <v>3317</v>
      </c>
      <c r="AN124" s="72" t="s">
        <v>3317</v>
      </c>
      <c r="AO124" s="72" t="s">
        <v>3317</v>
      </c>
      <c r="AP124" s="72" t="s">
        <v>3317</v>
      </c>
      <c r="AQ124" s="72" t="s">
        <v>3317</v>
      </c>
      <c r="AR124" s="72" t="s">
        <v>3317</v>
      </c>
      <c r="AS124" s="72" t="s">
        <v>3317</v>
      </c>
      <c r="AT124" s="72" t="s">
        <v>3317</v>
      </c>
      <c r="AU124" s="72" t="s">
        <v>3317</v>
      </c>
      <c r="AV124" s="72" t="s">
        <v>3317</v>
      </c>
      <c r="AW124" s="72" t="s">
        <v>3317</v>
      </c>
      <c r="AX124" s="72" t="s">
        <v>3317</v>
      </c>
      <c r="AY124" s="72" t="s">
        <v>3317</v>
      </c>
      <c r="AZ124" s="72" t="s">
        <v>3317</v>
      </c>
      <c r="BA124" s="72" t="s">
        <v>3317</v>
      </c>
      <c r="BB124" s="72" t="s">
        <v>3317</v>
      </c>
      <c r="BC124" s="72" t="s">
        <v>3317</v>
      </c>
      <c r="BD124" s="72" t="s">
        <v>3317</v>
      </c>
      <c r="BE124" s="72" t="s">
        <v>3317</v>
      </c>
      <c r="BF124" s="72" t="s">
        <v>3317</v>
      </c>
      <c r="BG124" s="72" t="s">
        <v>3317</v>
      </c>
      <c r="BH124" s="72" t="s">
        <v>3317</v>
      </c>
      <c r="BI124" s="72" t="s">
        <v>3317</v>
      </c>
      <c r="BJ124" s="72" t="s">
        <v>3317</v>
      </c>
      <c r="BK124" s="72" t="s">
        <v>3317</v>
      </c>
      <c r="BL124" s="72" t="s">
        <v>3317</v>
      </c>
      <c r="BM124" s="72" t="s">
        <v>3317</v>
      </c>
      <c r="BN124" s="72" t="s">
        <v>3317</v>
      </c>
      <c r="BO124" s="72" t="s">
        <v>3317</v>
      </c>
      <c r="BP124" s="72" t="s">
        <v>3317</v>
      </c>
      <c r="BQ124" s="72" t="s">
        <v>4052</v>
      </c>
      <c r="BR124" s="72" t="s">
        <v>3317</v>
      </c>
    </row>
    <row r="125" spans="1:70">
      <c r="A125" s="72" t="s">
        <v>2046</v>
      </c>
      <c r="B125" s="72" t="s">
        <v>2667</v>
      </c>
      <c r="C125" s="72" t="s">
        <v>2485</v>
      </c>
      <c r="D125" s="72" t="s">
        <v>3317</v>
      </c>
      <c r="E125" s="72" t="s">
        <v>3317</v>
      </c>
      <c r="F125" s="72" t="s">
        <v>3317</v>
      </c>
      <c r="G125" s="72" t="s">
        <v>3318</v>
      </c>
      <c r="H125" s="72" t="s">
        <v>3317</v>
      </c>
      <c r="I125" s="72" t="s">
        <v>3350</v>
      </c>
      <c r="J125" s="72" t="s">
        <v>4053</v>
      </c>
      <c r="K125" s="72" t="s">
        <v>3318</v>
      </c>
      <c r="L125" s="72" t="s">
        <v>108</v>
      </c>
      <c r="M125" s="72" t="s">
        <v>4054</v>
      </c>
      <c r="N125" s="72" t="s">
        <v>3318</v>
      </c>
      <c r="O125" s="72" t="s">
        <v>3317</v>
      </c>
      <c r="P125" s="72" t="s">
        <v>3317</v>
      </c>
      <c r="Q125" s="72" t="s">
        <v>3317</v>
      </c>
      <c r="R125" s="72" t="s">
        <v>3317</v>
      </c>
      <c r="S125" s="72" t="s">
        <v>3317</v>
      </c>
      <c r="T125" s="72" t="s">
        <v>3317</v>
      </c>
      <c r="U125" s="72" t="s">
        <v>3317</v>
      </c>
      <c r="V125" s="72" t="s">
        <v>3317</v>
      </c>
      <c r="W125" s="72" t="s">
        <v>3317</v>
      </c>
      <c r="X125" s="72" t="s">
        <v>3317</v>
      </c>
      <c r="Y125" s="72" t="s">
        <v>3317</v>
      </c>
      <c r="Z125" s="72" t="s">
        <v>3317</v>
      </c>
      <c r="AA125" s="72" t="s">
        <v>3317</v>
      </c>
      <c r="AB125" s="72" t="s">
        <v>3317</v>
      </c>
      <c r="AC125" s="72" t="s">
        <v>3317</v>
      </c>
      <c r="AD125" s="72" t="s">
        <v>3317</v>
      </c>
      <c r="AE125" s="72" t="s">
        <v>3317</v>
      </c>
      <c r="AF125" s="72" t="s">
        <v>3317</v>
      </c>
      <c r="AG125" s="72" t="s">
        <v>3317</v>
      </c>
      <c r="AH125" s="72" t="s">
        <v>3317</v>
      </c>
      <c r="AI125" s="72" t="s">
        <v>3317</v>
      </c>
      <c r="AJ125" s="72" t="s">
        <v>3317</v>
      </c>
      <c r="AK125" s="72" t="s">
        <v>3317</v>
      </c>
      <c r="AL125" s="72" t="s">
        <v>3317</v>
      </c>
      <c r="AM125" s="72" t="s">
        <v>3317</v>
      </c>
      <c r="AN125" s="72" t="s">
        <v>3317</v>
      </c>
      <c r="AO125" s="72" t="s">
        <v>3317</v>
      </c>
      <c r="AP125" s="72" t="s">
        <v>3317</v>
      </c>
      <c r="AQ125" s="72" t="s">
        <v>3317</v>
      </c>
      <c r="AR125" s="72" t="s">
        <v>3317</v>
      </c>
      <c r="AS125" s="72" t="s">
        <v>3317</v>
      </c>
      <c r="AT125" s="72" t="s">
        <v>3317</v>
      </c>
      <c r="AU125" s="72" t="s">
        <v>3317</v>
      </c>
      <c r="AV125" s="72" t="s">
        <v>3317</v>
      </c>
      <c r="AW125" s="72" t="s">
        <v>3317</v>
      </c>
      <c r="AX125" s="72" t="s">
        <v>3317</v>
      </c>
      <c r="AY125" s="72" t="s">
        <v>3317</v>
      </c>
      <c r="AZ125" s="72" t="s">
        <v>3317</v>
      </c>
      <c r="BA125" s="72" t="s">
        <v>3317</v>
      </c>
      <c r="BB125" s="72" t="s">
        <v>3317</v>
      </c>
      <c r="BC125" s="72" t="s">
        <v>3317</v>
      </c>
      <c r="BD125" s="72" t="s">
        <v>3317</v>
      </c>
      <c r="BE125" s="72" t="s">
        <v>3317</v>
      </c>
      <c r="BF125" s="72" t="s">
        <v>3317</v>
      </c>
      <c r="BG125" s="72" t="s">
        <v>3317</v>
      </c>
      <c r="BH125" s="72" t="s">
        <v>3317</v>
      </c>
      <c r="BI125" s="72" t="s">
        <v>3317</v>
      </c>
      <c r="BJ125" s="72" t="s">
        <v>3317</v>
      </c>
      <c r="BK125" s="72" t="s">
        <v>3317</v>
      </c>
      <c r="BL125" s="72" t="s">
        <v>3317</v>
      </c>
      <c r="BM125" s="72" t="s">
        <v>3317</v>
      </c>
      <c r="BN125" s="72" t="s">
        <v>3317</v>
      </c>
      <c r="BO125" s="72" t="s">
        <v>3317</v>
      </c>
      <c r="BP125" s="72" t="s">
        <v>3317</v>
      </c>
      <c r="BQ125" s="72" t="s">
        <v>4055</v>
      </c>
      <c r="BR125" s="72" t="s">
        <v>3317</v>
      </c>
    </row>
    <row r="126" spans="1:70">
      <c r="A126" s="72" t="s">
        <v>2046</v>
      </c>
      <c r="B126" s="72" t="s">
        <v>2499</v>
      </c>
      <c r="C126" s="72" t="s">
        <v>2500</v>
      </c>
      <c r="D126" s="72" t="s">
        <v>3317</v>
      </c>
      <c r="E126" s="72" t="s">
        <v>3317</v>
      </c>
      <c r="F126" s="72" t="s">
        <v>3317</v>
      </c>
      <c r="G126" s="72" t="s">
        <v>3318</v>
      </c>
      <c r="H126" s="72" t="s">
        <v>2417</v>
      </c>
      <c r="I126" s="72" t="s">
        <v>108</v>
      </c>
      <c r="J126" s="72" t="s">
        <v>4056</v>
      </c>
      <c r="K126" s="72" t="s">
        <v>3318</v>
      </c>
      <c r="L126" s="72" t="s">
        <v>820</v>
      </c>
      <c r="M126" s="72" t="s">
        <v>4056</v>
      </c>
      <c r="N126" s="72" t="s">
        <v>3318</v>
      </c>
      <c r="O126" s="72" t="s">
        <v>3317</v>
      </c>
      <c r="P126" s="72" t="s">
        <v>3317</v>
      </c>
      <c r="Q126" s="72" t="s">
        <v>3317</v>
      </c>
      <c r="R126" s="72" t="s">
        <v>3317</v>
      </c>
      <c r="S126" s="72" t="s">
        <v>3317</v>
      </c>
      <c r="T126" s="72" t="s">
        <v>3317</v>
      </c>
      <c r="U126" s="72" t="s">
        <v>3317</v>
      </c>
      <c r="V126" s="72" t="s">
        <v>3317</v>
      </c>
      <c r="W126" s="72" t="s">
        <v>3317</v>
      </c>
      <c r="X126" s="72" t="s">
        <v>3317</v>
      </c>
      <c r="Y126" s="72" t="s">
        <v>3317</v>
      </c>
      <c r="Z126" s="72" t="s">
        <v>3317</v>
      </c>
      <c r="AA126" s="72" t="s">
        <v>3317</v>
      </c>
      <c r="AB126" s="72" t="s">
        <v>3317</v>
      </c>
      <c r="AC126" s="72" t="s">
        <v>3317</v>
      </c>
      <c r="AD126" s="72" t="s">
        <v>3317</v>
      </c>
      <c r="AE126" s="72" t="s">
        <v>3317</v>
      </c>
      <c r="AF126" s="72" t="s">
        <v>3317</v>
      </c>
      <c r="AG126" s="72" t="s">
        <v>3317</v>
      </c>
      <c r="AH126" s="72" t="s">
        <v>3317</v>
      </c>
      <c r="AI126" s="72" t="s">
        <v>3317</v>
      </c>
      <c r="AJ126" s="72" t="s">
        <v>3317</v>
      </c>
      <c r="AK126" s="72" t="s">
        <v>3317</v>
      </c>
      <c r="AL126" s="72" t="s">
        <v>3317</v>
      </c>
      <c r="AM126" s="72" t="s">
        <v>3317</v>
      </c>
      <c r="AN126" s="72" t="s">
        <v>3317</v>
      </c>
      <c r="AO126" s="72" t="s">
        <v>3317</v>
      </c>
      <c r="AP126" s="72" t="s">
        <v>3317</v>
      </c>
      <c r="AQ126" s="72" t="s">
        <v>3317</v>
      </c>
      <c r="AR126" s="72" t="s">
        <v>3317</v>
      </c>
      <c r="AS126" s="72" t="s">
        <v>3317</v>
      </c>
      <c r="AT126" s="72" t="s">
        <v>3317</v>
      </c>
      <c r="AU126" s="72" t="s">
        <v>3317</v>
      </c>
      <c r="AV126" s="72" t="s">
        <v>3317</v>
      </c>
      <c r="AW126" s="72" t="s">
        <v>3317</v>
      </c>
      <c r="AX126" s="72" t="s">
        <v>3317</v>
      </c>
      <c r="AY126" s="72" t="s">
        <v>3317</v>
      </c>
      <c r="AZ126" s="72" t="s">
        <v>3317</v>
      </c>
      <c r="BA126" s="72" t="s">
        <v>3317</v>
      </c>
      <c r="BB126" s="72" t="s">
        <v>3317</v>
      </c>
      <c r="BC126" s="72" t="s">
        <v>3317</v>
      </c>
      <c r="BD126" s="72" t="s">
        <v>3317</v>
      </c>
      <c r="BE126" s="72" t="s">
        <v>3317</v>
      </c>
      <c r="BF126" s="72" t="s">
        <v>3317</v>
      </c>
      <c r="BG126" s="72" t="s">
        <v>3317</v>
      </c>
      <c r="BH126" s="72" t="s">
        <v>3317</v>
      </c>
      <c r="BI126" s="72" t="s">
        <v>3317</v>
      </c>
      <c r="BJ126" s="72" t="s">
        <v>3317</v>
      </c>
      <c r="BK126" s="72" t="s">
        <v>3317</v>
      </c>
      <c r="BL126" s="72" t="s">
        <v>3317</v>
      </c>
      <c r="BM126" s="72" t="s">
        <v>3317</v>
      </c>
      <c r="BN126" s="72" t="s">
        <v>3317</v>
      </c>
      <c r="BO126" s="72" t="s">
        <v>3317</v>
      </c>
      <c r="BP126" s="72" t="s">
        <v>3317</v>
      </c>
      <c r="BQ126" s="72" t="s">
        <v>4057</v>
      </c>
      <c r="BR126" s="72" t="s">
        <v>3326</v>
      </c>
    </row>
    <row r="127" spans="1:70">
      <c r="A127" s="72" t="s">
        <v>2046</v>
      </c>
      <c r="B127" s="72" t="s">
        <v>2503</v>
      </c>
      <c r="C127" s="72" t="s">
        <v>2504</v>
      </c>
      <c r="D127" s="72" t="s">
        <v>3317</v>
      </c>
      <c r="E127" s="72" t="s">
        <v>3317</v>
      </c>
      <c r="F127" s="72" t="s">
        <v>3317</v>
      </c>
      <c r="G127" s="72" t="s">
        <v>3318</v>
      </c>
      <c r="H127" s="72" t="s">
        <v>3317</v>
      </c>
      <c r="I127" s="72" t="s">
        <v>2452</v>
      </c>
      <c r="J127" s="72" t="s">
        <v>2505</v>
      </c>
      <c r="K127" s="72" t="s">
        <v>3318</v>
      </c>
      <c r="L127" s="72" t="s">
        <v>3317</v>
      </c>
      <c r="M127" s="72" t="s">
        <v>3317</v>
      </c>
      <c r="N127" s="72" t="s">
        <v>3317</v>
      </c>
      <c r="O127" s="72" t="s">
        <v>3317</v>
      </c>
      <c r="P127" s="72" t="s">
        <v>3317</v>
      </c>
      <c r="Q127" s="72" t="s">
        <v>3317</v>
      </c>
      <c r="R127" s="72" t="s">
        <v>3317</v>
      </c>
      <c r="S127" s="72" t="s">
        <v>3317</v>
      </c>
      <c r="T127" s="72" t="s">
        <v>3317</v>
      </c>
      <c r="U127" s="72" t="s">
        <v>3317</v>
      </c>
      <c r="V127" s="72" t="s">
        <v>3317</v>
      </c>
      <c r="W127" s="72" t="s">
        <v>3317</v>
      </c>
      <c r="X127" s="72" t="s">
        <v>3317</v>
      </c>
      <c r="Y127" s="72" t="s">
        <v>3317</v>
      </c>
      <c r="Z127" s="72" t="s">
        <v>3317</v>
      </c>
      <c r="AA127" s="72" t="s">
        <v>3317</v>
      </c>
      <c r="AB127" s="72" t="s">
        <v>3317</v>
      </c>
      <c r="AC127" s="72" t="s">
        <v>3317</v>
      </c>
      <c r="AD127" s="72" t="s">
        <v>3317</v>
      </c>
      <c r="AE127" s="72" t="s">
        <v>3317</v>
      </c>
      <c r="AF127" s="72" t="s">
        <v>3317</v>
      </c>
      <c r="AG127" s="72" t="s">
        <v>3317</v>
      </c>
      <c r="AH127" s="72" t="s">
        <v>3317</v>
      </c>
      <c r="AI127" s="72" t="s">
        <v>3317</v>
      </c>
      <c r="AJ127" s="72" t="s">
        <v>3317</v>
      </c>
      <c r="AK127" s="72" t="s">
        <v>3317</v>
      </c>
      <c r="AL127" s="72" t="s">
        <v>3317</v>
      </c>
      <c r="AM127" s="72" t="s">
        <v>3317</v>
      </c>
      <c r="AN127" s="72" t="s">
        <v>3317</v>
      </c>
      <c r="AO127" s="72" t="s">
        <v>3317</v>
      </c>
      <c r="AP127" s="72" t="s">
        <v>3317</v>
      </c>
      <c r="AQ127" s="72" t="s">
        <v>3317</v>
      </c>
      <c r="AR127" s="72" t="s">
        <v>3317</v>
      </c>
      <c r="AS127" s="72" t="s">
        <v>3317</v>
      </c>
      <c r="AT127" s="72" t="s">
        <v>3317</v>
      </c>
      <c r="AU127" s="72" t="s">
        <v>3317</v>
      </c>
      <c r="AV127" s="72" t="s">
        <v>3317</v>
      </c>
      <c r="AW127" s="72" t="s">
        <v>3317</v>
      </c>
      <c r="AX127" s="72" t="s">
        <v>3317</v>
      </c>
      <c r="AY127" s="72" t="s">
        <v>3317</v>
      </c>
      <c r="AZ127" s="72" t="s">
        <v>3317</v>
      </c>
      <c r="BA127" s="72" t="s">
        <v>3317</v>
      </c>
      <c r="BB127" s="72" t="s">
        <v>3317</v>
      </c>
      <c r="BC127" s="72" t="s">
        <v>3317</v>
      </c>
      <c r="BD127" s="72" t="s">
        <v>3317</v>
      </c>
      <c r="BE127" s="72" t="s">
        <v>3317</v>
      </c>
      <c r="BF127" s="72" t="s">
        <v>3317</v>
      </c>
      <c r="BG127" s="72" t="s">
        <v>3317</v>
      </c>
      <c r="BH127" s="72" t="s">
        <v>3317</v>
      </c>
      <c r="BI127" s="72" t="s">
        <v>3317</v>
      </c>
      <c r="BJ127" s="72" t="s">
        <v>3317</v>
      </c>
      <c r="BK127" s="72" t="s">
        <v>3317</v>
      </c>
      <c r="BL127" s="72" t="s">
        <v>3317</v>
      </c>
      <c r="BM127" s="72" t="s">
        <v>3317</v>
      </c>
      <c r="BN127" s="72" t="s">
        <v>3317</v>
      </c>
      <c r="BO127" s="72" t="s">
        <v>3317</v>
      </c>
      <c r="BP127" s="72" t="s">
        <v>3317</v>
      </c>
      <c r="BQ127" s="72" t="s">
        <v>4058</v>
      </c>
      <c r="BR127" s="72" t="s">
        <v>3317</v>
      </c>
    </row>
    <row r="128" spans="1:70">
      <c r="A128" s="72" t="s">
        <v>2046</v>
      </c>
      <c r="B128" s="72" t="s">
        <v>4059</v>
      </c>
      <c r="C128" s="72" t="s">
        <v>2500</v>
      </c>
      <c r="D128" s="72" t="s">
        <v>3317</v>
      </c>
      <c r="E128" s="72" t="s">
        <v>3317</v>
      </c>
      <c r="F128" s="72" t="s">
        <v>3317</v>
      </c>
      <c r="G128" s="72" t="s">
        <v>3318</v>
      </c>
      <c r="H128" s="72" t="s">
        <v>3317</v>
      </c>
      <c r="I128" s="72" t="s">
        <v>3322</v>
      </c>
      <c r="J128" s="72" t="s">
        <v>3317</v>
      </c>
      <c r="K128" s="72" t="s">
        <v>3317</v>
      </c>
      <c r="L128" s="72" t="s">
        <v>3317</v>
      </c>
      <c r="M128" s="72" t="s">
        <v>3317</v>
      </c>
      <c r="N128" s="72" t="s">
        <v>3317</v>
      </c>
      <c r="O128" s="72" t="s">
        <v>3317</v>
      </c>
      <c r="P128" s="72" t="s">
        <v>3317</v>
      </c>
      <c r="Q128" s="72" t="s">
        <v>3317</v>
      </c>
      <c r="R128" s="72" t="s">
        <v>3317</v>
      </c>
      <c r="S128" s="72" t="s">
        <v>3317</v>
      </c>
      <c r="T128" s="72" t="s">
        <v>3317</v>
      </c>
      <c r="U128" s="72" t="s">
        <v>3317</v>
      </c>
      <c r="V128" s="72" t="s">
        <v>3317</v>
      </c>
      <c r="W128" s="72" t="s">
        <v>3317</v>
      </c>
      <c r="X128" s="72" t="s">
        <v>3317</v>
      </c>
      <c r="Y128" s="72" t="s">
        <v>3317</v>
      </c>
      <c r="Z128" s="72" t="s">
        <v>3317</v>
      </c>
      <c r="AA128" s="72" t="s">
        <v>3317</v>
      </c>
      <c r="AB128" s="72" t="s">
        <v>3317</v>
      </c>
      <c r="AC128" s="72" t="s">
        <v>3317</v>
      </c>
      <c r="AD128" s="72" t="s">
        <v>3317</v>
      </c>
      <c r="AE128" s="72" t="s">
        <v>3317</v>
      </c>
      <c r="AF128" s="72" t="s">
        <v>3317</v>
      </c>
      <c r="AG128" s="72" t="s">
        <v>3317</v>
      </c>
      <c r="AH128" s="72" t="s">
        <v>3317</v>
      </c>
      <c r="AI128" s="72" t="s">
        <v>3317</v>
      </c>
      <c r="AJ128" s="72" t="s">
        <v>3317</v>
      </c>
      <c r="AK128" s="72" t="s">
        <v>3317</v>
      </c>
      <c r="AL128" s="72" t="s">
        <v>3317</v>
      </c>
      <c r="AM128" s="72" t="s">
        <v>3317</v>
      </c>
      <c r="AN128" s="72" t="s">
        <v>3317</v>
      </c>
      <c r="AO128" s="72" t="s">
        <v>3317</v>
      </c>
      <c r="AP128" s="72" t="s">
        <v>3317</v>
      </c>
      <c r="AQ128" s="72" t="s">
        <v>3317</v>
      </c>
      <c r="AR128" s="72" t="s">
        <v>3317</v>
      </c>
      <c r="AS128" s="72" t="s">
        <v>3317</v>
      </c>
      <c r="AT128" s="72" t="s">
        <v>3317</v>
      </c>
      <c r="AU128" s="72" t="s">
        <v>3317</v>
      </c>
      <c r="AV128" s="72" t="s">
        <v>3317</v>
      </c>
      <c r="AW128" s="72" t="s">
        <v>3317</v>
      </c>
      <c r="AX128" s="72" t="s">
        <v>3317</v>
      </c>
      <c r="AY128" s="72" t="s">
        <v>3317</v>
      </c>
      <c r="AZ128" s="72" t="s">
        <v>3317</v>
      </c>
      <c r="BA128" s="72" t="s">
        <v>3317</v>
      </c>
      <c r="BB128" s="72" t="s">
        <v>3317</v>
      </c>
      <c r="BC128" s="72" t="s">
        <v>3317</v>
      </c>
      <c r="BD128" s="72" t="s">
        <v>3317</v>
      </c>
      <c r="BE128" s="72" t="s">
        <v>3317</v>
      </c>
      <c r="BF128" s="72" t="s">
        <v>3317</v>
      </c>
      <c r="BG128" s="72" t="s">
        <v>3317</v>
      </c>
      <c r="BH128" s="72" t="s">
        <v>3317</v>
      </c>
      <c r="BI128" s="72" t="s">
        <v>3317</v>
      </c>
      <c r="BJ128" s="72" t="s">
        <v>3317</v>
      </c>
      <c r="BK128" s="72" t="s">
        <v>3317</v>
      </c>
      <c r="BL128" s="72" t="s">
        <v>3317</v>
      </c>
      <c r="BM128" s="72" t="s">
        <v>3317</v>
      </c>
      <c r="BN128" s="72" t="s">
        <v>3317</v>
      </c>
      <c r="BO128" s="72" t="s">
        <v>3317</v>
      </c>
      <c r="BP128" s="72" t="s">
        <v>3317</v>
      </c>
      <c r="BQ128" s="72" t="s">
        <v>4060</v>
      </c>
      <c r="BR128" s="72" t="s">
        <v>3317</v>
      </c>
    </row>
    <row r="129" spans="1:70">
      <c r="A129" s="72" t="s">
        <v>2046</v>
      </c>
      <c r="B129" s="72" t="s">
        <v>2506</v>
      </c>
      <c r="C129" s="72" t="s">
        <v>2458</v>
      </c>
      <c r="D129" s="72" t="s">
        <v>3317</v>
      </c>
      <c r="E129" s="72" t="s">
        <v>3317</v>
      </c>
      <c r="F129" s="72" t="s">
        <v>3317</v>
      </c>
      <c r="G129" s="72" t="s">
        <v>3318</v>
      </c>
      <c r="H129" s="72" t="s">
        <v>3317</v>
      </c>
      <c r="I129" s="72" t="s">
        <v>2459</v>
      </c>
      <c r="J129" s="72" t="s">
        <v>3317</v>
      </c>
      <c r="K129" s="72" t="s">
        <v>3317</v>
      </c>
      <c r="L129" s="72" t="s">
        <v>3317</v>
      </c>
      <c r="M129" s="72" t="s">
        <v>3317</v>
      </c>
      <c r="N129" s="72" t="s">
        <v>3317</v>
      </c>
      <c r="O129" s="72" t="s">
        <v>3317</v>
      </c>
      <c r="P129" s="72" t="s">
        <v>3317</v>
      </c>
      <c r="Q129" s="72" t="s">
        <v>3317</v>
      </c>
      <c r="R129" s="72" t="s">
        <v>3317</v>
      </c>
      <c r="S129" s="72" t="s">
        <v>3317</v>
      </c>
      <c r="T129" s="72" t="s">
        <v>3317</v>
      </c>
      <c r="U129" s="72" t="s">
        <v>3317</v>
      </c>
      <c r="V129" s="72" t="s">
        <v>3317</v>
      </c>
      <c r="W129" s="72" t="s">
        <v>3317</v>
      </c>
      <c r="X129" s="72" t="s">
        <v>3317</v>
      </c>
      <c r="Y129" s="72" t="s">
        <v>3317</v>
      </c>
      <c r="Z129" s="72" t="s">
        <v>3317</v>
      </c>
      <c r="AA129" s="72" t="s">
        <v>3317</v>
      </c>
      <c r="AB129" s="72" t="s">
        <v>3317</v>
      </c>
      <c r="AC129" s="72" t="s">
        <v>3317</v>
      </c>
      <c r="AD129" s="72" t="s">
        <v>3317</v>
      </c>
      <c r="AE129" s="72" t="s">
        <v>3317</v>
      </c>
      <c r="AF129" s="72" t="s">
        <v>3317</v>
      </c>
      <c r="AG129" s="72" t="s">
        <v>3317</v>
      </c>
      <c r="AH129" s="72" t="s">
        <v>3317</v>
      </c>
      <c r="AI129" s="72" t="s">
        <v>3317</v>
      </c>
      <c r="AJ129" s="72" t="s">
        <v>3317</v>
      </c>
      <c r="AK129" s="72" t="s">
        <v>3317</v>
      </c>
      <c r="AL129" s="72" t="s">
        <v>3317</v>
      </c>
      <c r="AM129" s="72" t="s">
        <v>3317</v>
      </c>
      <c r="AN129" s="72" t="s">
        <v>3317</v>
      </c>
      <c r="AO129" s="72" t="s">
        <v>3317</v>
      </c>
      <c r="AP129" s="72" t="s">
        <v>3317</v>
      </c>
      <c r="AQ129" s="72" t="s">
        <v>3317</v>
      </c>
      <c r="AR129" s="72" t="s">
        <v>3317</v>
      </c>
      <c r="AS129" s="72" t="s">
        <v>3317</v>
      </c>
      <c r="AT129" s="72" t="s">
        <v>3317</v>
      </c>
      <c r="AU129" s="72" t="s">
        <v>3317</v>
      </c>
      <c r="AV129" s="72" t="s">
        <v>3317</v>
      </c>
      <c r="AW129" s="72" t="s">
        <v>3317</v>
      </c>
      <c r="AX129" s="72" t="s">
        <v>3317</v>
      </c>
      <c r="AY129" s="72" t="s">
        <v>3317</v>
      </c>
      <c r="AZ129" s="72" t="s">
        <v>3317</v>
      </c>
      <c r="BA129" s="72" t="s">
        <v>3317</v>
      </c>
      <c r="BB129" s="72" t="s">
        <v>3317</v>
      </c>
      <c r="BC129" s="72" t="s">
        <v>3317</v>
      </c>
      <c r="BD129" s="72" t="s">
        <v>3317</v>
      </c>
      <c r="BE129" s="72" t="s">
        <v>3317</v>
      </c>
      <c r="BF129" s="72" t="s">
        <v>3317</v>
      </c>
      <c r="BG129" s="72" t="s">
        <v>3317</v>
      </c>
      <c r="BH129" s="72" t="s">
        <v>3317</v>
      </c>
      <c r="BI129" s="72" t="s">
        <v>3317</v>
      </c>
      <c r="BJ129" s="72" t="s">
        <v>3317</v>
      </c>
      <c r="BK129" s="72" t="s">
        <v>3317</v>
      </c>
      <c r="BL129" s="72" t="s">
        <v>3317</v>
      </c>
      <c r="BM129" s="72" t="s">
        <v>3317</v>
      </c>
      <c r="BN129" s="72" t="s">
        <v>3317</v>
      </c>
      <c r="BO129" s="72" t="s">
        <v>3317</v>
      </c>
      <c r="BP129" s="72" t="s">
        <v>3317</v>
      </c>
      <c r="BQ129" s="77" t="s">
        <v>4061</v>
      </c>
      <c r="BR129" s="72" t="s">
        <v>3317</v>
      </c>
    </row>
    <row r="130" spans="1:70">
      <c r="A130" s="72" t="s">
        <v>2046</v>
      </c>
      <c r="B130" s="72" t="s">
        <v>2670</v>
      </c>
      <c r="C130" s="72" t="s">
        <v>2458</v>
      </c>
      <c r="D130" s="72" t="s">
        <v>3317</v>
      </c>
      <c r="E130" s="72" t="s">
        <v>3317</v>
      </c>
      <c r="F130" s="72" t="s">
        <v>3317</v>
      </c>
      <c r="G130" s="72" t="s">
        <v>3318</v>
      </c>
      <c r="H130" s="72" t="s">
        <v>3317</v>
      </c>
      <c r="I130" s="72" t="s">
        <v>108</v>
      </c>
      <c r="J130" s="72" t="s">
        <v>3317</v>
      </c>
      <c r="K130" s="72" t="s">
        <v>3317</v>
      </c>
      <c r="L130" s="72" t="s">
        <v>3317</v>
      </c>
      <c r="M130" s="72" t="s">
        <v>3317</v>
      </c>
      <c r="N130" s="72" t="s">
        <v>3317</v>
      </c>
      <c r="O130" s="72" t="s">
        <v>3317</v>
      </c>
      <c r="P130" s="72" t="s">
        <v>3317</v>
      </c>
      <c r="Q130" s="72" t="s">
        <v>3317</v>
      </c>
      <c r="R130" s="72" t="s">
        <v>3317</v>
      </c>
      <c r="S130" s="72" t="s">
        <v>3317</v>
      </c>
      <c r="T130" s="72" t="s">
        <v>3317</v>
      </c>
      <c r="U130" s="72" t="s">
        <v>3317</v>
      </c>
      <c r="V130" s="72" t="s">
        <v>3317</v>
      </c>
      <c r="W130" s="72" t="s">
        <v>3317</v>
      </c>
      <c r="X130" s="72" t="s">
        <v>3317</v>
      </c>
      <c r="Y130" s="72" t="s">
        <v>3317</v>
      </c>
      <c r="Z130" s="72" t="s">
        <v>3317</v>
      </c>
      <c r="AA130" s="72" t="s">
        <v>3317</v>
      </c>
      <c r="AB130" s="72" t="s">
        <v>3317</v>
      </c>
      <c r="AC130" s="72" t="s">
        <v>3317</v>
      </c>
      <c r="AD130" s="72" t="s">
        <v>3317</v>
      </c>
      <c r="AE130" s="72" t="s">
        <v>3317</v>
      </c>
      <c r="AF130" s="72" t="s">
        <v>3317</v>
      </c>
      <c r="AG130" s="72" t="s">
        <v>3317</v>
      </c>
      <c r="AH130" s="72" t="s">
        <v>3317</v>
      </c>
      <c r="AI130" s="72" t="s">
        <v>3317</v>
      </c>
      <c r="AJ130" s="72" t="s">
        <v>3317</v>
      </c>
      <c r="AK130" s="72" t="s">
        <v>3317</v>
      </c>
      <c r="AL130" s="72" t="s">
        <v>3317</v>
      </c>
      <c r="AM130" s="72" t="s">
        <v>3317</v>
      </c>
      <c r="AN130" s="72" t="s">
        <v>3317</v>
      </c>
      <c r="AO130" s="72" t="s">
        <v>3317</v>
      </c>
      <c r="AP130" s="72" t="s">
        <v>3317</v>
      </c>
      <c r="AQ130" s="72" t="s">
        <v>3317</v>
      </c>
      <c r="AR130" s="72" t="s">
        <v>3317</v>
      </c>
      <c r="AS130" s="72" t="s">
        <v>3317</v>
      </c>
      <c r="AT130" s="72" t="s">
        <v>3317</v>
      </c>
      <c r="AU130" s="72" t="s">
        <v>3317</v>
      </c>
      <c r="AV130" s="72" t="s">
        <v>3317</v>
      </c>
      <c r="AW130" s="72" t="s">
        <v>3317</v>
      </c>
      <c r="AX130" s="72" t="s">
        <v>3317</v>
      </c>
      <c r="AY130" s="72" t="s">
        <v>3317</v>
      </c>
      <c r="AZ130" s="72" t="s">
        <v>3317</v>
      </c>
      <c r="BA130" s="72" t="s">
        <v>3317</v>
      </c>
      <c r="BB130" s="72" t="s">
        <v>3317</v>
      </c>
      <c r="BC130" s="72" t="s">
        <v>3317</v>
      </c>
      <c r="BD130" s="72" t="s">
        <v>3317</v>
      </c>
      <c r="BE130" s="72" t="s">
        <v>3317</v>
      </c>
      <c r="BF130" s="72" t="s">
        <v>3317</v>
      </c>
      <c r="BG130" s="72" t="s">
        <v>3317</v>
      </c>
      <c r="BH130" s="72" t="s">
        <v>3317</v>
      </c>
      <c r="BI130" s="72" t="s">
        <v>3317</v>
      </c>
      <c r="BJ130" s="72" t="s">
        <v>3317</v>
      </c>
      <c r="BK130" s="72" t="s">
        <v>3317</v>
      </c>
      <c r="BL130" s="72" t="s">
        <v>3317</v>
      </c>
      <c r="BM130" s="72" t="s">
        <v>3317</v>
      </c>
      <c r="BN130" s="72" t="s">
        <v>3317</v>
      </c>
      <c r="BO130" s="72" t="s">
        <v>3317</v>
      </c>
      <c r="BP130" s="72" t="s">
        <v>3317</v>
      </c>
      <c r="BQ130" s="72" t="s">
        <v>4062</v>
      </c>
      <c r="BR130" s="72" t="s">
        <v>3317</v>
      </c>
    </row>
    <row r="131" spans="1:70">
      <c r="A131" s="72" t="s">
        <v>2046</v>
      </c>
      <c r="B131" s="72" t="s">
        <v>2671</v>
      </c>
      <c r="C131" s="72" t="s">
        <v>2504</v>
      </c>
      <c r="D131" s="72" t="s">
        <v>3317</v>
      </c>
      <c r="E131" s="72" t="s">
        <v>3317</v>
      </c>
      <c r="F131" s="72" t="s">
        <v>3317</v>
      </c>
      <c r="G131" s="72" t="s">
        <v>3318</v>
      </c>
      <c r="H131" s="72" t="s">
        <v>3317</v>
      </c>
      <c r="I131" s="72" t="s">
        <v>108</v>
      </c>
      <c r="J131" s="72" t="s">
        <v>4063</v>
      </c>
      <c r="K131" s="72" t="s">
        <v>3318</v>
      </c>
      <c r="L131" s="72" t="s">
        <v>2563</v>
      </c>
      <c r="M131" s="72" t="s">
        <v>4063</v>
      </c>
      <c r="N131" s="72" t="s">
        <v>3318</v>
      </c>
      <c r="O131" s="72" t="s">
        <v>3317</v>
      </c>
      <c r="P131" s="72" t="s">
        <v>3317</v>
      </c>
      <c r="Q131" s="72" t="s">
        <v>3317</v>
      </c>
      <c r="R131" s="72" t="s">
        <v>3317</v>
      </c>
      <c r="S131" s="72" t="s">
        <v>3317</v>
      </c>
      <c r="T131" s="72" t="s">
        <v>3317</v>
      </c>
      <c r="U131" s="72" t="s">
        <v>3317</v>
      </c>
      <c r="V131" s="72" t="s">
        <v>3317</v>
      </c>
      <c r="W131" s="72" t="s">
        <v>3317</v>
      </c>
      <c r="X131" s="72" t="s">
        <v>3317</v>
      </c>
      <c r="Y131" s="72" t="s">
        <v>3317</v>
      </c>
      <c r="Z131" s="72" t="s">
        <v>3317</v>
      </c>
      <c r="AA131" s="72" t="s">
        <v>3317</v>
      </c>
      <c r="AB131" s="72" t="s">
        <v>3317</v>
      </c>
      <c r="AC131" s="72" t="s">
        <v>3317</v>
      </c>
      <c r="AD131" s="72" t="s">
        <v>3317</v>
      </c>
      <c r="AE131" s="72" t="s">
        <v>3317</v>
      </c>
      <c r="AF131" s="72" t="s">
        <v>3317</v>
      </c>
      <c r="AG131" s="72" t="s">
        <v>3317</v>
      </c>
      <c r="AH131" s="72" t="s">
        <v>3317</v>
      </c>
      <c r="AI131" s="72" t="s">
        <v>3317</v>
      </c>
      <c r="AJ131" s="72" t="s">
        <v>3317</v>
      </c>
      <c r="AK131" s="72" t="s">
        <v>3317</v>
      </c>
      <c r="AL131" s="72" t="s">
        <v>3317</v>
      </c>
      <c r="AM131" s="72" t="s">
        <v>3317</v>
      </c>
      <c r="AN131" s="72" t="s">
        <v>3317</v>
      </c>
      <c r="AO131" s="72" t="s">
        <v>3317</v>
      </c>
      <c r="AP131" s="72" t="s">
        <v>3317</v>
      </c>
      <c r="AQ131" s="72" t="s">
        <v>3317</v>
      </c>
      <c r="AR131" s="72" t="s">
        <v>3317</v>
      </c>
      <c r="AS131" s="72" t="s">
        <v>3317</v>
      </c>
      <c r="AT131" s="72" t="s">
        <v>3317</v>
      </c>
      <c r="AU131" s="72" t="s">
        <v>3317</v>
      </c>
      <c r="AV131" s="72" t="s">
        <v>3317</v>
      </c>
      <c r="AW131" s="72" t="s">
        <v>3317</v>
      </c>
      <c r="AX131" s="72" t="s">
        <v>3317</v>
      </c>
      <c r="AY131" s="72" t="s">
        <v>3317</v>
      </c>
      <c r="AZ131" s="72" t="s">
        <v>3317</v>
      </c>
      <c r="BA131" s="72" t="s">
        <v>3317</v>
      </c>
      <c r="BB131" s="72" t="s">
        <v>3317</v>
      </c>
      <c r="BC131" s="72" t="s">
        <v>3317</v>
      </c>
      <c r="BD131" s="72" t="s">
        <v>3317</v>
      </c>
      <c r="BE131" s="72" t="s">
        <v>3317</v>
      </c>
      <c r="BF131" s="72" t="s">
        <v>3317</v>
      </c>
      <c r="BG131" s="72" t="s">
        <v>3317</v>
      </c>
      <c r="BH131" s="72" t="s">
        <v>3317</v>
      </c>
      <c r="BI131" s="72" t="s">
        <v>3317</v>
      </c>
      <c r="BJ131" s="72" t="s">
        <v>3317</v>
      </c>
      <c r="BK131" s="72" t="s">
        <v>3317</v>
      </c>
      <c r="BL131" s="72" t="s">
        <v>3317</v>
      </c>
      <c r="BM131" s="72" t="s">
        <v>3317</v>
      </c>
      <c r="BN131" s="72" t="s">
        <v>3317</v>
      </c>
      <c r="BO131" s="72" t="s">
        <v>3317</v>
      </c>
      <c r="BP131" s="72" t="s">
        <v>3317</v>
      </c>
      <c r="BQ131" s="72" t="s">
        <v>4064</v>
      </c>
      <c r="BR131" s="72" t="s">
        <v>3317</v>
      </c>
    </row>
  </sheetData>
  <autoFilter ref="A1:BR131" xr:uid="{03C030BD-7E1D-4B1F-A8B6-C81B901BE7A9}"/>
  <conditionalFormatting sqref="A2:BR131">
    <cfRule type="expression" dxfId="25" priority="1">
      <formula>ISEVEN(ROW())</formula>
    </cfRule>
  </conditionalFormatting>
  <dataValidations count="2">
    <dataValidation type="list" allowBlank="1" showInputMessage="1" showErrorMessage="1" sqref="A305:A2002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1 BG2:BG301 BD2:BD301 BA2:BA301 AC2:AC301 AF2:AF301 AI2:AI301 AL2:AL301 AO2:AO301 AR2:AR301 AU2:AU301 Q2:Q301 BJ2:BJ301 AX2:AX301 G2:G301 K2:K301 N2:N301 T2:T301 W2:W301 Z2:Z301 D2:D301 D305:D2002 E2:E301 E305:E2002 F2:F301 F305:F2002 G305:G2002 K305:K2002 N305:N2002 Q305:Q2002 T305:T2002 W305:W2002 Z305:Z2002 AC305:AC2002 AF305:AF2002 AI305:AI2002 AL305:AL2002 AO305:AO2002 AR305:AR2002 AU305:AU2002 AX305:AX2002 BA305:BA2002 BD305:BD2002 BG305:BG2002 BJ305:BJ2002 BM305:BM2002 BP305:BP2002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16" r:id="rId1" xr:uid="{4FE22CC4-2002-46B6-BD78-53363A75B69D}"/>
    <hyperlink ref="BQ115" r:id="rId2" xr:uid="{6A6D2B77-AFDD-497C-98C2-308E9BEFA322}"/>
    <hyperlink ref="BQ19" r:id="rId3" xr:uid="{B921111E-CEB5-4801-A8A8-C29A49825322}"/>
    <hyperlink ref="BQ129"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AY2:AY301 BK2:BK301 I2:I301 L2:L301 O2:O301 R2:R301 U2:U301 X2:X301 AA2:AA301 AD2:AD301 AG2:AG301 BH2:BH301 AM2:AM301 AP2:AP301 AS2:AS301 AV2:AV301 AJ2:AJ301 BB2:BB301 BE2:BE301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16" t="s">
        <v>4065</v>
      </c>
      <c r="B1" s="416"/>
      <c r="C1" s="416"/>
      <c r="D1" s="416"/>
      <c r="E1" s="416"/>
    </row>
    <row r="2" spans="1:8" ht="43.5" customHeight="1">
      <c r="A2" s="41" t="s">
        <v>4066</v>
      </c>
      <c r="B2" s="41" t="s">
        <v>4067</v>
      </c>
      <c r="C2" s="41" t="s">
        <v>4068</v>
      </c>
      <c r="D2" s="41" t="s">
        <v>4069</v>
      </c>
      <c r="E2" s="41" t="s">
        <v>4070</v>
      </c>
      <c r="F2" s="42" t="s">
        <v>4071</v>
      </c>
      <c r="G2" s="43" t="s">
        <v>4072</v>
      </c>
      <c r="H2" s="44" t="s">
        <v>4073</v>
      </c>
    </row>
    <row r="3" spans="1:8" ht="15" customHeight="1">
      <c r="A3" s="37" t="s">
        <v>2001</v>
      </c>
      <c r="B3" s="37" t="s">
        <v>1997</v>
      </c>
      <c r="C3" s="37" t="s">
        <v>4074</v>
      </c>
      <c r="D3" s="37"/>
      <c r="E3" s="37" t="s">
        <v>3324</v>
      </c>
      <c r="F3" s="78" t="s">
        <v>4075</v>
      </c>
      <c r="G3" s="78" t="s">
        <v>4076</v>
      </c>
      <c r="H3" s="46" t="s">
        <v>4077</v>
      </c>
    </row>
    <row r="4" spans="1:8" ht="15" customHeight="1">
      <c r="A4" s="5" t="s">
        <v>2004</v>
      </c>
      <c r="B4" s="5" t="s">
        <v>1997</v>
      </c>
      <c r="C4" s="5" t="s">
        <v>4078</v>
      </c>
      <c r="D4" s="5"/>
      <c r="E4" s="5" t="s">
        <v>3324</v>
      </c>
      <c r="F4" s="78" t="s">
        <v>4079</v>
      </c>
      <c r="G4" s="78" t="s">
        <v>4080</v>
      </c>
      <c r="H4" s="46" t="s">
        <v>4081</v>
      </c>
    </row>
    <row r="5" spans="1:8" ht="15" customHeight="1">
      <c r="A5" s="37" t="s">
        <v>2007</v>
      </c>
      <c r="B5" s="37" t="s">
        <v>1997</v>
      </c>
      <c r="C5" s="37" t="s">
        <v>4082</v>
      </c>
      <c r="D5" s="37"/>
      <c r="E5" s="37" t="s">
        <v>3324</v>
      </c>
      <c r="F5" s="78" t="s">
        <v>4083</v>
      </c>
      <c r="G5" s="78" t="s">
        <v>4084</v>
      </c>
      <c r="H5" s="46" t="s">
        <v>4085</v>
      </c>
    </row>
    <row r="6" spans="1:8" ht="15" customHeight="1">
      <c r="A6" s="5" t="s">
        <v>2010</v>
      </c>
      <c r="B6" s="5" t="s">
        <v>1997</v>
      </c>
      <c r="C6" s="5" t="s">
        <v>4086</v>
      </c>
      <c r="D6" s="5"/>
      <c r="E6" s="5" t="s">
        <v>3324</v>
      </c>
      <c r="F6" s="78" t="s">
        <v>4087</v>
      </c>
      <c r="G6" s="78" t="s">
        <v>4088</v>
      </c>
      <c r="H6" s="46" t="s">
        <v>4089</v>
      </c>
    </row>
    <row r="7" spans="1:8" ht="15" customHeight="1">
      <c r="A7" s="37" t="s">
        <v>2012</v>
      </c>
      <c r="B7" s="37" t="s">
        <v>1997</v>
      </c>
      <c r="C7" s="37" t="s">
        <v>4090</v>
      </c>
      <c r="D7" s="37"/>
      <c r="E7" s="37" t="s">
        <v>3324</v>
      </c>
      <c r="F7" s="78" t="s">
        <v>4091</v>
      </c>
      <c r="G7" s="78" t="s">
        <v>4092</v>
      </c>
      <c r="H7" s="46" t="s">
        <v>4093</v>
      </c>
    </row>
    <row r="8" spans="1:8" ht="15" customHeight="1">
      <c r="A8" s="5" t="s">
        <v>2016</v>
      </c>
      <c r="B8" s="5" t="s">
        <v>1997</v>
      </c>
      <c r="C8" s="5" t="s">
        <v>4094</v>
      </c>
      <c r="D8" s="5"/>
      <c r="E8" s="5" t="s">
        <v>3324</v>
      </c>
      <c r="F8" s="78" t="s">
        <v>4095</v>
      </c>
      <c r="G8" s="78" t="s">
        <v>4096</v>
      </c>
      <c r="H8" s="46" t="s">
        <v>4097</v>
      </c>
    </row>
    <row r="9" spans="1:8" ht="15" customHeight="1">
      <c r="A9" s="37" t="s">
        <v>2018</v>
      </c>
      <c r="B9" s="37" t="s">
        <v>1997</v>
      </c>
      <c r="C9" s="37" t="s">
        <v>4098</v>
      </c>
      <c r="D9" s="37"/>
      <c r="E9" s="37" t="s">
        <v>3324</v>
      </c>
      <c r="F9" s="78" t="s">
        <v>4099</v>
      </c>
      <c r="G9" s="78" t="s">
        <v>4100</v>
      </c>
      <c r="H9" s="46" t="s">
        <v>4101</v>
      </c>
    </row>
    <row r="10" spans="1:8" ht="15" customHeight="1">
      <c r="A10" s="5" t="s">
        <v>2019</v>
      </c>
      <c r="B10" s="5" t="s">
        <v>1997</v>
      </c>
      <c r="C10" s="5" t="s">
        <v>4102</v>
      </c>
      <c r="D10" s="5"/>
      <c r="E10" s="5" t="s">
        <v>3324</v>
      </c>
      <c r="F10" s="78" t="s">
        <v>4103</v>
      </c>
      <c r="G10" s="78" t="s">
        <v>4104</v>
      </c>
      <c r="H10" s="46" t="s">
        <v>4105</v>
      </c>
    </row>
    <row r="11" spans="1:8" ht="15" customHeight="1">
      <c r="A11" s="37" t="s">
        <v>2020</v>
      </c>
      <c r="B11" s="37" t="s">
        <v>1987</v>
      </c>
      <c r="C11" s="37" t="s">
        <v>4106</v>
      </c>
      <c r="D11" s="37" t="s">
        <v>2001</v>
      </c>
      <c r="E11" s="37" t="s">
        <v>3324</v>
      </c>
      <c r="F11" s="78" t="s">
        <v>4107</v>
      </c>
      <c r="G11" s="78" t="s">
        <v>4076</v>
      </c>
      <c r="H11" s="46" t="s">
        <v>4108</v>
      </c>
    </row>
    <row r="12" spans="1:8" ht="15" customHeight="1">
      <c r="A12" s="5" t="s">
        <v>2021</v>
      </c>
      <c r="B12" s="5" t="s">
        <v>1987</v>
      </c>
      <c r="C12" s="5" t="s">
        <v>4109</v>
      </c>
      <c r="D12" s="5"/>
      <c r="E12" s="5" t="s">
        <v>3324</v>
      </c>
      <c r="F12" s="78" t="s">
        <v>4110</v>
      </c>
      <c r="G12" s="78" t="s">
        <v>4111</v>
      </c>
      <c r="H12" s="46" t="s">
        <v>4112</v>
      </c>
    </row>
    <row r="13" spans="1:8" ht="15" customHeight="1">
      <c r="A13" s="37" t="s">
        <v>2022</v>
      </c>
      <c r="B13" s="37" t="s">
        <v>1987</v>
      </c>
      <c r="C13" s="37" t="s">
        <v>4113</v>
      </c>
      <c r="D13" s="37"/>
      <c r="E13" s="37" t="s">
        <v>3324</v>
      </c>
      <c r="F13" s="78" t="s">
        <v>4114</v>
      </c>
      <c r="G13" s="78" t="s">
        <v>4115</v>
      </c>
      <c r="H13" s="46" t="s">
        <v>4116</v>
      </c>
    </row>
    <row r="14" spans="1:8" ht="15" customHeight="1">
      <c r="A14" s="5" t="s">
        <v>2027</v>
      </c>
      <c r="B14" s="5" t="s">
        <v>1987</v>
      </c>
      <c r="C14" s="5" t="s">
        <v>4117</v>
      </c>
      <c r="D14" s="5"/>
      <c r="E14" s="5" t="s">
        <v>3324</v>
      </c>
      <c r="F14" s="78" t="s">
        <v>4118</v>
      </c>
      <c r="G14" s="78" t="s">
        <v>4119</v>
      </c>
      <c r="H14" s="46" t="s">
        <v>4120</v>
      </c>
    </row>
    <row r="15" spans="1:8" ht="15" customHeight="1">
      <c r="A15" s="37" t="s">
        <v>2029</v>
      </c>
      <c r="B15" s="37" t="s">
        <v>1987</v>
      </c>
      <c r="C15" s="37" t="s">
        <v>4121</v>
      </c>
      <c r="D15" s="37"/>
      <c r="E15" s="37" t="s">
        <v>3324</v>
      </c>
      <c r="F15" s="78" t="s">
        <v>4122</v>
      </c>
      <c r="G15" s="78" t="s">
        <v>4123</v>
      </c>
      <c r="H15" s="46" t="s">
        <v>4124</v>
      </c>
    </row>
    <row r="16" spans="1:8" ht="15" customHeight="1">
      <c r="A16" s="5" t="s">
        <v>2031</v>
      </c>
      <c r="B16" s="5" t="s">
        <v>1987</v>
      </c>
      <c r="C16" s="5" t="s">
        <v>4078</v>
      </c>
      <c r="D16" s="5" t="s">
        <v>2004</v>
      </c>
      <c r="E16" s="5" t="s">
        <v>3324</v>
      </c>
      <c r="F16" s="78" t="s">
        <v>4125</v>
      </c>
      <c r="G16" s="78" t="s">
        <v>4080</v>
      </c>
      <c r="H16" s="46" t="s">
        <v>4126</v>
      </c>
    </row>
    <row r="17" spans="1:8" ht="15" customHeight="1">
      <c r="A17" s="37" t="s">
        <v>2034</v>
      </c>
      <c r="B17" s="37" t="s">
        <v>1987</v>
      </c>
      <c r="C17" s="37" t="s">
        <v>4098</v>
      </c>
      <c r="D17" s="37" t="s">
        <v>2018</v>
      </c>
      <c r="E17" s="37" t="s">
        <v>3324</v>
      </c>
      <c r="F17" s="78" t="s">
        <v>4127</v>
      </c>
      <c r="G17" s="78" t="s">
        <v>4100</v>
      </c>
      <c r="H17" s="46" t="s">
        <v>4128</v>
      </c>
    </row>
    <row r="18" spans="1:8" ht="15" customHeight="1">
      <c r="A18" s="5" t="s">
        <v>2035</v>
      </c>
      <c r="B18" s="5" t="s">
        <v>1987</v>
      </c>
      <c r="C18" s="5" t="s">
        <v>4129</v>
      </c>
      <c r="D18" s="5"/>
      <c r="E18" s="5" t="s">
        <v>3324</v>
      </c>
      <c r="F18" s="78" t="s">
        <v>4130</v>
      </c>
      <c r="G18" s="78" t="s">
        <v>4131</v>
      </c>
      <c r="H18" s="46" t="s">
        <v>4132</v>
      </c>
    </row>
    <row r="19" spans="1:8" ht="15" customHeight="1">
      <c r="A19" s="37" t="s">
        <v>2037</v>
      </c>
      <c r="B19" s="37" t="s">
        <v>1987</v>
      </c>
      <c r="C19" s="37" t="s">
        <v>4133</v>
      </c>
      <c r="D19" s="37"/>
      <c r="E19" s="37" t="s">
        <v>3324</v>
      </c>
      <c r="F19" s="78" t="s">
        <v>4134</v>
      </c>
      <c r="G19" s="78" t="s">
        <v>4135</v>
      </c>
      <c r="H19" s="46" t="s">
        <v>4136</v>
      </c>
    </row>
    <row r="20" spans="1:8" ht="15" customHeight="1">
      <c r="A20" s="5" t="s">
        <v>2042</v>
      </c>
      <c r="B20" s="5" t="s">
        <v>1987</v>
      </c>
      <c r="C20" s="5" t="s">
        <v>4137</v>
      </c>
      <c r="D20" s="5"/>
      <c r="E20" s="5" t="s">
        <v>3324</v>
      </c>
      <c r="F20" s="78" t="s">
        <v>4138</v>
      </c>
      <c r="G20" s="78" t="s">
        <v>4139</v>
      </c>
      <c r="H20" s="46" t="s">
        <v>4140</v>
      </c>
    </row>
    <row r="21" spans="1:8" ht="15" customHeight="1">
      <c r="A21" s="37" t="s">
        <v>2044</v>
      </c>
      <c r="B21" s="37" t="s">
        <v>1987</v>
      </c>
      <c r="C21" s="37" t="s">
        <v>4141</v>
      </c>
      <c r="D21" s="37"/>
      <c r="E21" s="37" t="s">
        <v>3324</v>
      </c>
      <c r="F21" s="78" t="s">
        <v>4142</v>
      </c>
      <c r="G21" s="78" t="s">
        <v>4143</v>
      </c>
      <c r="H21" s="46" t="s">
        <v>4144</v>
      </c>
    </row>
    <row r="22" spans="1:8" ht="15" customHeight="1">
      <c r="A22" s="5" t="s">
        <v>2046</v>
      </c>
      <c r="B22" s="5" t="s">
        <v>1987</v>
      </c>
      <c r="C22" s="5" t="s">
        <v>4145</v>
      </c>
      <c r="D22" s="5"/>
      <c r="E22" s="5" t="s">
        <v>3324</v>
      </c>
      <c r="F22" s="78" t="s">
        <v>4146</v>
      </c>
      <c r="G22" s="78" t="s">
        <v>4147</v>
      </c>
      <c r="H22" s="46" t="s">
        <v>4148</v>
      </c>
    </row>
    <row r="23" spans="1:8" ht="15" customHeight="1">
      <c r="A23" s="37" t="s">
        <v>4149</v>
      </c>
      <c r="B23" s="37" t="s">
        <v>4150</v>
      </c>
      <c r="C23" s="37" t="s">
        <v>4074</v>
      </c>
      <c r="D23" s="37" t="s">
        <v>2001</v>
      </c>
      <c r="E23" s="37" t="s">
        <v>3324</v>
      </c>
      <c r="F23" s="78" t="s">
        <v>4151</v>
      </c>
      <c r="G23" s="45" t="s">
        <v>4076</v>
      </c>
      <c r="H23" s="46" t="s">
        <v>4077</v>
      </c>
    </row>
    <row r="24" spans="1:8" ht="15" customHeight="1">
      <c r="A24" s="5" t="s">
        <v>4152</v>
      </c>
      <c r="B24" s="5" t="s">
        <v>4150</v>
      </c>
      <c r="C24" s="5" t="s">
        <v>4078</v>
      </c>
      <c r="D24" s="5" t="s">
        <v>2004</v>
      </c>
      <c r="E24" s="5" t="s">
        <v>3324</v>
      </c>
      <c r="F24" s="78" t="s">
        <v>4153</v>
      </c>
      <c r="G24" s="45" t="s">
        <v>4080</v>
      </c>
      <c r="H24" s="46" t="s">
        <v>4081</v>
      </c>
    </row>
    <row r="25" spans="1:8" ht="15" customHeight="1">
      <c r="A25" s="37" t="s">
        <v>4154</v>
      </c>
      <c r="B25" s="37" t="s">
        <v>4150</v>
      </c>
      <c r="C25" s="37" t="s">
        <v>4082</v>
      </c>
      <c r="D25" s="37" t="s">
        <v>2007</v>
      </c>
      <c r="E25" s="37" t="s">
        <v>3324</v>
      </c>
      <c r="F25" s="78" t="s">
        <v>4155</v>
      </c>
      <c r="G25" s="45" t="s">
        <v>4084</v>
      </c>
      <c r="H25" s="46" t="s">
        <v>4085</v>
      </c>
    </row>
    <row r="26" spans="1:8" ht="15" customHeight="1">
      <c r="A26" s="5" t="s">
        <v>4156</v>
      </c>
      <c r="B26" s="5" t="s">
        <v>4150</v>
      </c>
      <c r="C26" s="5" t="s">
        <v>4086</v>
      </c>
      <c r="D26" s="5" t="s">
        <v>2010</v>
      </c>
      <c r="E26" s="5" t="s">
        <v>3324</v>
      </c>
      <c r="F26" s="78" t="s">
        <v>4157</v>
      </c>
      <c r="G26" s="45" t="s">
        <v>4088</v>
      </c>
      <c r="H26" s="46" t="s">
        <v>4089</v>
      </c>
    </row>
    <row r="27" spans="1:8" ht="15" customHeight="1">
      <c r="A27" s="37" t="s">
        <v>4158</v>
      </c>
      <c r="B27" s="37" t="s">
        <v>4150</v>
      </c>
      <c r="C27" s="37" t="s">
        <v>4090</v>
      </c>
      <c r="D27" s="37" t="s">
        <v>2012</v>
      </c>
      <c r="E27" s="37" t="s">
        <v>3324</v>
      </c>
      <c r="F27" s="78" t="s">
        <v>4159</v>
      </c>
      <c r="G27" s="45" t="s">
        <v>4092</v>
      </c>
      <c r="H27" s="46" t="s">
        <v>4093</v>
      </c>
    </row>
    <row r="28" spans="1:8" ht="15" customHeight="1">
      <c r="A28" s="5" t="s">
        <v>4160</v>
      </c>
      <c r="B28" s="5" t="s">
        <v>4150</v>
      </c>
      <c r="C28" s="5" t="s">
        <v>4161</v>
      </c>
      <c r="D28" s="5" t="s">
        <v>2016</v>
      </c>
      <c r="E28" s="5" t="s">
        <v>3324</v>
      </c>
      <c r="F28" s="78" t="s">
        <v>4162</v>
      </c>
      <c r="G28" s="45" t="s">
        <v>4096</v>
      </c>
      <c r="H28" s="46" t="s">
        <v>4097</v>
      </c>
    </row>
    <row r="29" spans="1:8" ht="15" customHeight="1">
      <c r="A29" s="37" t="s">
        <v>4163</v>
      </c>
      <c r="B29" s="37" t="s">
        <v>4150</v>
      </c>
      <c r="C29" s="37" t="s">
        <v>4098</v>
      </c>
      <c r="D29" s="37" t="s">
        <v>2018</v>
      </c>
      <c r="E29" s="37" t="s">
        <v>3324</v>
      </c>
      <c r="F29" s="78" t="s">
        <v>4164</v>
      </c>
      <c r="G29" s="45" t="s">
        <v>4100</v>
      </c>
      <c r="H29" s="46" t="s">
        <v>4101</v>
      </c>
    </row>
    <row r="30" spans="1:8" ht="15" customHeight="1">
      <c r="A30" s="5" t="s">
        <v>4165</v>
      </c>
      <c r="B30" s="5" t="s">
        <v>4150</v>
      </c>
      <c r="C30" s="5" t="s">
        <v>4102</v>
      </c>
      <c r="D30" s="5" t="s">
        <v>2019</v>
      </c>
      <c r="E30" s="5" t="s">
        <v>3324</v>
      </c>
      <c r="F30" s="78" t="s">
        <v>4166</v>
      </c>
      <c r="G30" s="45" t="s">
        <v>4104</v>
      </c>
      <c r="H30" s="46" t="s">
        <v>4105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3248</v>
      </c>
      <c r="B1" t="s">
        <v>4167</v>
      </c>
    </row>
    <row r="2" spans="1:16" ht="15" customHeight="1">
      <c r="A2" t="s">
        <v>2001</v>
      </c>
      <c r="B2" t="s">
        <v>2877</v>
      </c>
      <c r="C2" t="s">
        <v>2884</v>
      </c>
      <c r="D2" t="s">
        <v>2893</v>
      </c>
      <c r="E2" t="s">
        <v>2919</v>
      </c>
      <c r="F2" t="s">
        <v>2869</v>
      </c>
      <c r="G2" t="s">
        <v>2446</v>
      </c>
      <c r="H2" t="s">
        <v>2901</v>
      </c>
      <c r="I2" t="s">
        <v>2889</v>
      </c>
      <c r="J2" t="s">
        <v>2909</v>
      </c>
      <c r="K2" t="s">
        <v>2946</v>
      </c>
      <c r="L2" t="s">
        <v>2424</v>
      </c>
      <c r="M2" t="s">
        <v>4168</v>
      </c>
      <c r="N2" t="s">
        <v>4150</v>
      </c>
      <c r="O2" t="s">
        <v>2458</v>
      </c>
      <c r="P2" t="s">
        <v>2415</v>
      </c>
    </row>
    <row r="3" spans="1:16" ht="15" customHeight="1">
      <c r="A3" t="s">
        <v>2004</v>
      </c>
      <c r="B3" t="s">
        <v>2877</v>
      </c>
      <c r="C3" t="s">
        <v>2884</v>
      </c>
      <c r="D3" t="s">
        <v>2893</v>
      </c>
      <c r="E3" t="s">
        <v>2919</v>
      </c>
      <c r="F3" t="s">
        <v>2869</v>
      </c>
      <c r="G3" t="s">
        <v>2446</v>
      </c>
      <c r="H3" t="s">
        <v>2901</v>
      </c>
      <c r="I3" t="s">
        <v>2889</v>
      </c>
      <c r="J3" t="s">
        <v>2909</v>
      </c>
      <c r="K3" t="s">
        <v>2946</v>
      </c>
      <c r="L3" t="s">
        <v>2424</v>
      </c>
      <c r="M3" t="s">
        <v>4168</v>
      </c>
      <c r="N3" t="s">
        <v>4150</v>
      </c>
      <c r="O3" t="s">
        <v>2458</v>
      </c>
      <c r="P3" t="s">
        <v>2415</v>
      </c>
    </row>
    <row r="4" spans="1:16" ht="15" customHeight="1">
      <c r="A4" t="s">
        <v>2007</v>
      </c>
      <c r="B4" t="s">
        <v>2877</v>
      </c>
      <c r="C4" t="s">
        <v>2884</v>
      </c>
      <c r="D4" t="s">
        <v>2893</v>
      </c>
      <c r="E4" t="s">
        <v>2919</v>
      </c>
      <c r="F4" t="s">
        <v>2869</v>
      </c>
      <c r="G4" t="s">
        <v>2446</v>
      </c>
      <c r="H4" t="s">
        <v>2901</v>
      </c>
      <c r="I4" t="s">
        <v>2889</v>
      </c>
      <c r="J4" t="s">
        <v>2909</v>
      </c>
      <c r="K4" t="s">
        <v>2946</v>
      </c>
      <c r="L4" t="s">
        <v>2424</v>
      </c>
      <c r="M4" t="s">
        <v>4168</v>
      </c>
      <c r="N4" t="s">
        <v>4150</v>
      </c>
      <c r="O4" t="s">
        <v>2458</v>
      </c>
      <c r="P4" t="s">
        <v>2415</v>
      </c>
    </row>
    <row r="5" spans="1:16" ht="15" customHeight="1">
      <c r="A5" t="s">
        <v>2010</v>
      </c>
      <c r="B5" t="s">
        <v>2877</v>
      </c>
      <c r="C5" t="s">
        <v>2884</v>
      </c>
      <c r="D5" t="s">
        <v>2893</v>
      </c>
      <c r="E5" t="s">
        <v>2919</v>
      </c>
      <c r="F5" t="s">
        <v>2869</v>
      </c>
      <c r="G5" t="s">
        <v>2446</v>
      </c>
      <c r="H5" t="s">
        <v>2901</v>
      </c>
      <c r="I5" t="s">
        <v>2889</v>
      </c>
      <c r="J5" t="s">
        <v>2909</v>
      </c>
      <c r="K5" t="s">
        <v>2946</v>
      </c>
      <c r="L5" t="s">
        <v>2424</v>
      </c>
      <c r="M5" t="s">
        <v>4168</v>
      </c>
      <c r="N5" t="s">
        <v>4150</v>
      </c>
      <c r="O5" t="s">
        <v>2458</v>
      </c>
      <c r="P5" t="s">
        <v>2415</v>
      </c>
    </row>
    <row r="6" spans="1:16" ht="15" customHeight="1">
      <c r="A6" t="s">
        <v>2012</v>
      </c>
      <c r="B6" t="s">
        <v>2877</v>
      </c>
      <c r="C6" t="s">
        <v>2884</v>
      </c>
      <c r="D6" t="s">
        <v>2893</v>
      </c>
      <c r="E6" t="s">
        <v>2919</v>
      </c>
      <c r="F6" t="s">
        <v>2869</v>
      </c>
      <c r="G6" t="s">
        <v>2446</v>
      </c>
      <c r="H6" t="s">
        <v>2901</v>
      </c>
      <c r="I6" t="s">
        <v>2889</v>
      </c>
      <c r="J6" t="s">
        <v>2909</v>
      </c>
      <c r="K6" t="s">
        <v>2946</v>
      </c>
      <c r="L6" t="s">
        <v>2424</v>
      </c>
      <c r="M6" t="s">
        <v>4168</v>
      </c>
      <c r="N6" t="s">
        <v>4150</v>
      </c>
      <c r="O6" t="s">
        <v>2458</v>
      </c>
      <c r="P6" t="s">
        <v>2415</v>
      </c>
    </row>
    <row r="7" spans="1:16" ht="15" customHeight="1">
      <c r="A7" t="s">
        <v>2016</v>
      </c>
      <c r="B7" t="s">
        <v>2877</v>
      </c>
      <c r="C7" t="s">
        <v>2884</v>
      </c>
      <c r="D7" t="s">
        <v>2893</v>
      </c>
      <c r="E7" t="s">
        <v>2919</v>
      </c>
      <c r="F7" t="s">
        <v>2869</v>
      </c>
      <c r="G7" t="s">
        <v>2446</v>
      </c>
      <c r="H7" t="s">
        <v>2901</v>
      </c>
      <c r="I7" t="s">
        <v>2889</v>
      </c>
      <c r="J7" t="s">
        <v>2909</v>
      </c>
      <c r="K7" t="s">
        <v>2946</v>
      </c>
      <c r="L7" t="s">
        <v>2424</v>
      </c>
      <c r="M7" t="s">
        <v>4168</v>
      </c>
      <c r="N7" t="s">
        <v>4150</v>
      </c>
      <c r="O7" t="s">
        <v>2458</v>
      </c>
      <c r="P7" t="s">
        <v>2415</v>
      </c>
    </row>
    <row r="8" spans="1:16" ht="15" customHeight="1">
      <c r="A8" t="s">
        <v>2018</v>
      </c>
      <c r="B8" t="s">
        <v>2877</v>
      </c>
      <c r="C8" t="s">
        <v>2884</v>
      </c>
      <c r="D8" t="s">
        <v>2893</v>
      </c>
      <c r="E8" t="s">
        <v>2919</v>
      </c>
      <c r="F8" t="s">
        <v>2869</v>
      </c>
      <c r="G8" t="s">
        <v>2446</v>
      </c>
      <c r="H8" t="s">
        <v>2901</v>
      </c>
      <c r="I8" t="s">
        <v>2889</v>
      </c>
      <c r="J8" t="s">
        <v>2909</v>
      </c>
      <c r="K8" t="s">
        <v>2946</v>
      </c>
      <c r="L8" t="s">
        <v>2424</v>
      </c>
      <c r="M8" t="s">
        <v>4168</v>
      </c>
      <c r="N8" t="s">
        <v>4150</v>
      </c>
      <c r="O8" t="s">
        <v>2458</v>
      </c>
      <c r="P8" t="s">
        <v>2415</v>
      </c>
    </row>
    <row r="9" spans="1:16" ht="15" customHeight="1">
      <c r="A9" t="s">
        <v>2019</v>
      </c>
      <c r="B9" t="s">
        <v>2877</v>
      </c>
      <c r="C9" t="s">
        <v>2884</v>
      </c>
      <c r="D9" t="s">
        <v>2893</v>
      </c>
      <c r="E9" t="s">
        <v>2919</v>
      </c>
      <c r="F9" t="s">
        <v>2869</v>
      </c>
      <c r="G9" t="s">
        <v>2446</v>
      </c>
      <c r="H9" t="s">
        <v>2901</v>
      </c>
      <c r="I9" t="s">
        <v>2889</v>
      </c>
      <c r="J9" t="s">
        <v>2909</v>
      </c>
      <c r="K9" t="s">
        <v>2946</v>
      </c>
      <c r="L9" t="s">
        <v>2424</v>
      </c>
      <c r="M9" t="s">
        <v>4168</v>
      </c>
      <c r="N9" t="s">
        <v>4150</v>
      </c>
      <c r="O9" t="s">
        <v>2458</v>
      </c>
      <c r="P9" t="s">
        <v>2415</v>
      </c>
    </row>
    <row r="10" spans="1:16" ht="15" customHeight="1">
      <c r="A10" t="s">
        <v>2020</v>
      </c>
      <c r="B10" t="s">
        <v>3881</v>
      </c>
      <c r="C10" t="s">
        <v>2514</v>
      </c>
      <c r="D10" t="s">
        <v>4169</v>
      </c>
      <c r="E10" t="s">
        <v>2451</v>
      </c>
      <c r="F10" t="s">
        <v>2562</v>
      </c>
      <c r="G10" t="s">
        <v>2458</v>
      </c>
    </row>
    <row r="11" spans="1:16" ht="15" customHeight="1">
      <c r="A11" t="s">
        <v>2021</v>
      </c>
      <c r="B11" t="s">
        <v>2463</v>
      </c>
      <c r="C11" t="s">
        <v>3884</v>
      </c>
      <c r="D11" t="s">
        <v>2574</v>
      </c>
      <c r="E11" t="s">
        <v>2569</v>
      </c>
      <c r="F11" t="s">
        <v>2458</v>
      </c>
    </row>
    <row r="12" spans="1:16" ht="15" customHeight="1">
      <c r="A12" t="s">
        <v>2022</v>
      </c>
      <c r="B12" t="s">
        <v>2521</v>
      </c>
      <c r="C12" t="s">
        <v>2458</v>
      </c>
    </row>
    <row r="13" spans="1:16" ht="15" customHeight="1">
      <c r="A13" t="s">
        <v>2027</v>
      </c>
      <c r="B13" t="s">
        <v>2590</v>
      </c>
      <c r="C13" t="s">
        <v>2526</v>
      </c>
      <c r="D13" t="s">
        <v>2585</v>
      </c>
      <c r="E13" t="s">
        <v>2458</v>
      </c>
    </row>
    <row r="14" spans="1:16" ht="15" customHeight="1">
      <c r="A14" t="s">
        <v>2029</v>
      </c>
      <c r="B14" t="s">
        <v>2463</v>
      </c>
      <c r="C14" t="s">
        <v>2596</v>
      </c>
      <c r="D14" t="s">
        <v>3937</v>
      </c>
      <c r="E14" t="s">
        <v>2458</v>
      </c>
    </row>
    <row r="15" spans="1:16" ht="15" customHeight="1">
      <c r="A15" t="s">
        <v>2031</v>
      </c>
      <c r="B15" t="s">
        <v>2603</v>
      </c>
      <c r="C15" t="s">
        <v>2609</v>
      </c>
      <c r="D15" t="s">
        <v>2601</v>
      </c>
      <c r="E15" t="s">
        <v>4170</v>
      </c>
      <c r="F15" t="s">
        <v>2458</v>
      </c>
    </row>
    <row r="16" spans="1:16" ht="15" customHeight="1">
      <c r="A16" t="s">
        <v>2034</v>
      </c>
      <c r="B16" t="s">
        <v>2596</v>
      </c>
      <c r="C16" t="s">
        <v>2601</v>
      </c>
      <c r="D16" t="s">
        <v>3937</v>
      </c>
      <c r="E16" t="s">
        <v>2619</v>
      </c>
      <c r="F16" t="s">
        <v>2458</v>
      </c>
    </row>
    <row r="17" spans="1:9" ht="15" customHeight="1">
      <c r="A17" t="s">
        <v>2035</v>
      </c>
      <c r="B17" t="s">
        <v>2625</v>
      </c>
      <c r="C17" t="s">
        <v>2627</v>
      </c>
      <c r="D17" t="s">
        <v>2537</v>
      </c>
      <c r="E17" t="s">
        <v>2458</v>
      </c>
    </row>
    <row r="18" spans="1:9" ht="15" customHeight="1">
      <c r="A18" t="s">
        <v>2037</v>
      </c>
      <c r="B18" t="s">
        <v>2479</v>
      </c>
      <c r="C18" t="s">
        <v>2482</v>
      </c>
      <c r="D18" t="s">
        <v>2540</v>
      </c>
      <c r="E18" t="s">
        <v>4171</v>
      </c>
      <c r="F18" t="s">
        <v>3995</v>
      </c>
      <c r="G18" t="s">
        <v>3978</v>
      </c>
      <c r="H18" t="s">
        <v>2537</v>
      </c>
      <c r="I18" t="s">
        <v>2458</v>
      </c>
    </row>
    <row r="19" spans="1:9" ht="15" customHeight="1">
      <c r="A19" t="s">
        <v>2042</v>
      </c>
      <c r="B19" t="s">
        <v>2540</v>
      </c>
      <c r="C19" t="s">
        <v>2641</v>
      </c>
      <c r="D19" t="s">
        <v>4172</v>
      </c>
      <c r="E19" t="s">
        <v>2647</v>
      </c>
      <c r="F19" t="s">
        <v>2458</v>
      </c>
    </row>
    <row r="20" spans="1:9" ht="15" customHeight="1">
      <c r="A20" t="s">
        <v>2044</v>
      </c>
      <c r="B20" t="s">
        <v>2651</v>
      </c>
      <c r="C20" t="s">
        <v>2655</v>
      </c>
      <c r="D20" t="s">
        <v>4173</v>
      </c>
      <c r="E20" t="s">
        <v>4045</v>
      </c>
      <c r="F20" t="s">
        <v>2458</v>
      </c>
    </row>
    <row r="21" spans="1:9" ht="15" customHeight="1">
      <c r="A21" t="s">
        <v>2046</v>
      </c>
      <c r="B21" t="s">
        <v>2500</v>
      </c>
      <c r="C21" t="s">
        <v>2504</v>
      </c>
      <c r="D21" t="s">
        <v>2458</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17" t="s">
        <v>4174</v>
      </c>
      <c r="B1" s="417"/>
      <c r="C1" s="417"/>
      <c r="D1" s="417"/>
      <c r="E1" s="417"/>
    </row>
    <row r="2" spans="1:5" ht="43.5" customHeight="1">
      <c r="A2" s="36" t="s">
        <v>4175</v>
      </c>
      <c r="B2" s="36" t="s">
        <v>4176</v>
      </c>
      <c r="C2" s="36" t="s">
        <v>4177</v>
      </c>
      <c r="D2" s="36" t="s">
        <v>4178</v>
      </c>
      <c r="E2" s="36" t="s">
        <v>1503</v>
      </c>
    </row>
    <row r="3" spans="1:5" ht="15" customHeight="1">
      <c r="A3" s="37" t="s">
        <v>4179</v>
      </c>
      <c r="B3" s="38">
        <v>45901</v>
      </c>
      <c r="C3" s="38">
        <v>46215</v>
      </c>
      <c r="D3" s="37"/>
      <c r="E3" s="37" t="s">
        <v>4180</v>
      </c>
    </row>
    <row r="4" spans="1:5" ht="15" customHeight="1">
      <c r="A4" s="5" t="s">
        <v>4181</v>
      </c>
      <c r="B4" s="35">
        <v>45901</v>
      </c>
      <c r="C4" s="35">
        <v>46186</v>
      </c>
      <c r="D4" s="5"/>
      <c r="E4" s="5" t="s">
        <v>4182</v>
      </c>
    </row>
    <row r="5" spans="1:5" ht="15" customHeight="1">
      <c r="A5" s="37" t="s">
        <v>4179</v>
      </c>
      <c r="B5" s="38">
        <v>46216</v>
      </c>
      <c r="C5" s="38">
        <v>46237</v>
      </c>
      <c r="D5" s="37" t="s">
        <v>4183</v>
      </c>
      <c r="E5" s="37" t="s">
        <v>4184</v>
      </c>
    </row>
    <row r="6" spans="1:5" ht="26.25" customHeight="1">
      <c r="A6" s="5" t="s">
        <v>4181</v>
      </c>
      <c r="B6" s="35">
        <v>46187</v>
      </c>
      <c r="C6" s="35">
        <v>46259</v>
      </c>
      <c r="D6" s="5" t="s">
        <v>4185</v>
      </c>
      <c r="E6" s="5" t="s">
        <v>4186</v>
      </c>
    </row>
    <row r="7" spans="1:5" ht="15" customHeight="1">
      <c r="A7" s="37" t="s">
        <v>4179</v>
      </c>
      <c r="B7" s="38">
        <v>46238</v>
      </c>
      <c r="C7" s="38">
        <v>46568</v>
      </c>
      <c r="D7" s="37"/>
      <c r="E7" s="37" t="s">
        <v>4187</v>
      </c>
    </row>
    <row r="8" spans="1:5" ht="15" customHeight="1">
      <c r="A8" s="5" t="s">
        <v>4181</v>
      </c>
      <c r="B8" s="35">
        <v>46260</v>
      </c>
      <c r="C8" s="35">
        <v>46550</v>
      </c>
      <c r="D8" s="5"/>
      <c r="E8" s="5" t="s">
        <v>4188</v>
      </c>
    </row>
    <row r="9" spans="1:5" ht="15" customHeight="1">
      <c r="A9" s="37" t="s">
        <v>1961</v>
      </c>
      <c r="B9" s="38">
        <v>46013</v>
      </c>
      <c r="C9" s="38">
        <v>46026</v>
      </c>
      <c r="D9" s="37" t="s">
        <v>4189</v>
      </c>
      <c r="E9" s="37" t="s">
        <v>4190</v>
      </c>
    </row>
    <row r="10" spans="1:5" ht="15" customHeight="1">
      <c r="A10" s="5" t="s">
        <v>1961</v>
      </c>
      <c r="B10" s="35">
        <v>46113</v>
      </c>
      <c r="C10" s="35">
        <v>46117</v>
      </c>
      <c r="D10" s="5" t="s">
        <v>4191</v>
      </c>
      <c r="E10" s="5" t="s">
        <v>4192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0"/>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9"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7" t="s">
        <v>4193</v>
      </c>
      <c r="B1" s="287" t="s">
        <v>1964</v>
      </c>
      <c r="C1" s="287" t="s">
        <v>3248</v>
      </c>
      <c r="D1" s="287" t="s">
        <v>4194</v>
      </c>
      <c r="E1" s="287" t="s">
        <v>4195</v>
      </c>
      <c r="F1" s="346" t="s">
        <v>1503</v>
      </c>
      <c r="G1" s="287" t="s">
        <v>4196</v>
      </c>
      <c r="H1" s="287" t="s">
        <v>4197</v>
      </c>
      <c r="I1" s="287" t="s">
        <v>4198</v>
      </c>
      <c r="J1" s="287" t="s">
        <v>4199</v>
      </c>
    </row>
    <row r="2" spans="1:10">
      <c r="A2" s="355" t="s">
        <v>4200</v>
      </c>
      <c r="B2" s="357">
        <v>46251</v>
      </c>
      <c r="C2" s="356" t="s">
        <v>2019</v>
      </c>
      <c r="D2" s="356" t="s">
        <v>4201</v>
      </c>
      <c r="E2" s="356"/>
      <c r="F2" s="356" t="s">
        <v>4202</v>
      </c>
      <c r="G2" s="356" t="s">
        <v>4203</v>
      </c>
      <c r="H2" s="356"/>
      <c r="I2" s="356" t="s">
        <v>4204</v>
      </c>
      <c r="J2" s="358" t="s">
        <v>4205</v>
      </c>
    </row>
    <row r="3" spans="1:10">
      <c r="A3" s="359" t="s">
        <v>4206</v>
      </c>
      <c r="B3" s="361">
        <v>46251</v>
      </c>
      <c r="C3" s="360" t="s">
        <v>2001</v>
      </c>
      <c r="D3" s="360" t="s">
        <v>4201</v>
      </c>
      <c r="E3" s="360"/>
      <c r="F3" s="360" t="s">
        <v>4202</v>
      </c>
      <c r="G3" s="360" t="s">
        <v>4203</v>
      </c>
      <c r="H3" s="360"/>
      <c r="I3" s="360" t="s">
        <v>4204</v>
      </c>
      <c r="J3" s="362" t="s">
        <v>4207</v>
      </c>
    </row>
    <row r="4" spans="1:10" ht="409.6">
      <c r="A4" s="355" t="s">
        <v>4208</v>
      </c>
      <c r="B4" s="357">
        <v>46251</v>
      </c>
      <c r="C4" s="356" t="s">
        <v>2004</v>
      </c>
      <c r="D4" s="356" t="s">
        <v>4201</v>
      </c>
      <c r="E4" s="356"/>
      <c r="F4" s="363" t="s">
        <v>4209</v>
      </c>
      <c r="G4" s="356" t="s">
        <v>4210</v>
      </c>
      <c r="H4" s="356" t="s">
        <v>4211</v>
      </c>
      <c r="I4" s="356" t="s">
        <v>4204</v>
      </c>
      <c r="J4" s="358" t="s">
        <v>4212</v>
      </c>
    </row>
    <row r="5" spans="1:10">
      <c r="A5" s="359" t="s">
        <v>4213</v>
      </c>
      <c r="B5" s="361">
        <v>46251</v>
      </c>
      <c r="C5" s="360" t="s">
        <v>2007</v>
      </c>
      <c r="D5" s="360" t="s">
        <v>4201</v>
      </c>
      <c r="E5" s="360"/>
      <c r="F5" s="360" t="s">
        <v>4214</v>
      </c>
      <c r="G5" s="360" t="s">
        <v>4203</v>
      </c>
      <c r="H5" s="360"/>
      <c r="I5" s="360" t="s">
        <v>4204</v>
      </c>
      <c r="J5" s="362" t="s">
        <v>4207</v>
      </c>
    </row>
    <row r="6" spans="1:10">
      <c r="A6" s="355" t="s">
        <v>4215</v>
      </c>
      <c r="B6" s="357">
        <v>46251</v>
      </c>
      <c r="C6" s="356" t="s">
        <v>2010</v>
      </c>
      <c r="D6" s="356" t="s">
        <v>4201</v>
      </c>
      <c r="E6" s="356"/>
      <c r="F6" s="356" t="s">
        <v>4202</v>
      </c>
      <c r="G6" s="356" t="s">
        <v>4203</v>
      </c>
      <c r="H6" s="356"/>
      <c r="I6" s="356" t="s">
        <v>4204</v>
      </c>
      <c r="J6" s="358" t="s">
        <v>4207</v>
      </c>
    </row>
    <row r="7" spans="1:10">
      <c r="A7" s="359" t="s">
        <v>4216</v>
      </c>
      <c r="B7" s="361">
        <v>46251</v>
      </c>
      <c r="C7" s="360" t="s">
        <v>2016</v>
      </c>
      <c r="D7" s="360" t="s">
        <v>4201</v>
      </c>
      <c r="E7" s="360"/>
      <c r="F7" s="360" t="s">
        <v>4202</v>
      </c>
      <c r="G7" s="360" t="s">
        <v>4203</v>
      </c>
      <c r="H7" s="360"/>
      <c r="I7" s="360" t="s">
        <v>4204</v>
      </c>
      <c r="J7" s="362" t="s">
        <v>4207</v>
      </c>
    </row>
    <row r="8" spans="1:10">
      <c r="A8" s="355" t="s">
        <v>4217</v>
      </c>
      <c r="B8" s="357">
        <v>46251</v>
      </c>
      <c r="C8" s="356" t="s">
        <v>2018</v>
      </c>
      <c r="D8" s="356" t="s">
        <v>4201</v>
      </c>
      <c r="E8" s="356"/>
      <c r="F8" s="356" t="s">
        <v>4218</v>
      </c>
      <c r="G8" s="356" t="s">
        <v>4203</v>
      </c>
      <c r="H8" s="356" t="s">
        <v>4219</v>
      </c>
      <c r="I8" s="356" t="s">
        <v>4220</v>
      </c>
      <c r="J8" s="358" t="s">
        <v>4221</v>
      </c>
    </row>
    <row r="9" spans="1:10">
      <c r="A9" s="359" t="s">
        <v>4222</v>
      </c>
      <c r="B9" s="361">
        <v>46251</v>
      </c>
      <c r="C9" s="360" t="s">
        <v>2012</v>
      </c>
      <c r="D9" s="360" t="s">
        <v>4201</v>
      </c>
      <c r="E9" s="360"/>
      <c r="F9" s="360" t="s">
        <v>4201</v>
      </c>
      <c r="G9" s="360" t="s">
        <v>4203</v>
      </c>
      <c r="H9" s="360"/>
      <c r="I9" s="360" t="s">
        <v>4204</v>
      </c>
      <c r="J9" s="362" t="s">
        <v>4205</v>
      </c>
    </row>
    <row r="10" spans="1:10">
      <c r="A10" s="355" t="s">
        <v>4223</v>
      </c>
      <c r="B10" s="357">
        <v>46252</v>
      </c>
      <c r="C10" s="356" t="s">
        <v>2019</v>
      </c>
      <c r="D10" s="356" t="s">
        <v>4201</v>
      </c>
      <c r="E10" s="356"/>
      <c r="F10" s="356" t="s">
        <v>4202</v>
      </c>
      <c r="G10" s="356" t="s">
        <v>4203</v>
      </c>
      <c r="H10" s="356"/>
      <c r="I10" s="356" t="s">
        <v>4204</v>
      </c>
      <c r="J10" s="358" t="s">
        <v>4205</v>
      </c>
    </row>
    <row r="11" spans="1:10">
      <c r="A11" s="359" t="s">
        <v>4224</v>
      </c>
      <c r="B11" s="361">
        <v>46252</v>
      </c>
      <c r="C11" s="360" t="s">
        <v>2001</v>
      </c>
      <c r="D11" s="360" t="s">
        <v>4201</v>
      </c>
      <c r="E11" s="360"/>
      <c r="F11" s="360" t="s">
        <v>4202</v>
      </c>
      <c r="G11" s="360" t="s">
        <v>4203</v>
      </c>
      <c r="H11" s="360"/>
      <c r="I11" s="360" t="s">
        <v>4204</v>
      </c>
      <c r="J11" s="362" t="s">
        <v>4207</v>
      </c>
    </row>
    <row r="12" spans="1:10">
      <c r="A12" s="355" t="s">
        <v>4225</v>
      </c>
      <c r="B12" s="357">
        <v>46252</v>
      </c>
      <c r="C12" s="356" t="s">
        <v>2004</v>
      </c>
      <c r="D12" s="356" t="s">
        <v>4201</v>
      </c>
      <c r="E12" s="356"/>
      <c r="F12" s="356" t="s">
        <v>4202</v>
      </c>
      <c r="G12" s="356" t="s">
        <v>4203</v>
      </c>
      <c r="H12" s="356"/>
      <c r="I12" s="356" t="s">
        <v>4204</v>
      </c>
      <c r="J12" s="358" t="s">
        <v>4207</v>
      </c>
    </row>
    <row r="13" spans="1:10">
      <c r="A13" s="359" t="s">
        <v>4226</v>
      </c>
      <c r="B13" s="361">
        <v>46252</v>
      </c>
      <c r="C13" s="360" t="s">
        <v>2007</v>
      </c>
      <c r="D13" s="360" t="s">
        <v>4201</v>
      </c>
      <c r="E13" s="360"/>
      <c r="F13" s="360" t="s">
        <v>4214</v>
      </c>
      <c r="G13" s="360" t="s">
        <v>4203</v>
      </c>
      <c r="H13" s="360"/>
      <c r="I13" s="360" t="s">
        <v>4204</v>
      </c>
      <c r="J13" s="362" t="s">
        <v>4207</v>
      </c>
    </row>
    <row r="14" spans="1:10">
      <c r="A14" s="355" t="s">
        <v>4227</v>
      </c>
      <c r="B14" s="357">
        <v>46252</v>
      </c>
      <c r="C14" s="356" t="s">
        <v>2010</v>
      </c>
      <c r="D14" s="356" t="s">
        <v>4201</v>
      </c>
      <c r="E14" s="356"/>
      <c r="F14" s="356" t="s">
        <v>4202</v>
      </c>
      <c r="G14" s="356" t="s">
        <v>4203</v>
      </c>
      <c r="H14" s="356"/>
      <c r="I14" s="356" t="s">
        <v>4204</v>
      </c>
      <c r="J14" s="358" t="s">
        <v>4207</v>
      </c>
    </row>
    <row r="15" spans="1:10">
      <c r="A15" s="359" t="s">
        <v>4228</v>
      </c>
      <c r="B15" s="361">
        <v>46252</v>
      </c>
      <c r="C15" s="360" t="s">
        <v>2016</v>
      </c>
      <c r="D15" s="360" t="s">
        <v>4201</v>
      </c>
      <c r="E15" s="360"/>
      <c r="F15" s="360" t="s">
        <v>4202</v>
      </c>
      <c r="G15" s="360" t="s">
        <v>4203</v>
      </c>
      <c r="H15" s="360"/>
      <c r="I15" s="360" t="s">
        <v>4204</v>
      </c>
      <c r="J15" s="362" t="s">
        <v>4207</v>
      </c>
    </row>
    <row r="16" spans="1:10">
      <c r="A16" s="355" t="s">
        <v>4229</v>
      </c>
      <c r="B16" s="357">
        <v>46252</v>
      </c>
      <c r="C16" s="356" t="s">
        <v>2018</v>
      </c>
      <c r="D16" s="356" t="s">
        <v>4201</v>
      </c>
      <c r="E16" s="356"/>
      <c r="F16" s="356" t="s">
        <v>4202</v>
      </c>
      <c r="G16" s="356" t="s">
        <v>4203</v>
      </c>
      <c r="H16" s="356"/>
      <c r="I16" s="356" t="s">
        <v>4204</v>
      </c>
      <c r="J16" s="358" t="s">
        <v>4230</v>
      </c>
    </row>
    <row r="17" spans="1:10">
      <c r="A17" s="359" t="s">
        <v>4231</v>
      </c>
      <c r="B17" s="361">
        <v>46252</v>
      </c>
      <c r="C17" s="360" t="s">
        <v>2012</v>
      </c>
      <c r="D17" s="360" t="s">
        <v>4201</v>
      </c>
      <c r="E17" s="360"/>
      <c r="F17" s="360" t="s">
        <v>4201</v>
      </c>
      <c r="G17" s="360" t="s">
        <v>4203</v>
      </c>
      <c r="H17" s="360"/>
      <c r="I17" s="360" t="s">
        <v>4204</v>
      </c>
      <c r="J17" s="362" t="s">
        <v>4207</v>
      </c>
    </row>
    <row r="18" spans="1:10">
      <c r="A18" s="355" t="s">
        <v>4232</v>
      </c>
      <c r="B18" s="357">
        <v>46253</v>
      </c>
      <c r="C18" s="356" t="s">
        <v>2019</v>
      </c>
      <c r="D18" s="356" t="s">
        <v>4201</v>
      </c>
      <c r="E18" s="356"/>
      <c r="F18" s="356" t="s">
        <v>4202</v>
      </c>
      <c r="G18" s="356" t="s">
        <v>4203</v>
      </c>
      <c r="H18" s="356"/>
      <c r="I18" s="356" t="s">
        <v>4204</v>
      </c>
      <c r="J18" s="358" t="s">
        <v>4205</v>
      </c>
    </row>
    <row r="19" spans="1:10">
      <c r="A19" s="359" t="s">
        <v>4233</v>
      </c>
      <c r="B19" s="361">
        <v>46253</v>
      </c>
      <c r="C19" s="360" t="s">
        <v>2001</v>
      </c>
      <c r="D19" s="360" t="s">
        <v>4201</v>
      </c>
      <c r="E19" s="360"/>
      <c r="F19" s="360" t="s">
        <v>4202</v>
      </c>
      <c r="G19" s="360" t="s">
        <v>4203</v>
      </c>
      <c r="H19" s="360"/>
      <c r="I19" s="360" t="s">
        <v>4204</v>
      </c>
      <c r="J19" s="362" t="s">
        <v>4207</v>
      </c>
    </row>
    <row r="20" spans="1:10">
      <c r="A20" s="355" t="s">
        <v>4234</v>
      </c>
      <c r="B20" s="357">
        <v>46253</v>
      </c>
      <c r="C20" s="356" t="s">
        <v>2004</v>
      </c>
      <c r="D20" s="356" t="s">
        <v>4201</v>
      </c>
      <c r="E20" s="356"/>
      <c r="F20" s="356" t="s">
        <v>4202</v>
      </c>
      <c r="G20" s="356" t="s">
        <v>4203</v>
      </c>
      <c r="H20" s="356"/>
      <c r="I20" s="356" t="s">
        <v>4204</v>
      </c>
      <c r="J20" s="358" t="s">
        <v>4207</v>
      </c>
    </row>
    <row r="21" spans="1:10">
      <c r="A21" s="359" t="s">
        <v>4235</v>
      </c>
      <c r="B21" s="361">
        <v>46253</v>
      </c>
      <c r="C21" s="360" t="s">
        <v>2007</v>
      </c>
      <c r="D21" s="360" t="s">
        <v>4201</v>
      </c>
      <c r="E21" s="360"/>
      <c r="F21" s="360" t="s">
        <v>4214</v>
      </c>
      <c r="G21" s="360" t="s">
        <v>4203</v>
      </c>
      <c r="H21" s="360"/>
      <c r="I21" s="360" t="s">
        <v>4204</v>
      </c>
      <c r="J21" s="362" t="s">
        <v>4207</v>
      </c>
    </row>
    <row r="22" spans="1:10">
      <c r="A22" s="355" t="s">
        <v>4236</v>
      </c>
      <c r="B22" s="357">
        <v>46253</v>
      </c>
      <c r="C22" s="356" t="s">
        <v>2010</v>
      </c>
      <c r="D22" s="356" t="s">
        <v>4201</v>
      </c>
      <c r="E22" s="356"/>
      <c r="F22" s="356" t="s">
        <v>4202</v>
      </c>
      <c r="G22" s="356" t="s">
        <v>4203</v>
      </c>
      <c r="H22" s="356"/>
      <c r="I22" s="356" t="s">
        <v>4204</v>
      </c>
      <c r="J22" s="358" t="s">
        <v>4207</v>
      </c>
    </row>
    <row r="23" spans="1:10">
      <c r="A23" s="359" t="s">
        <v>4237</v>
      </c>
      <c r="B23" s="361">
        <v>46253</v>
      </c>
      <c r="C23" s="360" t="s">
        <v>2016</v>
      </c>
      <c r="D23" s="360" t="s">
        <v>4201</v>
      </c>
      <c r="E23" s="360"/>
      <c r="F23" s="360" t="s">
        <v>4202</v>
      </c>
      <c r="G23" s="360" t="s">
        <v>4203</v>
      </c>
      <c r="H23" s="360"/>
      <c r="I23" s="360" t="s">
        <v>4204</v>
      </c>
      <c r="J23" s="362" t="s">
        <v>4207</v>
      </c>
    </row>
    <row r="24" spans="1:10">
      <c r="A24" s="355" t="s">
        <v>4238</v>
      </c>
      <c r="B24" s="357">
        <v>46253</v>
      </c>
      <c r="C24" s="356" t="s">
        <v>2018</v>
      </c>
      <c r="D24" s="356" t="s">
        <v>4201</v>
      </c>
      <c r="E24" s="356"/>
      <c r="F24" s="356" t="s">
        <v>4202</v>
      </c>
      <c r="G24" s="356" t="s">
        <v>4203</v>
      </c>
      <c r="H24" s="356"/>
      <c r="I24" s="356" t="s">
        <v>4204</v>
      </c>
      <c r="J24" s="358" t="s">
        <v>4230</v>
      </c>
    </row>
    <row r="25" spans="1:10">
      <c r="A25" s="359" t="s">
        <v>4239</v>
      </c>
      <c r="B25" s="361">
        <v>46253</v>
      </c>
      <c r="C25" s="360" t="s">
        <v>2012</v>
      </c>
      <c r="D25" s="360" t="s">
        <v>4201</v>
      </c>
      <c r="E25" s="360"/>
      <c r="F25" s="360" t="s">
        <v>4201</v>
      </c>
      <c r="G25" s="360" t="s">
        <v>4203</v>
      </c>
      <c r="H25" s="360"/>
      <c r="I25" s="360" t="s">
        <v>4204</v>
      </c>
      <c r="J25" s="362" t="s">
        <v>4207</v>
      </c>
    </row>
    <row r="26" spans="1:10">
      <c r="A26" s="355" t="s">
        <v>4240</v>
      </c>
      <c r="B26" s="357">
        <v>46254</v>
      </c>
      <c r="C26" s="356" t="s">
        <v>2019</v>
      </c>
      <c r="D26" s="356" t="s">
        <v>4201</v>
      </c>
      <c r="E26" s="356"/>
      <c r="F26" s="356" t="s">
        <v>4202</v>
      </c>
      <c r="G26" s="356" t="s">
        <v>4203</v>
      </c>
      <c r="H26" s="356"/>
      <c r="I26" s="356" t="s">
        <v>4204</v>
      </c>
      <c r="J26" s="358" t="s">
        <v>4205</v>
      </c>
    </row>
    <row r="27" spans="1:10">
      <c r="A27" s="359" t="s">
        <v>4241</v>
      </c>
      <c r="B27" s="361">
        <v>46254</v>
      </c>
      <c r="C27" s="360" t="s">
        <v>2001</v>
      </c>
      <c r="D27" s="360" t="s">
        <v>4201</v>
      </c>
      <c r="E27" s="360"/>
      <c r="F27" s="360" t="s">
        <v>4202</v>
      </c>
      <c r="G27" s="360" t="s">
        <v>4203</v>
      </c>
      <c r="H27" s="360"/>
      <c r="I27" s="360" t="s">
        <v>4204</v>
      </c>
      <c r="J27" s="362" t="s">
        <v>4207</v>
      </c>
    </row>
    <row r="28" spans="1:10">
      <c r="A28" s="355" t="s">
        <v>4242</v>
      </c>
      <c r="B28" s="357">
        <v>46254</v>
      </c>
      <c r="C28" s="356" t="s">
        <v>2004</v>
      </c>
      <c r="D28" s="356" t="s">
        <v>4201</v>
      </c>
      <c r="E28" s="356"/>
      <c r="F28" s="356" t="s">
        <v>4202</v>
      </c>
      <c r="G28" s="356" t="s">
        <v>4203</v>
      </c>
      <c r="H28" s="356"/>
      <c r="I28" s="356" t="s">
        <v>4204</v>
      </c>
      <c r="J28" s="358" t="s">
        <v>4207</v>
      </c>
    </row>
    <row r="29" spans="1:10">
      <c r="A29" s="359" t="s">
        <v>4243</v>
      </c>
      <c r="B29" s="361">
        <v>46254</v>
      </c>
      <c r="C29" s="360" t="s">
        <v>2007</v>
      </c>
      <c r="D29" s="360" t="s">
        <v>4201</v>
      </c>
      <c r="E29" s="360"/>
      <c r="F29" s="360" t="s">
        <v>4214</v>
      </c>
      <c r="G29" s="360" t="s">
        <v>4203</v>
      </c>
      <c r="H29" s="360"/>
      <c r="I29" s="360" t="s">
        <v>4204</v>
      </c>
      <c r="J29" s="362" t="s">
        <v>4207</v>
      </c>
    </row>
    <row r="30" spans="1:10">
      <c r="A30" s="355" t="s">
        <v>4244</v>
      </c>
      <c r="B30" s="357">
        <v>46254</v>
      </c>
      <c r="C30" s="356" t="s">
        <v>2010</v>
      </c>
      <c r="D30" s="356" t="s">
        <v>4201</v>
      </c>
      <c r="E30" s="356"/>
      <c r="F30" s="356" t="s">
        <v>4202</v>
      </c>
      <c r="G30" s="356" t="s">
        <v>4203</v>
      </c>
      <c r="H30" s="356"/>
      <c r="I30" s="356" t="s">
        <v>4204</v>
      </c>
      <c r="J30" s="358" t="s">
        <v>4207</v>
      </c>
    </row>
    <row r="31" spans="1:10">
      <c r="A31" s="359" t="s">
        <v>4245</v>
      </c>
      <c r="B31" s="361">
        <v>46254</v>
      </c>
      <c r="C31" s="360" t="s">
        <v>2016</v>
      </c>
      <c r="D31" s="360" t="s">
        <v>4201</v>
      </c>
      <c r="E31" s="360"/>
      <c r="F31" s="360" t="s">
        <v>4202</v>
      </c>
      <c r="G31" s="360" t="s">
        <v>4203</v>
      </c>
      <c r="H31" s="360"/>
      <c r="I31" s="360" t="s">
        <v>4204</v>
      </c>
      <c r="J31" s="362" t="s">
        <v>4207</v>
      </c>
    </row>
    <row r="32" spans="1:10">
      <c r="A32" s="355" t="s">
        <v>4246</v>
      </c>
      <c r="B32" s="357">
        <v>46254</v>
      </c>
      <c r="C32" s="356" t="s">
        <v>2018</v>
      </c>
      <c r="D32" s="356" t="s">
        <v>4201</v>
      </c>
      <c r="E32" s="356"/>
      <c r="F32" s="356" t="s">
        <v>4202</v>
      </c>
      <c r="G32" s="356" t="s">
        <v>4203</v>
      </c>
      <c r="H32" s="356"/>
      <c r="I32" s="356" t="s">
        <v>4204</v>
      </c>
      <c r="J32" s="358" t="s">
        <v>4230</v>
      </c>
    </row>
    <row r="33" spans="1:10">
      <c r="A33" s="359" t="s">
        <v>4247</v>
      </c>
      <c r="B33" s="361">
        <v>46254</v>
      </c>
      <c r="C33" s="360" t="s">
        <v>2012</v>
      </c>
      <c r="D33" s="360" t="s">
        <v>4201</v>
      </c>
      <c r="E33" s="360"/>
      <c r="F33" s="360" t="s">
        <v>4201</v>
      </c>
      <c r="G33" s="360" t="s">
        <v>4203</v>
      </c>
      <c r="H33" s="360"/>
      <c r="I33" s="360" t="s">
        <v>4204</v>
      </c>
      <c r="J33" s="362" t="s">
        <v>4207</v>
      </c>
    </row>
    <row r="34" spans="1:10">
      <c r="A34" s="355" t="s">
        <v>4248</v>
      </c>
      <c r="B34" s="357">
        <v>46255</v>
      </c>
      <c r="C34" s="356" t="s">
        <v>2019</v>
      </c>
      <c r="D34" s="356" t="s">
        <v>4201</v>
      </c>
      <c r="E34" s="356"/>
      <c r="F34" s="356" t="s">
        <v>4202</v>
      </c>
      <c r="G34" s="356" t="s">
        <v>4203</v>
      </c>
      <c r="H34" s="356"/>
      <c r="I34" s="356" t="s">
        <v>4204</v>
      </c>
      <c r="J34" s="358" t="s">
        <v>4205</v>
      </c>
    </row>
    <row r="35" spans="1:10">
      <c r="A35" s="359" t="s">
        <v>4249</v>
      </c>
      <c r="B35" s="361">
        <v>46255</v>
      </c>
      <c r="C35" s="360" t="s">
        <v>2001</v>
      </c>
      <c r="D35" s="360" t="s">
        <v>4201</v>
      </c>
      <c r="E35" s="360"/>
      <c r="F35" s="360" t="s">
        <v>4202</v>
      </c>
      <c r="G35" s="360" t="s">
        <v>4203</v>
      </c>
      <c r="H35" s="360"/>
      <c r="I35" s="360" t="s">
        <v>4204</v>
      </c>
      <c r="J35" s="362" t="s">
        <v>4207</v>
      </c>
    </row>
    <row r="36" spans="1:10">
      <c r="A36" s="355" t="s">
        <v>4250</v>
      </c>
      <c r="B36" s="357">
        <v>46255</v>
      </c>
      <c r="C36" s="356" t="s">
        <v>2004</v>
      </c>
      <c r="D36" s="356" t="s">
        <v>4201</v>
      </c>
      <c r="E36" s="356"/>
      <c r="F36" s="356" t="s">
        <v>4202</v>
      </c>
      <c r="G36" s="356" t="s">
        <v>4203</v>
      </c>
      <c r="H36" s="356"/>
      <c r="I36" s="356" t="s">
        <v>4204</v>
      </c>
      <c r="J36" s="358" t="s">
        <v>4207</v>
      </c>
    </row>
    <row r="37" spans="1:10">
      <c r="A37" s="359" t="s">
        <v>4251</v>
      </c>
      <c r="B37" s="361">
        <v>46255</v>
      </c>
      <c r="C37" s="360" t="s">
        <v>2007</v>
      </c>
      <c r="D37" s="360" t="s">
        <v>4201</v>
      </c>
      <c r="E37" s="360"/>
      <c r="F37" s="360" t="s">
        <v>4214</v>
      </c>
      <c r="G37" s="360" t="s">
        <v>4203</v>
      </c>
      <c r="H37" s="360"/>
      <c r="I37" s="360" t="s">
        <v>4204</v>
      </c>
      <c r="J37" s="362" t="s">
        <v>4207</v>
      </c>
    </row>
    <row r="38" spans="1:10">
      <c r="A38" s="355" t="s">
        <v>4252</v>
      </c>
      <c r="B38" s="357">
        <v>46255</v>
      </c>
      <c r="C38" s="356" t="s">
        <v>2010</v>
      </c>
      <c r="D38" s="356" t="s">
        <v>4201</v>
      </c>
      <c r="E38" s="356"/>
      <c r="F38" s="356" t="s">
        <v>4202</v>
      </c>
      <c r="G38" s="356" t="s">
        <v>4203</v>
      </c>
      <c r="H38" s="356"/>
      <c r="I38" s="356" t="s">
        <v>4204</v>
      </c>
      <c r="J38" s="358" t="s">
        <v>4207</v>
      </c>
    </row>
    <row r="39" spans="1:10">
      <c r="A39" s="359" t="s">
        <v>4253</v>
      </c>
      <c r="B39" s="361">
        <v>46255</v>
      </c>
      <c r="C39" s="360" t="s">
        <v>2016</v>
      </c>
      <c r="D39" s="360" t="s">
        <v>4201</v>
      </c>
      <c r="E39" s="360"/>
      <c r="F39" s="360" t="s">
        <v>4202</v>
      </c>
      <c r="G39" s="360" t="s">
        <v>4203</v>
      </c>
      <c r="H39" s="360"/>
      <c r="I39" s="360" t="s">
        <v>4204</v>
      </c>
      <c r="J39" s="362" t="s">
        <v>4207</v>
      </c>
    </row>
    <row r="40" spans="1:10">
      <c r="A40" s="355" t="s">
        <v>4254</v>
      </c>
      <c r="B40" s="357">
        <v>46255</v>
      </c>
      <c r="C40" s="356" t="s">
        <v>2018</v>
      </c>
      <c r="D40" s="356" t="s">
        <v>4201</v>
      </c>
      <c r="E40" s="356"/>
      <c r="F40" s="356" t="s">
        <v>4202</v>
      </c>
      <c r="G40" s="356" t="s">
        <v>4203</v>
      </c>
      <c r="H40" s="356"/>
      <c r="I40" s="356" t="s">
        <v>4204</v>
      </c>
      <c r="J40" s="358" t="s">
        <v>4230</v>
      </c>
    </row>
    <row r="41" spans="1:10">
      <c r="A41" s="359" t="s">
        <v>4255</v>
      </c>
      <c r="B41" s="361">
        <v>46255</v>
      </c>
      <c r="C41" s="360" t="s">
        <v>2012</v>
      </c>
      <c r="D41" s="360" t="s">
        <v>4201</v>
      </c>
      <c r="E41" s="360"/>
      <c r="F41" s="360" t="s">
        <v>4201</v>
      </c>
      <c r="G41" s="360" t="s">
        <v>4203</v>
      </c>
      <c r="H41" s="360"/>
      <c r="I41" s="360" t="s">
        <v>4204</v>
      </c>
      <c r="J41" s="362" t="s">
        <v>4207</v>
      </c>
    </row>
    <row r="42" spans="1:10">
      <c r="A42" s="355" t="s">
        <v>4256</v>
      </c>
      <c r="B42" s="357">
        <v>46258</v>
      </c>
      <c r="C42" s="356" t="s">
        <v>2019</v>
      </c>
      <c r="D42" s="356" t="s">
        <v>4201</v>
      </c>
      <c r="E42" s="356"/>
      <c r="F42" s="356" t="s">
        <v>4202</v>
      </c>
      <c r="G42" s="356" t="s">
        <v>4203</v>
      </c>
      <c r="H42" s="356"/>
      <c r="I42" s="356" t="s">
        <v>4204</v>
      </c>
      <c r="J42" s="358" t="s">
        <v>4205</v>
      </c>
    </row>
    <row r="43" spans="1:10">
      <c r="A43" s="359" t="s">
        <v>4257</v>
      </c>
      <c r="B43" s="361">
        <v>46258</v>
      </c>
      <c r="C43" s="360" t="s">
        <v>2001</v>
      </c>
      <c r="D43" s="360" t="s">
        <v>4201</v>
      </c>
      <c r="E43" s="360"/>
      <c r="F43" s="360" t="s">
        <v>4202</v>
      </c>
      <c r="G43" s="360" t="s">
        <v>4203</v>
      </c>
      <c r="H43" s="360"/>
      <c r="I43" s="360" t="s">
        <v>4204</v>
      </c>
      <c r="J43" s="362" t="s">
        <v>4207</v>
      </c>
    </row>
    <row r="44" spans="1:10">
      <c r="A44" s="355" t="s">
        <v>4258</v>
      </c>
      <c r="B44" s="357">
        <v>46258</v>
      </c>
      <c r="C44" s="356" t="s">
        <v>2004</v>
      </c>
      <c r="D44" s="356" t="s">
        <v>4201</v>
      </c>
      <c r="E44" s="356"/>
      <c r="F44" s="356" t="s">
        <v>4202</v>
      </c>
      <c r="G44" s="356" t="s">
        <v>4203</v>
      </c>
      <c r="H44" s="356"/>
      <c r="I44" s="356" t="s">
        <v>4204</v>
      </c>
      <c r="J44" s="358" t="s">
        <v>4207</v>
      </c>
    </row>
    <row r="45" spans="1:10">
      <c r="A45" s="359" t="s">
        <v>4259</v>
      </c>
      <c r="B45" s="361">
        <v>46258</v>
      </c>
      <c r="C45" s="360" t="s">
        <v>2007</v>
      </c>
      <c r="D45" s="360" t="s">
        <v>4201</v>
      </c>
      <c r="E45" s="360"/>
      <c r="F45" s="360" t="s">
        <v>4214</v>
      </c>
      <c r="G45" s="360" t="s">
        <v>4203</v>
      </c>
      <c r="H45" s="360"/>
      <c r="I45" s="360" t="s">
        <v>4204</v>
      </c>
      <c r="J45" s="362" t="s">
        <v>4207</v>
      </c>
    </row>
    <row r="46" spans="1:10">
      <c r="A46" s="355" t="s">
        <v>4260</v>
      </c>
      <c r="B46" s="357">
        <v>46258</v>
      </c>
      <c r="C46" s="356" t="s">
        <v>2010</v>
      </c>
      <c r="D46" s="356" t="s">
        <v>4201</v>
      </c>
      <c r="E46" s="356"/>
      <c r="F46" s="356" t="s">
        <v>4202</v>
      </c>
      <c r="G46" s="356" t="s">
        <v>4203</v>
      </c>
      <c r="H46" s="356"/>
      <c r="I46" s="356" t="s">
        <v>4204</v>
      </c>
      <c r="J46" s="358" t="s">
        <v>4207</v>
      </c>
    </row>
    <row r="47" spans="1:10">
      <c r="A47" s="359" t="s">
        <v>4261</v>
      </c>
      <c r="B47" s="361">
        <v>46258</v>
      </c>
      <c r="C47" s="360" t="s">
        <v>2016</v>
      </c>
      <c r="D47" s="360" t="s">
        <v>4201</v>
      </c>
      <c r="E47" s="360"/>
      <c r="F47" s="360" t="s">
        <v>4202</v>
      </c>
      <c r="G47" s="360" t="s">
        <v>4203</v>
      </c>
      <c r="H47" s="360"/>
      <c r="I47" s="360" t="s">
        <v>4204</v>
      </c>
      <c r="J47" s="362" t="s">
        <v>4207</v>
      </c>
    </row>
    <row r="48" spans="1:10">
      <c r="A48" s="355" t="s">
        <v>4262</v>
      </c>
      <c r="B48" s="357">
        <v>46258</v>
      </c>
      <c r="C48" s="356" t="s">
        <v>2018</v>
      </c>
      <c r="D48" s="356" t="s">
        <v>4201</v>
      </c>
      <c r="E48" s="356"/>
      <c r="F48" s="356" t="s">
        <v>4202</v>
      </c>
      <c r="G48" s="356" t="s">
        <v>4203</v>
      </c>
      <c r="H48" s="356"/>
      <c r="I48" s="356" t="s">
        <v>4204</v>
      </c>
      <c r="J48" s="358" t="s">
        <v>4230</v>
      </c>
    </row>
    <row r="49" spans="1:10">
      <c r="A49" s="359" t="s">
        <v>4263</v>
      </c>
      <c r="B49" s="361">
        <v>46258</v>
      </c>
      <c r="C49" s="360" t="s">
        <v>2012</v>
      </c>
      <c r="D49" s="360" t="s">
        <v>4201</v>
      </c>
      <c r="E49" s="360"/>
      <c r="F49" s="360" t="s">
        <v>4201</v>
      </c>
      <c r="G49" s="360" t="s">
        <v>4203</v>
      </c>
      <c r="H49" s="360"/>
      <c r="I49" s="360" t="s">
        <v>4204</v>
      </c>
      <c r="J49" s="362" t="s">
        <v>4207</v>
      </c>
    </row>
    <row r="50" spans="1:10">
      <c r="A50" s="355" t="s">
        <v>4264</v>
      </c>
      <c r="B50" s="357">
        <v>46259</v>
      </c>
      <c r="C50" s="356" t="s">
        <v>2019</v>
      </c>
      <c r="D50" s="356" t="s">
        <v>4265</v>
      </c>
      <c r="E50" s="356"/>
      <c r="F50" s="356" t="s">
        <v>4266</v>
      </c>
      <c r="G50" s="356" t="s">
        <v>4203</v>
      </c>
      <c r="H50" s="356"/>
      <c r="I50" s="356" t="s">
        <v>4204</v>
      </c>
      <c r="J50" s="358" t="s">
        <v>4267</v>
      </c>
    </row>
    <row r="51" spans="1:10">
      <c r="A51" s="359" t="s">
        <v>4268</v>
      </c>
      <c r="B51" s="361">
        <v>46259</v>
      </c>
      <c r="C51" s="360" t="s">
        <v>2001</v>
      </c>
      <c r="D51" s="360" t="s">
        <v>4265</v>
      </c>
      <c r="E51" s="360"/>
      <c r="F51" s="360" t="s">
        <v>4269</v>
      </c>
      <c r="G51" s="360" t="s">
        <v>4203</v>
      </c>
      <c r="H51" s="360"/>
      <c r="I51" s="360" t="s">
        <v>4204</v>
      </c>
      <c r="J51" s="362" t="s">
        <v>4270</v>
      </c>
    </row>
    <row r="52" spans="1:10">
      <c r="A52" s="355" t="s">
        <v>4271</v>
      </c>
      <c r="B52" s="357">
        <v>46259</v>
      </c>
      <c r="C52" s="356" t="s">
        <v>2004</v>
      </c>
      <c r="D52" s="356" t="s">
        <v>4265</v>
      </c>
      <c r="E52" s="356"/>
      <c r="F52" s="356" t="s">
        <v>4266</v>
      </c>
      <c r="G52" s="356" t="s">
        <v>4203</v>
      </c>
      <c r="H52" s="356"/>
      <c r="I52" s="356" t="s">
        <v>4204</v>
      </c>
      <c r="J52" s="358" t="s">
        <v>4267</v>
      </c>
    </row>
    <row r="53" spans="1:10">
      <c r="A53" s="359" t="s">
        <v>4272</v>
      </c>
      <c r="B53" s="361">
        <v>46259</v>
      </c>
      <c r="C53" s="360" t="s">
        <v>2007</v>
      </c>
      <c r="D53" s="360" t="s">
        <v>4265</v>
      </c>
      <c r="E53" s="360"/>
      <c r="F53" s="360" t="s">
        <v>4266</v>
      </c>
      <c r="G53" s="360" t="s">
        <v>4203</v>
      </c>
      <c r="H53" s="360"/>
      <c r="I53" s="360" t="s">
        <v>4204</v>
      </c>
      <c r="J53" s="362" t="s">
        <v>4267</v>
      </c>
    </row>
    <row r="54" spans="1:10">
      <c r="A54" s="355" t="s">
        <v>4273</v>
      </c>
      <c r="B54" s="357">
        <v>46259</v>
      </c>
      <c r="C54" s="356" t="s">
        <v>2010</v>
      </c>
      <c r="D54" s="356" t="s">
        <v>4265</v>
      </c>
      <c r="E54" s="356"/>
      <c r="F54" s="356" t="s">
        <v>4266</v>
      </c>
      <c r="G54" s="356" t="s">
        <v>4203</v>
      </c>
      <c r="H54" s="356"/>
      <c r="I54" s="356" t="s">
        <v>4204</v>
      </c>
      <c r="J54" s="358" t="s">
        <v>4267</v>
      </c>
    </row>
    <row r="55" spans="1:10">
      <c r="A55" s="359" t="s">
        <v>4274</v>
      </c>
      <c r="B55" s="361">
        <v>46259</v>
      </c>
      <c r="C55" s="360" t="s">
        <v>2016</v>
      </c>
      <c r="D55" s="360" t="s">
        <v>4265</v>
      </c>
      <c r="E55" s="360"/>
      <c r="F55" s="360" t="s">
        <v>4266</v>
      </c>
      <c r="G55" s="360" t="s">
        <v>4203</v>
      </c>
      <c r="H55" s="360"/>
      <c r="I55" s="360" t="s">
        <v>4204</v>
      </c>
      <c r="J55" s="362" t="s">
        <v>4267</v>
      </c>
    </row>
    <row r="56" spans="1:10">
      <c r="A56" s="355" t="s">
        <v>4275</v>
      </c>
      <c r="B56" s="357">
        <v>46259</v>
      </c>
      <c r="C56" s="356" t="s">
        <v>2018</v>
      </c>
      <c r="D56" s="356" t="s">
        <v>4265</v>
      </c>
      <c r="E56" s="356"/>
      <c r="F56" s="356" t="s">
        <v>4266</v>
      </c>
      <c r="G56" s="356" t="s">
        <v>4203</v>
      </c>
      <c r="H56" s="356"/>
      <c r="I56" s="356" t="s">
        <v>4204</v>
      </c>
      <c r="J56" s="358" t="s">
        <v>4267</v>
      </c>
    </row>
    <row r="57" spans="1:10">
      <c r="A57" s="359" t="s">
        <v>4276</v>
      </c>
      <c r="B57" s="361">
        <v>46259</v>
      </c>
      <c r="C57" s="360" t="s">
        <v>2012</v>
      </c>
      <c r="D57" s="360" t="s">
        <v>4265</v>
      </c>
      <c r="E57" s="360"/>
      <c r="F57" s="360" t="s">
        <v>4277</v>
      </c>
      <c r="G57" s="360" t="s">
        <v>4203</v>
      </c>
      <c r="H57" s="360"/>
      <c r="I57" s="360" t="s">
        <v>4204</v>
      </c>
      <c r="J57" s="362" t="s">
        <v>4278</v>
      </c>
    </row>
    <row r="58" spans="1:10">
      <c r="A58" s="288" t="s">
        <v>4279</v>
      </c>
      <c r="B58" s="345">
        <v>46265</v>
      </c>
      <c r="C58" s="288" t="s">
        <v>2034</v>
      </c>
      <c r="D58" s="288" t="s">
        <v>4201</v>
      </c>
      <c r="E58" s="288"/>
      <c r="F58" s="288"/>
      <c r="G58" s="288" t="s">
        <v>4280</v>
      </c>
      <c r="H58" s="288" t="s">
        <v>4281</v>
      </c>
      <c r="I58" s="288" t="s">
        <v>4204</v>
      </c>
      <c r="J58" s="288" t="s">
        <v>4282</v>
      </c>
    </row>
    <row r="59" spans="1:10">
      <c r="A59" s="288" t="s">
        <v>4283</v>
      </c>
      <c r="B59" s="288" t="s">
        <v>4284</v>
      </c>
      <c r="C59" s="288" t="s">
        <v>2001</v>
      </c>
      <c r="D59" s="288" t="s">
        <v>4201</v>
      </c>
      <c r="E59" s="288"/>
      <c r="F59" s="288" t="s">
        <v>4201</v>
      </c>
      <c r="G59" s="288" t="s">
        <v>4203</v>
      </c>
      <c r="H59" s="288"/>
      <c r="I59" s="288" t="s">
        <v>4204</v>
      </c>
      <c r="J59" s="288" t="s">
        <v>4285</v>
      </c>
    </row>
    <row r="60" spans="1:10">
      <c r="A60" s="288" t="s">
        <v>4286</v>
      </c>
      <c r="B60" s="288" t="s">
        <v>4284</v>
      </c>
      <c r="C60" s="288" t="s">
        <v>2004</v>
      </c>
      <c r="D60" s="288" t="s">
        <v>4201</v>
      </c>
      <c r="E60" s="288"/>
      <c r="F60" s="288" t="s">
        <v>4287</v>
      </c>
      <c r="G60" s="288" t="s">
        <v>4203</v>
      </c>
      <c r="H60" s="288"/>
      <c r="I60" s="288" t="s">
        <v>4204</v>
      </c>
      <c r="J60" s="288" t="s">
        <v>4288</v>
      </c>
    </row>
    <row r="61" spans="1:10">
      <c r="A61" s="288" t="s">
        <v>4289</v>
      </c>
      <c r="B61" s="345">
        <v>46276</v>
      </c>
      <c r="C61" s="288" t="s">
        <v>2037</v>
      </c>
      <c r="D61" s="288" t="s">
        <v>4201</v>
      </c>
      <c r="E61" s="288"/>
      <c r="F61" s="288"/>
      <c r="G61" s="288" t="s">
        <v>4290</v>
      </c>
      <c r="H61" s="288" t="s">
        <v>4291</v>
      </c>
      <c r="I61" s="288" t="s">
        <v>4204</v>
      </c>
      <c r="J61" s="288" t="s">
        <v>4292</v>
      </c>
    </row>
    <row r="62" spans="1:10">
      <c r="A62" s="288" t="s">
        <v>4293</v>
      </c>
      <c r="B62" s="345">
        <v>46283</v>
      </c>
      <c r="C62" s="288" t="s">
        <v>2001</v>
      </c>
      <c r="D62" s="288" t="s">
        <v>4265</v>
      </c>
      <c r="E62" s="288"/>
      <c r="F62" s="288" t="s">
        <v>4294</v>
      </c>
      <c r="G62" s="288" t="s">
        <v>4203</v>
      </c>
      <c r="H62" s="288" t="s">
        <v>4295</v>
      </c>
      <c r="I62" s="288" t="s">
        <v>4220</v>
      </c>
      <c r="J62" s="288" t="s">
        <v>4296</v>
      </c>
    </row>
    <row r="63" spans="1:10">
      <c r="A63" s="288" t="s">
        <v>4297</v>
      </c>
      <c r="B63" s="288" t="s">
        <v>4298</v>
      </c>
      <c r="C63" s="288" t="s">
        <v>2004</v>
      </c>
      <c r="D63" s="288" t="s">
        <v>4265</v>
      </c>
      <c r="E63" s="288"/>
      <c r="F63" s="288" t="s">
        <v>4265</v>
      </c>
      <c r="G63" s="288" t="s">
        <v>4203</v>
      </c>
      <c r="H63" s="288"/>
      <c r="I63" s="288" t="s">
        <v>4204</v>
      </c>
      <c r="J63" s="288" t="s">
        <v>4299</v>
      </c>
    </row>
    <row r="64" spans="1:10">
      <c r="A64" s="288" t="s">
        <v>4300</v>
      </c>
      <c r="B64" s="288" t="s">
        <v>4298</v>
      </c>
      <c r="C64" s="288" t="s">
        <v>2007</v>
      </c>
      <c r="D64" s="288" t="s">
        <v>4265</v>
      </c>
      <c r="E64" s="288"/>
      <c r="F64" s="288" t="s">
        <v>4301</v>
      </c>
      <c r="G64" s="288" t="s">
        <v>4203</v>
      </c>
      <c r="H64" s="288"/>
      <c r="I64" s="288" t="s">
        <v>4204</v>
      </c>
      <c r="J64" s="288" t="s">
        <v>4302</v>
      </c>
    </row>
    <row r="65" spans="1:10">
      <c r="A65" s="288" t="s">
        <v>4303</v>
      </c>
      <c r="B65" s="288" t="s">
        <v>4298</v>
      </c>
      <c r="C65" s="288" t="s">
        <v>2010</v>
      </c>
      <c r="D65" s="288" t="s">
        <v>4265</v>
      </c>
      <c r="E65" s="288"/>
      <c r="F65" s="288" t="s">
        <v>4304</v>
      </c>
      <c r="G65" s="288" t="s">
        <v>4203</v>
      </c>
      <c r="H65" s="288"/>
      <c r="I65" s="288" t="s">
        <v>4204</v>
      </c>
      <c r="J65" s="288" t="s">
        <v>4305</v>
      </c>
    </row>
    <row r="66" spans="1:10">
      <c r="A66" s="288" t="s">
        <v>4306</v>
      </c>
      <c r="B66" s="288" t="s">
        <v>4298</v>
      </c>
      <c r="C66" s="288" t="s">
        <v>2018</v>
      </c>
      <c r="D66" s="288" t="s">
        <v>4201</v>
      </c>
      <c r="E66" s="288"/>
      <c r="F66" s="288" t="s">
        <v>4201</v>
      </c>
      <c r="G66" s="288" t="s">
        <v>4203</v>
      </c>
      <c r="H66" s="288"/>
      <c r="I66" s="288" t="s">
        <v>4204</v>
      </c>
      <c r="J66" s="288" t="s">
        <v>4285</v>
      </c>
    </row>
    <row r="67" spans="1:10">
      <c r="A67" s="288" t="s">
        <v>4307</v>
      </c>
      <c r="B67" s="288" t="s">
        <v>4308</v>
      </c>
      <c r="C67" s="288" t="s">
        <v>2007</v>
      </c>
      <c r="D67" s="288" t="s">
        <v>4265</v>
      </c>
      <c r="E67" s="288"/>
      <c r="F67" s="288" t="s">
        <v>4309</v>
      </c>
      <c r="G67" s="288" t="s">
        <v>4203</v>
      </c>
      <c r="H67" s="288"/>
      <c r="I67" s="288" t="s">
        <v>4204</v>
      </c>
      <c r="J67" s="288" t="s">
        <v>4310</v>
      </c>
    </row>
    <row r="68" spans="1:10">
      <c r="A68" s="288" t="s">
        <v>4311</v>
      </c>
      <c r="B68" s="288" t="s">
        <v>4312</v>
      </c>
      <c r="C68" s="288" t="s">
        <v>2010</v>
      </c>
      <c r="D68" s="288" t="s">
        <v>4265</v>
      </c>
      <c r="E68" s="288"/>
      <c r="F68" s="288" t="s">
        <v>4313</v>
      </c>
      <c r="G68" s="288" t="s">
        <v>4203</v>
      </c>
      <c r="H68" s="288"/>
      <c r="I68" s="288" t="s">
        <v>4204</v>
      </c>
      <c r="J68" s="288" t="s">
        <v>4314</v>
      </c>
    </row>
    <row r="69" spans="1:10">
      <c r="A69" s="288" t="s">
        <v>4315</v>
      </c>
      <c r="B69" s="288" t="s">
        <v>4316</v>
      </c>
      <c r="C69" s="288" t="s">
        <v>2019</v>
      </c>
      <c r="D69" s="288" t="s">
        <v>4265</v>
      </c>
      <c r="E69" s="288"/>
      <c r="F69" s="288" t="s">
        <v>4317</v>
      </c>
      <c r="G69" s="288" t="s">
        <v>4203</v>
      </c>
      <c r="H69" s="288"/>
      <c r="I69" s="288" t="s">
        <v>4204</v>
      </c>
      <c r="J69" s="288" t="s">
        <v>4318</v>
      </c>
    </row>
    <row r="70" spans="1:10">
      <c r="A70" s="288" t="s">
        <v>4319</v>
      </c>
      <c r="B70" s="288" t="s">
        <v>4316</v>
      </c>
      <c r="C70" s="288" t="s">
        <v>2018</v>
      </c>
      <c r="D70" s="288" t="s">
        <v>4265</v>
      </c>
      <c r="E70" s="288"/>
      <c r="F70" s="288" t="s">
        <v>4313</v>
      </c>
      <c r="G70" s="288" t="s">
        <v>4203</v>
      </c>
      <c r="H70" s="288"/>
      <c r="I70" s="288" t="s">
        <v>4204</v>
      </c>
      <c r="J70" s="288" t="s">
        <v>4314</v>
      </c>
    </row>
    <row r="71" spans="1:10">
      <c r="A71" s="288" t="s">
        <v>4320</v>
      </c>
      <c r="B71" s="288" t="s">
        <v>4321</v>
      </c>
      <c r="C71" s="288" t="s">
        <v>2004</v>
      </c>
      <c r="D71" s="288" t="s">
        <v>4265</v>
      </c>
      <c r="E71" s="288"/>
      <c r="F71" s="288" t="s">
        <v>4313</v>
      </c>
      <c r="G71" s="288" t="s">
        <v>4203</v>
      </c>
      <c r="H71" s="288"/>
      <c r="I71" s="288" t="s">
        <v>4204</v>
      </c>
      <c r="J71" s="288" t="s">
        <v>4314</v>
      </c>
    </row>
    <row r="72" spans="1:10">
      <c r="A72" s="288" t="s">
        <v>4322</v>
      </c>
      <c r="B72" s="288" t="s">
        <v>4323</v>
      </c>
      <c r="C72" s="288" t="s">
        <v>2016</v>
      </c>
      <c r="D72" s="288" t="s">
        <v>4201</v>
      </c>
      <c r="E72" s="288"/>
      <c r="F72" s="288" t="s">
        <v>4201</v>
      </c>
      <c r="G72" s="288" t="s">
        <v>4203</v>
      </c>
      <c r="H72" s="288"/>
      <c r="I72" s="288" t="s">
        <v>4204</v>
      </c>
      <c r="J72" s="288" t="s">
        <v>4285</v>
      </c>
    </row>
    <row r="73" spans="1:10">
      <c r="A73" s="288" t="s">
        <v>4324</v>
      </c>
      <c r="B73" s="288" t="s">
        <v>4325</v>
      </c>
      <c r="C73" s="288" t="s">
        <v>2007</v>
      </c>
      <c r="D73" s="288" t="s">
        <v>4265</v>
      </c>
      <c r="E73" s="288"/>
      <c r="F73" s="288" t="s">
        <v>4326</v>
      </c>
      <c r="G73" s="288" t="s">
        <v>4203</v>
      </c>
      <c r="H73" s="288"/>
      <c r="I73" s="288" t="s">
        <v>4204</v>
      </c>
      <c r="J73" s="288" t="s">
        <v>4327</v>
      </c>
    </row>
    <row r="74" spans="1:10">
      <c r="A74" s="288" t="s">
        <v>4328</v>
      </c>
      <c r="B74" s="288" t="s">
        <v>4325</v>
      </c>
      <c r="C74" s="288" t="s">
        <v>2016</v>
      </c>
      <c r="D74" s="288" t="s">
        <v>4265</v>
      </c>
      <c r="E74" s="288"/>
      <c r="F74" s="288" t="s">
        <v>4313</v>
      </c>
      <c r="G74" s="288" t="s">
        <v>4203</v>
      </c>
      <c r="H74" s="288"/>
      <c r="I74" s="288" t="s">
        <v>4204</v>
      </c>
      <c r="J74" s="288" t="s">
        <v>4314</v>
      </c>
    </row>
    <row r="75" spans="1:10">
      <c r="A75" s="288" t="s">
        <v>4329</v>
      </c>
      <c r="B75" s="288" t="s">
        <v>4325</v>
      </c>
      <c r="C75" s="288" t="s">
        <v>2012</v>
      </c>
      <c r="D75" s="288" t="s">
        <v>4265</v>
      </c>
      <c r="E75" s="288"/>
      <c r="F75" s="288" t="s">
        <v>4313</v>
      </c>
      <c r="G75" s="288" t="s">
        <v>4203</v>
      </c>
      <c r="H75" s="288"/>
      <c r="I75" s="288" t="s">
        <v>4204</v>
      </c>
      <c r="J75" s="288" t="s">
        <v>4314</v>
      </c>
    </row>
    <row r="76" spans="1:10">
      <c r="A76" s="288" t="s">
        <v>4330</v>
      </c>
      <c r="B76" s="288" t="s">
        <v>4331</v>
      </c>
      <c r="C76" s="288" t="s">
        <v>2019</v>
      </c>
      <c r="D76" s="288" t="s">
        <v>4265</v>
      </c>
      <c r="E76" s="288"/>
      <c r="F76" s="288" t="s">
        <v>4332</v>
      </c>
      <c r="G76" s="288" t="s">
        <v>4203</v>
      </c>
      <c r="H76" s="288"/>
      <c r="I76" s="288" t="s">
        <v>4204</v>
      </c>
      <c r="J76" s="288" t="s">
        <v>4333</v>
      </c>
    </row>
    <row r="77" spans="1:10">
      <c r="A77" s="288" t="s">
        <v>4334</v>
      </c>
      <c r="B77" s="288" t="s">
        <v>4331</v>
      </c>
      <c r="C77" s="288" t="s">
        <v>2007</v>
      </c>
      <c r="D77" s="288" t="s">
        <v>4201</v>
      </c>
      <c r="E77" s="288"/>
      <c r="F77" s="288" t="s">
        <v>4201</v>
      </c>
      <c r="G77" s="288" t="s">
        <v>4203</v>
      </c>
      <c r="H77" s="288"/>
      <c r="I77" s="288" t="s">
        <v>4204</v>
      </c>
      <c r="J77" s="288" t="s">
        <v>4285</v>
      </c>
    </row>
    <row r="78" spans="1:10">
      <c r="A78" s="288" t="s">
        <v>4335</v>
      </c>
      <c r="B78" s="288" t="s">
        <v>4331</v>
      </c>
      <c r="C78" s="288" t="s">
        <v>2010</v>
      </c>
      <c r="D78" s="288" t="s">
        <v>4201</v>
      </c>
      <c r="E78" s="288"/>
      <c r="F78" s="288" t="s">
        <v>4201</v>
      </c>
      <c r="G78" s="288" t="s">
        <v>4203</v>
      </c>
      <c r="H78" s="288"/>
      <c r="I78" s="288" t="s">
        <v>4204</v>
      </c>
      <c r="J78" s="288" t="s">
        <v>4285</v>
      </c>
    </row>
    <row r="79" spans="1:10">
      <c r="A79" s="288" t="s">
        <v>4336</v>
      </c>
      <c r="B79" s="288" t="s">
        <v>4337</v>
      </c>
      <c r="C79" s="288" t="s">
        <v>2001</v>
      </c>
      <c r="D79" s="288" t="s">
        <v>4265</v>
      </c>
      <c r="E79" s="288"/>
      <c r="F79" s="288" t="s">
        <v>4338</v>
      </c>
      <c r="G79" s="288" t="s">
        <v>4203</v>
      </c>
      <c r="H79" s="288"/>
      <c r="I79" s="288" t="s">
        <v>4204</v>
      </c>
      <c r="J79" s="288" t="s">
        <v>4339</v>
      </c>
    </row>
    <row r="80" spans="1:10">
      <c r="A80" s="288" t="s">
        <v>4340</v>
      </c>
      <c r="B80" s="288" t="s">
        <v>4341</v>
      </c>
      <c r="C80" s="288" t="s">
        <v>2019</v>
      </c>
      <c r="D80" s="288" t="s">
        <v>4265</v>
      </c>
      <c r="E80" s="288"/>
      <c r="F80" s="288" t="s">
        <v>4342</v>
      </c>
      <c r="G80" s="288" t="s">
        <v>4203</v>
      </c>
      <c r="H80" s="288"/>
      <c r="I80" s="288" t="s">
        <v>4204</v>
      </c>
      <c r="J80" s="288" t="s">
        <v>4343</v>
      </c>
    </row>
    <row r="81" spans="1:10">
      <c r="A81" s="288" t="s">
        <v>4344</v>
      </c>
      <c r="B81" s="288" t="s">
        <v>4341</v>
      </c>
      <c r="C81" s="288" t="s">
        <v>2004</v>
      </c>
      <c r="D81" s="288" t="s">
        <v>4265</v>
      </c>
      <c r="E81" s="288"/>
      <c r="F81" s="288" t="s">
        <v>4345</v>
      </c>
      <c r="G81" s="288" t="s">
        <v>4203</v>
      </c>
      <c r="H81" s="288"/>
      <c r="I81" s="288" t="s">
        <v>4204</v>
      </c>
      <c r="J81" s="288" t="s">
        <v>4346</v>
      </c>
    </row>
    <row r="82" spans="1:10">
      <c r="A82" s="288" t="s">
        <v>4347</v>
      </c>
      <c r="B82" s="288" t="s">
        <v>4341</v>
      </c>
      <c r="C82" s="288" t="s">
        <v>2012</v>
      </c>
      <c r="D82" s="288" t="s">
        <v>4265</v>
      </c>
      <c r="E82" s="288"/>
      <c r="F82" s="288" t="s">
        <v>4348</v>
      </c>
      <c r="G82" s="288" t="s">
        <v>4203</v>
      </c>
      <c r="H82" s="288"/>
      <c r="I82" s="288" t="s">
        <v>4204</v>
      </c>
      <c r="J82" s="288" t="s">
        <v>4349</v>
      </c>
    </row>
    <row r="83" spans="1:10">
      <c r="A83" s="288" t="s">
        <v>4350</v>
      </c>
      <c r="B83" s="288" t="s">
        <v>4351</v>
      </c>
      <c r="C83" s="288" t="s">
        <v>2018</v>
      </c>
      <c r="D83" s="288" t="s">
        <v>4265</v>
      </c>
      <c r="E83" s="288"/>
      <c r="F83" s="288" t="s">
        <v>4348</v>
      </c>
      <c r="G83" s="288" t="s">
        <v>4203</v>
      </c>
      <c r="H83" s="288"/>
      <c r="I83" s="288" t="s">
        <v>4204</v>
      </c>
      <c r="J83" s="288" t="s">
        <v>4349</v>
      </c>
    </row>
    <row r="84" spans="1:10">
      <c r="A84" s="288" t="s">
        <v>4352</v>
      </c>
      <c r="B84" s="288" t="s">
        <v>4353</v>
      </c>
      <c r="C84" s="288" t="s">
        <v>2019</v>
      </c>
      <c r="D84" s="288" t="s">
        <v>4201</v>
      </c>
      <c r="E84" s="288"/>
      <c r="F84" s="288" t="s">
        <v>4354</v>
      </c>
      <c r="G84" s="288" t="s">
        <v>4203</v>
      </c>
      <c r="H84" s="288"/>
      <c r="I84" s="288" t="s">
        <v>4204</v>
      </c>
      <c r="J84" s="288" t="s">
        <v>4355</v>
      </c>
    </row>
    <row r="85" spans="1:10">
      <c r="A85" s="288" t="s">
        <v>4356</v>
      </c>
      <c r="B85" s="288" t="s">
        <v>4353</v>
      </c>
      <c r="C85" s="288" t="s">
        <v>2001</v>
      </c>
      <c r="D85" s="288" t="s">
        <v>4201</v>
      </c>
      <c r="E85" s="288"/>
      <c r="F85" s="288" t="s">
        <v>4354</v>
      </c>
      <c r="G85" s="288" t="s">
        <v>4203</v>
      </c>
      <c r="H85" s="288"/>
      <c r="I85" s="288" t="s">
        <v>4204</v>
      </c>
      <c r="J85" s="288" t="s">
        <v>4355</v>
      </c>
    </row>
    <row r="86" spans="1:10">
      <c r="A86" s="288" t="s">
        <v>4357</v>
      </c>
      <c r="B86" s="288" t="s">
        <v>4353</v>
      </c>
      <c r="C86" s="288" t="s">
        <v>2004</v>
      </c>
      <c r="D86" s="288" t="s">
        <v>4201</v>
      </c>
      <c r="E86" s="288"/>
      <c r="F86" s="288" t="s">
        <v>4358</v>
      </c>
      <c r="G86" s="288" t="s">
        <v>4203</v>
      </c>
      <c r="H86" s="288"/>
      <c r="I86" s="288" t="s">
        <v>4204</v>
      </c>
      <c r="J86" s="288" t="s">
        <v>4359</v>
      </c>
    </row>
    <row r="87" spans="1:10">
      <c r="A87" s="288" t="s">
        <v>4360</v>
      </c>
      <c r="B87" s="288" t="s">
        <v>4353</v>
      </c>
      <c r="C87" s="288" t="s">
        <v>2007</v>
      </c>
      <c r="D87" s="288" t="s">
        <v>4201</v>
      </c>
      <c r="E87" s="288"/>
      <c r="F87" s="288" t="s">
        <v>4361</v>
      </c>
      <c r="G87" s="288" t="s">
        <v>4203</v>
      </c>
      <c r="H87" s="288"/>
      <c r="I87" s="288" t="s">
        <v>4204</v>
      </c>
      <c r="J87" s="288" t="s">
        <v>4362</v>
      </c>
    </row>
    <row r="88" spans="1:10">
      <c r="A88" s="288" t="s">
        <v>4363</v>
      </c>
      <c r="B88" s="288" t="s">
        <v>4353</v>
      </c>
      <c r="C88" s="288" t="s">
        <v>2010</v>
      </c>
      <c r="D88" s="288" t="s">
        <v>4201</v>
      </c>
      <c r="E88" s="288"/>
      <c r="F88" s="288" t="s">
        <v>4354</v>
      </c>
      <c r="G88" s="288" t="s">
        <v>4203</v>
      </c>
      <c r="H88" s="288"/>
      <c r="I88" s="288" t="s">
        <v>4204</v>
      </c>
      <c r="J88" s="288" t="s">
        <v>4355</v>
      </c>
    </row>
    <row r="89" spans="1:10">
      <c r="A89" s="288" t="s">
        <v>4364</v>
      </c>
      <c r="B89" s="288" t="s">
        <v>4353</v>
      </c>
      <c r="C89" s="288" t="s">
        <v>2016</v>
      </c>
      <c r="D89" s="288" t="s">
        <v>4201</v>
      </c>
      <c r="E89" s="288"/>
      <c r="F89" s="288" t="s">
        <v>4354</v>
      </c>
      <c r="G89" s="288" t="s">
        <v>4203</v>
      </c>
      <c r="H89" s="288"/>
      <c r="I89" s="288" t="s">
        <v>4204</v>
      </c>
      <c r="J89" s="288" t="s">
        <v>4355</v>
      </c>
    </row>
    <row r="90" spans="1:10">
      <c r="A90" s="288" t="s">
        <v>4365</v>
      </c>
      <c r="B90" s="288" t="s">
        <v>4353</v>
      </c>
      <c r="C90" s="288" t="s">
        <v>2018</v>
      </c>
      <c r="D90" s="288" t="s">
        <v>4201</v>
      </c>
      <c r="E90" s="288"/>
      <c r="F90" s="288" t="s">
        <v>4354</v>
      </c>
      <c r="G90" s="288" t="s">
        <v>4203</v>
      </c>
      <c r="H90" s="288"/>
      <c r="I90" s="288" t="s">
        <v>4204</v>
      </c>
      <c r="J90" s="288" t="s">
        <v>4355</v>
      </c>
    </row>
    <row r="91" spans="1:10">
      <c r="A91" s="288" t="s">
        <v>4366</v>
      </c>
      <c r="B91" s="288" t="s">
        <v>4353</v>
      </c>
      <c r="C91" s="288" t="s">
        <v>2012</v>
      </c>
      <c r="D91" s="288" t="s">
        <v>4201</v>
      </c>
      <c r="E91" s="288"/>
      <c r="F91" s="288" t="s">
        <v>4367</v>
      </c>
      <c r="G91" s="288" t="s">
        <v>4203</v>
      </c>
      <c r="H91" s="288"/>
      <c r="I91" s="288" t="s">
        <v>4204</v>
      </c>
      <c r="J91" s="288" t="s">
        <v>4368</v>
      </c>
    </row>
    <row r="92" spans="1:10">
      <c r="A92" s="288" t="s">
        <v>4369</v>
      </c>
      <c r="B92" s="288" t="s">
        <v>4353</v>
      </c>
      <c r="C92" s="288" t="s">
        <v>2021</v>
      </c>
      <c r="D92" s="288" t="s">
        <v>4201</v>
      </c>
      <c r="E92" s="288"/>
      <c r="F92" s="288" t="s">
        <v>4370</v>
      </c>
      <c r="G92" s="288" t="s">
        <v>4203</v>
      </c>
      <c r="H92" s="288"/>
      <c r="I92" s="288" t="s">
        <v>4204</v>
      </c>
      <c r="J92" s="288" t="s">
        <v>4371</v>
      </c>
    </row>
    <row r="93" spans="1:10">
      <c r="A93" s="288" t="s">
        <v>4372</v>
      </c>
      <c r="B93" s="288" t="s">
        <v>4353</v>
      </c>
      <c r="C93" s="288" t="s">
        <v>2022</v>
      </c>
      <c r="D93" s="288" t="s">
        <v>4201</v>
      </c>
      <c r="E93" s="288"/>
      <c r="F93" s="288" t="s">
        <v>4370</v>
      </c>
      <c r="G93" s="288" t="s">
        <v>4203</v>
      </c>
      <c r="H93" s="288"/>
      <c r="I93" s="288" t="s">
        <v>4204</v>
      </c>
      <c r="J93" s="288" t="s">
        <v>4371</v>
      </c>
    </row>
    <row r="94" spans="1:10">
      <c r="A94" s="288" t="s">
        <v>4373</v>
      </c>
      <c r="B94" s="288" t="s">
        <v>4353</v>
      </c>
      <c r="C94" s="288" t="s">
        <v>2027</v>
      </c>
      <c r="D94" s="288" t="s">
        <v>4201</v>
      </c>
      <c r="E94" s="288"/>
      <c r="F94" s="288" t="s">
        <v>4370</v>
      </c>
      <c r="G94" s="288" t="s">
        <v>4203</v>
      </c>
      <c r="H94" s="288"/>
      <c r="I94" s="288" t="s">
        <v>4204</v>
      </c>
      <c r="J94" s="288" t="s">
        <v>4371</v>
      </c>
    </row>
    <row r="95" spans="1:10">
      <c r="A95" s="288" t="s">
        <v>4374</v>
      </c>
      <c r="B95" s="288" t="s">
        <v>4353</v>
      </c>
      <c r="C95" s="288" t="s">
        <v>2029</v>
      </c>
      <c r="D95" s="288" t="s">
        <v>4201</v>
      </c>
      <c r="E95" s="288"/>
      <c r="F95" s="288" t="s">
        <v>4370</v>
      </c>
      <c r="G95" s="288" t="s">
        <v>4203</v>
      </c>
      <c r="H95" s="288"/>
      <c r="I95" s="288" t="s">
        <v>4204</v>
      </c>
      <c r="J95" s="288" t="s">
        <v>4371</v>
      </c>
    </row>
    <row r="96" spans="1:10">
      <c r="A96" s="288" t="s">
        <v>4375</v>
      </c>
      <c r="B96" s="288" t="s">
        <v>4353</v>
      </c>
      <c r="C96" s="288" t="s">
        <v>2031</v>
      </c>
      <c r="D96" s="288" t="s">
        <v>4201</v>
      </c>
      <c r="E96" s="288"/>
      <c r="F96" s="288" t="s">
        <v>4370</v>
      </c>
      <c r="G96" s="288" t="s">
        <v>4203</v>
      </c>
      <c r="H96" s="288"/>
      <c r="I96" s="288" t="s">
        <v>4204</v>
      </c>
      <c r="J96" s="288" t="s">
        <v>4371</v>
      </c>
    </row>
    <row r="97" spans="1:10">
      <c r="A97" s="288" t="s">
        <v>4376</v>
      </c>
      <c r="B97" s="288" t="s">
        <v>4353</v>
      </c>
      <c r="C97" s="288" t="s">
        <v>2035</v>
      </c>
      <c r="D97" s="288" t="s">
        <v>4201</v>
      </c>
      <c r="E97" s="288"/>
      <c r="F97" s="288" t="s">
        <v>4370</v>
      </c>
      <c r="G97" s="288" t="s">
        <v>4203</v>
      </c>
      <c r="H97" s="288"/>
      <c r="I97" s="288" t="s">
        <v>4204</v>
      </c>
      <c r="J97" s="288" t="s">
        <v>4371</v>
      </c>
    </row>
    <row r="98" spans="1:10">
      <c r="A98" s="288" t="s">
        <v>4377</v>
      </c>
      <c r="B98" s="288" t="s">
        <v>4353</v>
      </c>
      <c r="C98" s="288" t="s">
        <v>2037</v>
      </c>
      <c r="D98" s="288" t="s">
        <v>4201</v>
      </c>
      <c r="E98" s="288"/>
      <c r="F98" s="288" t="s">
        <v>4370</v>
      </c>
      <c r="G98" s="288" t="s">
        <v>4203</v>
      </c>
      <c r="H98" s="288"/>
      <c r="I98" s="288" t="s">
        <v>4204</v>
      </c>
      <c r="J98" s="288" t="s">
        <v>4371</v>
      </c>
    </row>
    <row r="99" spans="1:10">
      <c r="A99" s="288" t="s">
        <v>4378</v>
      </c>
      <c r="B99" s="288" t="s">
        <v>4353</v>
      </c>
      <c r="C99" s="288" t="s">
        <v>2042</v>
      </c>
      <c r="D99" s="288" t="s">
        <v>4201</v>
      </c>
      <c r="E99" s="288"/>
      <c r="F99" s="288" t="s">
        <v>4370</v>
      </c>
      <c r="G99" s="288" t="s">
        <v>4203</v>
      </c>
      <c r="H99" s="288"/>
      <c r="I99" s="288" t="s">
        <v>4204</v>
      </c>
      <c r="J99" s="288" t="s">
        <v>4371</v>
      </c>
    </row>
    <row r="100" spans="1:10">
      <c r="A100" s="288" t="s">
        <v>4379</v>
      </c>
      <c r="B100" s="288" t="s">
        <v>4353</v>
      </c>
      <c r="C100" s="288" t="s">
        <v>2044</v>
      </c>
      <c r="D100" s="288" t="s">
        <v>4201</v>
      </c>
      <c r="E100" s="288"/>
      <c r="F100" s="288" t="s">
        <v>4370</v>
      </c>
      <c r="G100" s="288" t="s">
        <v>4203</v>
      </c>
      <c r="H100" s="288"/>
      <c r="I100" s="288" t="s">
        <v>4204</v>
      </c>
      <c r="J100" s="288" t="s">
        <v>4371</v>
      </c>
    </row>
    <row r="101" spans="1:10">
      <c r="A101" s="288" t="s">
        <v>4380</v>
      </c>
      <c r="B101" s="288" t="s">
        <v>4353</v>
      </c>
      <c r="C101" s="288" t="s">
        <v>2046</v>
      </c>
      <c r="D101" s="288" t="s">
        <v>4201</v>
      </c>
      <c r="E101" s="288"/>
      <c r="F101" s="288" t="s">
        <v>4370</v>
      </c>
      <c r="G101" s="288" t="s">
        <v>4203</v>
      </c>
      <c r="H101" s="288"/>
      <c r="I101" s="288" t="s">
        <v>4204</v>
      </c>
      <c r="J101" s="288" t="s">
        <v>4371</v>
      </c>
    </row>
    <row r="102" spans="1:10">
      <c r="A102" s="288" t="s">
        <v>4381</v>
      </c>
      <c r="B102" s="345">
        <v>46344</v>
      </c>
      <c r="C102" s="288" t="s">
        <v>2020</v>
      </c>
      <c r="D102" s="288" t="s">
        <v>4201</v>
      </c>
      <c r="E102" s="288"/>
      <c r="F102" s="288" t="s">
        <v>4370</v>
      </c>
      <c r="G102" s="288" t="s">
        <v>4203</v>
      </c>
      <c r="H102" s="288" t="s">
        <v>4382</v>
      </c>
      <c r="I102" s="288" t="s">
        <v>4220</v>
      </c>
      <c r="J102" s="288" t="s">
        <v>4383</v>
      </c>
    </row>
    <row r="103" spans="1:10">
      <c r="A103" s="288" t="s">
        <v>4384</v>
      </c>
      <c r="B103" s="288" t="s">
        <v>4385</v>
      </c>
      <c r="C103" s="288" t="s">
        <v>2019</v>
      </c>
      <c r="D103" s="288" t="s">
        <v>4265</v>
      </c>
      <c r="E103" s="288"/>
      <c r="F103" s="288" t="s">
        <v>4386</v>
      </c>
      <c r="G103" s="288" t="s">
        <v>4203</v>
      </c>
      <c r="H103" s="288"/>
      <c r="I103" s="288" t="s">
        <v>4204</v>
      </c>
      <c r="J103" s="288" t="s">
        <v>4387</v>
      </c>
    </row>
    <row r="104" spans="1:10">
      <c r="A104" s="288" t="s">
        <v>4388</v>
      </c>
      <c r="B104" s="288" t="s">
        <v>4385</v>
      </c>
      <c r="C104" s="288" t="s">
        <v>2001</v>
      </c>
      <c r="D104" s="288" t="s">
        <v>4265</v>
      </c>
      <c r="E104" s="288"/>
      <c r="F104" s="288" t="s">
        <v>4386</v>
      </c>
      <c r="G104" s="288" t="s">
        <v>4203</v>
      </c>
      <c r="H104" s="288"/>
      <c r="I104" s="288" t="s">
        <v>4204</v>
      </c>
      <c r="J104" s="288" t="s">
        <v>4387</v>
      </c>
    </row>
    <row r="105" spans="1:10">
      <c r="A105" s="288" t="s">
        <v>4389</v>
      </c>
      <c r="B105" s="288" t="s">
        <v>4385</v>
      </c>
      <c r="C105" s="288" t="s">
        <v>2004</v>
      </c>
      <c r="D105" s="288" t="s">
        <v>4265</v>
      </c>
      <c r="E105" s="288"/>
      <c r="F105" s="288" t="s">
        <v>4390</v>
      </c>
      <c r="G105" s="288" t="s">
        <v>4203</v>
      </c>
      <c r="H105" s="288"/>
      <c r="I105" s="288" t="s">
        <v>4204</v>
      </c>
      <c r="J105" s="288" t="s">
        <v>4391</v>
      </c>
    </row>
    <row r="106" spans="1:10">
      <c r="A106" s="288" t="s">
        <v>4392</v>
      </c>
      <c r="B106" s="288" t="s">
        <v>4385</v>
      </c>
      <c r="C106" s="288" t="s">
        <v>2007</v>
      </c>
      <c r="D106" s="288" t="s">
        <v>4265</v>
      </c>
      <c r="E106" s="288"/>
      <c r="F106" s="288" t="s">
        <v>4386</v>
      </c>
      <c r="G106" s="288" t="s">
        <v>4203</v>
      </c>
      <c r="H106" s="288"/>
      <c r="I106" s="288" t="s">
        <v>4204</v>
      </c>
      <c r="J106" s="288" t="s">
        <v>4387</v>
      </c>
    </row>
    <row r="107" spans="1:10">
      <c r="A107" s="288" t="s">
        <v>4393</v>
      </c>
      <c r="B107" s="288" t="s">
        <v>4385</v>
      </c>
      <c r="C107" s="288" t="s">
        <v>2010</v>
      </c>
      <c r="D107" s="288" t="s">
        <v>4265</v>
      </c>
      <c r="E107" s="288"/>
      <c r="F107" s="288" t="s">
        <v>4386</v>
      </c>
      <c r="G107" s="288" t="s">
        <v>4203</v>
      </c>
      <c r="H107" s="288"/>
      <c r="I107" s="288" t="s">
        <v>4204</v>
      </c>
      <c r="J107" s="288" t="s">
        <v>4387</v>
      </c>
    </row>
    <row r="108" spans="1:10">
      <c r="A108" s="288" t="s">
        <v>4394</v>
      </c>
      <c r="B108" s="288" t="s">
        <v>4385</v>
      </c>
      <c r="C108" s="288" t="s">
        <v>2016</v>
      </c>
      <c r="D108" s="288" t="s">
        <v>4265</v>
      </c>
      <c r="E108" s="288"/>
      <c r="F108" s="288" t="s">
        <v>4386</v>
      </c>
      <c r="G108" s="288" t="s">
        <v>4203</v>
      </c>
      <c r="H108" s="288"/>
      <c r="I108" s="288" t="s">
        <v>4204</v>
      </c>
      <c r="J108" s="288" t="s">
        <v>4387</v>
      </c>
    </row>
    <row r="109" spans="1:10">
      <c r="A109" s="288" t="s">
        <v>4395</v>
      </c>
      <c r="B109" s="288" t="s">
        <v>4385</v>
      </c>
      <c r="C109" s="288" t="s">
        <v>2018</v>
      </c>
      <c r="D109" s="288" t="s">
        <v>4265</v>
      </c>
      <c r="E109" s="288"/>
      <c r="F109" s="288" t="s">
        <v>4386</v>
      </c>
      <c r="G109" s="288" t="s">
        <v>4203</v>
      </c>
      <c r="H109" s="288"/>
      <c r="I109" s="288" t="s">
        <v>4204</v>
      </c>
      <c r="J109" s="288" t="s">
        <v>4387</v>
      </c>
    </row>
    <row r="110" spans="1:10">
      <c r="A110" s="288" t="s">
        <v>4396</v>
      </c>
      <c r="B110" s="288" t="s">
        <v>4385</v>
      </c>
      <c r="C110" s="288" t="s">
        <v>2012</v>
      </c>
      <c r="D110" s="288" t="s">
        <v>4265</v>
      </c>
      <c r="E110" s="288"/>
      <c r="F110" s="288" t="s">
        <v>4386</v>
      </c>
      <c r="G110" s="288" t="s">
        <v>4203</v>
      </c>
      <c r="H110" s="288"/>
      <c r="I110" s="288" t="s">
        <v>4204</v>
      </c>
      <c r="J110" s="288" t="s">
        <v>4387</v>
      </c>
    </row>
    <row r="111" spans="1:10">
      <c r="A111" s="288" t="s">
        <v>4397</v>
      </c>
      <c r="B111" s="288" t="s">
        <v>4398</v>
      </c>
      <c r="C111" s="288" t="s">
        <v>2007</v>
      </c>
      <c r="D111" s="288" t="s">
        <v>4201</v>
      </c>
      <c r="E111" s="288"/>
      <c r="F111" s="288" t="s">
        <v>4201</v>
      </c>
      <c r="G111" s="288" t="s">
        <v>4203</v>
      </c>
      <c r="H111" s="288"/>
      <c r="I111" s="288" t="s">
        <v>4204</v>
      </c>
      <c r="J111" s="288" t="s">
        <v>4285</v>
      </c>
    </row>
    <row r="112" spans="1:10">
      <c r="A112" s="288" t="s">
        <v>4399</v>
      </c>
      <c r="B112" s="288" t="s">
        <v>4398</v>
      </c>
      <c r="C112" s="288" t="s">
        <v>2012</v>
      </c>
      <c r="D112" s="288" t="s">
        <v>4201</v>
      </c>
      <c r="E112" s="288"/>
      <c r="F112" s="288" t="s">
        <v>4201</v>
      </c>
      <c r="G112" s="288" t="s">
        <v>4203</v>
      </c>
      <c r="H112" s="288"/>
      <c r="I112" s="288" t="s">
        <v>4204</v>
      </c>
      <c r="J112" s="288" t="s">
        <v>4285</v>
      </c>
    </row>
    <row r="113" spans="1:10">
      <c r="A113" s="288" t="s">
        <v>4400</v>
      </c>
      <c r="B113" s="288" t="s">
        <v>4401</v>
      </c>
      <c r="C113" s="288" t="s">
        <v>2004</v>
      </c>
      <c r="D113" s="288" t="s">
        <v>4201</v>
      </c>
      <c r="E113" s="288"/>
      <c r="F113" s="288" t="s">
        <v>4201</v>
      </c>
      <c r="G113" s="288" t="s">
        <v>4203</v>
      </c>
      <c r="H113" s="288"/>
      <c r="I113" s="288" t="s">
        <v>4204</v>
      </c>
      <c r="J113" s="288" t="s">
        <v>4285</v>
      </c>
    </row>
    <row r="114" spans="1:10">
      <c r="A114" s="288" t="s">
        <v>4402</v>
      </c>
      <c r="B114" s="288" t="s">
        <v>4403</v>
      </c>
      <c r="C114" s="288" t="s">
        <v>2010</v>
      </c>
      <c r="D114" s="288" t="s">
        <v>4201</v>
      </c>
      <c r="E114" s="288"/>
      <c r="F114" s="288" t="s">
        <v>4201</v>
      </c>
      <c r="G114" s="288" t="s">
        <v>4203</v>
      </c>
      <c r="H114" s="288"/>
      <c r="I114" s="288" t="s">
        <v>4204</v>
      </c>
      <c r="J114" s="288" t="s">
        <v>4285</v>
      </c>
    </row>
    <row r="115" spans="1:10">
      <c r="A115" s="288" t="s">
        <v>4404</v>
      </c>
      <c r="B115" s="288" t="s">
        <v>4405</v>
      </c>
      <c r="C115" s="288" t="s">
        <v>2004</v>
      </c>
      <c r="D115" s="288" t="s">
        <v>4265</v>
      </c>
      <c r="E115" s="288"/>
      <c r="F115" s="288" t="s">
        <v>4313</v>
      </c>
      <c r="G115" s="288" t="s">
        <v>4203</v>
      </c>
      <c r="H115" s="288"/>
      <c r="I115" s="288" t="s">
        <v>4204</v>
      </c>
      <c r="J115" s="288" t="s">
        <v>4314</v>
      </c>
    </row>
    <row r="116" spans="1:10">
      <c r="A116" s="288" t="s">
        <v>4406</v>
      </c>
      <c r="B116" s="288" t="s">
        <v>4405</v>
      </c>
      <c r="C116" s="288" t="s">
        <v>2018</v>
      </c>
      <c r="D116" s="288" t="s">
        <v>4201</v>
      </c>
      <c r="E116" s="288"/>
      <c r="F116" s="288" t="s">
        <v>4201</v>
      </c>
      <c r="G116" s="288" t="s">
        <v>4203</v>
      </c>
      <c r="H116" s="288"/>
      <c r="I116" s="288" t="s">
        <v>4204</v>
      </c>
      <c r="J116" s="288" t="s">
        <v>4285</v>
      </c>
    </row>
    <row r="117" spans="1:10">
      <c r="A117" s="288" t="s">
        <v>4407</v>
      </c>
      <c r="B117" s="288" t="s">
        <v>4408</v>
      </c>
      <c r="C117" s="288" t="s">
        <v>2019</v>
      </c>
      <c r="D117" s="288" t="s">
        <v>4201</v>
      </c>
      <c r="E117" s="288"/>
      <c r="F117" s="288" t="s">
        <v>4201</v>
      </c>
      <c r="G117" s="288" t="s">
        <v>4203</v>
      </c>
      <c r="H117" s="288"/>
      <c r="I117" s="288" t="s">
        <v>4204</v>
      </c>
      <c r="J117" s="288" t="s">
        <v>4285</v>
      </c>
    </row>
    <row r="118" spans="1:10">
      <c r="A118" s="288" t="s">
        <v>4409</v>
      </c>
      <c r="B118" s="288" t="s">
        <v>4410</v>
      </c>
      <c r="C118" s="288" t="s">
        <v>2001</v>
      </c>
      <c r="D118" s="288" t="s">
        <v>4265</v>
      </c>
      <c r="E118" s="288"/>
      <c r="F118" s="288" t="s">
        <v>4411</v>
      </c>
      <c r="G118" s="288" t="s">
        <v>4203</v>
      </c>
      <c r="H118" s="288"/>
      <c r="I118" s="288" t="s">
        <v>4204</v>
      </c>
      <c r="J118" s="288" t="s">
        <v>4412</v>
      </c>
    </row>
    <row r="119" spans="1:10">
      <c r="A119" s="288" t="s">
        <v>4413</v>
      </c>
      <c r="B119" s="288" t="s">
        <v>4410</v>
      </c>
      <c r="C119" s="288" t="s">
        <v>2012</v>
      </c>
      <c r="D119" s="288" t="s">
        <v>4265</v>
      </c>
      <c r="E119" s="288"/>
      <c r="F119" s="288" t="s">
        <v>4313</v>
      </c>
      <c r="G119" s="288" t="s">
        <v>4203</v>
      </c>
      <c r="H119" s="288"/>
      <c r="I119" s="288" t="s">
        <v>4204</v>
      </c>
      <c r="J119" s="288" t="s">
        <v>4314</v>
      </c>
    </row>
    <row r="120" spans="1:10">
      <c r="A120" s="288" t="s">
        <v>4414</v>
      </c>
      <c r="B120" s="288" t="s">
        <v>4415</v>
      </c>
      <c r="C120" s="288" t="s">
        <v>2010</v>
      </c>
      <c r="D120" s="288" t="s">
        <v>4265</v>
      </c>
      <c r="E120" s="288"/>
      <c r="F120" s="288" t="s">
        <v>4313</v>
      </c>
      <c r="G120" s="288" t="s">
        <v>4203</v>
      </c>
      <c r="H120" s="288"/>
      <c r="I120" s="288" t="s">
        <v>4204</v>
      </c>
      <c r="J120" s="288" t="s">
        <v>4314</v>
      </c>
    </row>
    <row r="121" spans="1:10">
      <c r="A121" s="288" t="s">
        <v>4416</v>
      </c>
      <c r="B121" s="288" t="s">
        <v>4417</v>
      </c>
      <c r="C121" s="288" t="s">
        <v>2007</v>
      </c>
      <c r="D121" s="288" t="s">
        <v>4265</v>
      </c>
      <c r="E121" s="288"/>
      <c r="F121" s="288" t="s">
        <v>4326</v>
      </c>
      <c r="G121" s="288" t="s">
        <v>4203</v>
      </c>
      <c r="H121" s="288"/>
      <c r="I121" s="288" t="s">
        <v>4204</v>
      </c>
      <c r="J121" s="288" t="s">
        <v>4327</v>
      </c>
    </row>
    <row r="122" spans="1:10">
      <c r="A122" s="288" t="s">
        <v>4418</v>
      </c>
      <c r="B122" s="288" t="s">
        <v>4417</v>
      </c>
      <c r="C122" s="288" t="s">
        <v>2016</v>
      </c>
      <c r="D122" s="288" t="s">
        <v>4265</v>
      </c>
      <c r="E122" s="288"/>
      <c r="F122" s="288" t="s">
        <v>4313</v>
      </c>
      <c r="G122" s="288" t="s">
        <v>4203</v>
      </c>
      <c r="H122" s="288"/>
      <c r="I122" s="288" t="s">
        <v>4204</v>
      </c>
      <c r="J122" s="288" t="s">
        <v>4314</v>
      </c>
    </row>
    <row r="123" spans="1:10">
      <c r="A123" s="288" t="s">
        <v>4419</v>
      </c>
      <c r="B123" s="288" t="s">
        <v>4420</v>
      </c>
      <c r="C123" s="288" t="s">
        <v>2019</v>
      </c>
      <c r="D123" s="288" t="s">
        <v>4265</v>
      </c>
      <c r="E123" s="288"/>
      <c r="F123" s="288" t="s">
        <v>4317</v>
      </c>
      <c r="G123" s="288" t="s">
        <v>4203</v>
      </c>
      <c r="H123" s="288"/>
      <c r="I123" s="288" t="s">
        <v>4204</v>
      </c>
      <c r="J123" s="288" t="s">
        <v>4318</v>
      </c>
    </row>
    <row r="124" spans="1:10">
      <c r="A124" s="288" t="s">
        <v>4421</v>
      </c>
      <c r="B124" s="288" t="s">
        <v>4422</v>
      </c>
      <c r="C124" s="288" t="s">
        <v>2018</v>
      </c>
      <c r="D124" s="288" t="s">
        <v>4265</v>
      </c>
      <c r="E124" s="288"/>
      <c r="F124" s="288" t="s">
        <v>4313</v>
      </c>
      <c r="G124" s="288" t="s">
        <v>4203</v>
      </c>
      <c r="H124" s="288"/>
      <c r="I124" s="288" t="s">
        <v>4204</v>
      </c>
      <c r="J124" s="288" t="s">
        <v>4314</v>
      </c>
    </row>
    <row r="125" spans="1:10">
      <c r="A125" s="288" t="s">
        <v>4423</v>
      </c>
      <c r="B125" s="288" t="s">
        <v>4424</v>
      </c>
      <c r="C125" s="288" t="s">
        <v>2019</v>
      </c>
      <c r="D125" s="288" t="s">
        <v>4265</v>
      </c>
      <c r="E125" s="288"/>
      <c r="F125" s="288" t="s">
        <v>4425</v>
      </c>
      <c r="G125" s="288" t="s">
        <v>4203</v>
      </c>
      <c r="H125" s="288"/>
      <c r="I125" s="288" t="s">
        <v>4204</v>
      </c>
      <c r="J125" s="288" t="s">
        <v>4426</v>
      </c>
    </row>
    <row r="126" spans="1:10">
      <c r="A126" s="288" t="s">
        <v>4427</v>
      </c>
      <c r="B126" s="288" t="s">
        <v>4424</v>
      </c>
      <c r="C126" s="288" t="s">
        <v>2001</v>
      </c>
      <c r="D126" s="288" t="s">
        <v>4265</v>
      </c>
      <c r="E126" s="288"/>
      <c r="F126" s="288" t="s">
        <v>4425</v>
      </c>
      <c r="G126" s="288" t="s">
        <v>4203</v>
      </c>
      <c r="H126" s="288"/>
      <c r="I126" s="288" t="s">
        <v>4204</v>
      </c>
      <c r="J126" s="288" t="s">
        <v>4426</v>
      </c>
    </row>
    <row r="127" spans="1:10">
      <c r="A127" s="288" t="s">
        <v>4428</v>
      </c>
      <c r="B127" s="288" t="s">
        <v>4424</v>
      </c>
      <c r="C127" s="288" t="s">
        <v>2004</v>
      </c>
      <c r="D127" s="288" t="s">
        <v>4265</v>
      </c>
      <c r="E127" s="288"/>
      <c r="F127" s="288" t="s">
        <v>4425</v>
      </c>
      <c r="G127" s="288" t="s">
        <v>4203</v>
      </c>
      <c r="H127" s="288"/>
      <c r="I127" s="288" t="s">
        <v>4204</v>
      </c>
      <c r="J127" s="288" t="s">
        <v>4426</v>
      </c>
    </row>
    <row r="128" spans="1:10">
      <c r="A128" s="288" t="s">
        <v>4429</v>
      </c>
      <c r="B128" s="288" t="s">
        <v>4424</v>
      </c>
      <c r="C128" s="288" t="s">
        <v>2007</v>
      </c>
      <c r="D128" s="288" t="s">
        <v>4265</v>
      </c>
      <c r="E128" s="288"/>
      <c r="F128" s="288" t="s">
        <v>4425</v>
      </c>
      <c r="G128" s="288" t="s">
        <v>4203</v>
      </c>
      <c r="H128" s="288"/>
      <c r="I128" s="288" t="s">
        <v>4204</v>
      </c>
      <c r="J128" s="288" t="s">
        <v>4426</v>
      </c>
    </row>
    <row r="129" spans="1:10">
      <c r="A129" s="288" t="s">
        <v>4430</v>
      </c>
      <c r="B129" s="288" t="s">
        <v>4424</v>
      </c>
      <c r="C129" s="288" t="s">
        <v>2010</v>
      </c>
      <c r="D129" s="288" t="s">
        <v>4265</v>
      </c>
      <c r="E129" s="288"/>
      <c r="F129" s="288" t="s">
        <v>4425</v>
      </c>
      <c r="G129" s="288" t="s">
        <v>4203</v>
      </c>
      <c r="H129" s="288"/>
      <c r="I129" s="288" t="s">
        <v>4204</v>
      </c>
      <c r="J129" s="288" t="s">
        <v>4426</v>
      </c>
    </row>
    <row r="130" spans="1:10">
      <c r="A130" s="288" t="s">
        <v>4431</v>
      </c>
      <c r="B130" s="288" t="s">
        <v>4424</v>
      </c>
      <c r="C130" s="288" t="s">
        <v>2016</v>
      </c>
      <c r="D130" s="288" t="s">
        <v>4265</v>
      </c>
      <c r="E130" s="288"/>
      <c r="F130" s="288" t="s">
        <v>4425</v>
      </c>
      <c r="G130" s="288" t="s">
        <v>4203</v>
      </c>
      <c r="H130" s="288"/>
      <c r="I130" s="288" t="s">
        <v>4204</v>
      </c>
      <c r="J130" s="288" t="s">
        <v>4426</v>
      </c>
    </row>
    <row r="131" spans="1:10">
      <c r="A131" s="288" t="s">
        <v>4432</v>
      </c>
      <c r="B131" s="288" t="s">
        <v>4424</v>
      </c>
      <c r="C131" s="288" t="s">
        <v>2018</v>
      </c>
      <c r="D131" s="288" t="s">
        <v>4265</v>
      </c>
      <c r="E131" s="288"/>
      <c r="F131" s="288" t="s">
        <v>4425</v>
      </c>
      <c r="G131" s="288" t="s">
        <v>4203</v>
      </c>
      <c r="H131" s="288"/>
      <c r="I131" s="288" t="s">
        <v>4204</v>
      </c>
      <c r="J131" s="288" t="s">
        <v>4426</v>
      </c>
    </row>
    <row r="132" spans="1:10">
      <c r="A132" s="288" t="s">
        <v>4433</v>
      </c>
      <c r="B132" s="288" t="s">
        <v>4424</v>
      </c>
      <c r="C132" s="288" t="s">
        <v>2012</v>
      </c>
      <c r="D132" s="288" t="s">
        <v>4265</v>
      </c>
      <c r="E132" s="288"/>
      <c r="F132" s="288" t="s">
        <v>4425</v>
      </c>
      <c r="G132" s="288" t="s">
        <v>4203</v>
      </c>
      <c r="H132" s="288"/>
      <c r="I132" s="288" t="s">
        <v>4204</v>
      </c>
      <c r="J132" s="288" t="s">
        <v>4426</v>
      </c>
    </row>
    <row r="133" spans="1:10">
      <c r="A133" s="288" t="s">
        <v>4434</v>
      </c>
      <c r="B133" s="288" t="s">
        <v>4435</v>
      </c>
      <c r="C133" s="288" t="s">
        <v>2019</v>
      </c>
      <c r="D133" s="288" t="s">
        <v>4265</v>
      </c>
      <c r="E133" s="288"/>
      <c r="F133" s="288" t="s">
        <v>4332</v>
      </c>
      <c r="G133" s="288" t="s">
        <v>4203</v>
      </c>
      <c r="H133" s="288"/>
      <c r="I133" s="288" t="s">
        <v>4204</v>
      </c>
      <c r="J133" s="288" t="s">
        <v>4333</v>
      </c>
    </row>
    <row r="134" spans="1:10">
      <c r="A134" s="288" t="s">
        <v>4436</v>
      </c>
      <c r="B134" s="288" t="s">
        <v>4435</v>
      </c>
      <c r="C134" s="288" t="s">
        <v>2004</v>
      </c>
      <c r="D134" s="288" t="s">
        <v>4265</v>
      </c>
      <c r="E134" s="288"/>
      <c r="F134" s="288" t="s">
        <v>4265</v>
      </c>
      <c r="G134" s="288" t="s">
        <v>4203</v>
      </c>
      <c r="H134" s="288"/>
      <c r="I134" s="288" t="s">
        <v>4204</v>
      </c>
      <c r="J134" s="288" t="s">
        <v>4299</v>
      </c>
    </row>
    <row r="135" spans="1:10">
      <c r="A135" s="288" t="s">
        <v>4437</v>
      </c>
      <c r="B135" s="288" t="s">
        <v>4435</v>
      </c>
      <c r="C135" s="288" t="s">
        <v>2018</v>
      </c>
      <c r="D135" s="288" t="s">
        <v>4265</v>
      </c>
      <c r="E135" s="288"/>
      <c r="F135" s="288" t="s">
        <v>4265</v>
      </c>
      <c r="G135" s="288" t="s">
        <v>4203</v>
      </c>
      <c r="H135" s="288"/>
      <c r="I135" s="288" t="s">
        <v>4204</v>
      </c>
      <c r="J135" s="288" t="s">
        <v>4299</v>
      </c>
    </row>
    <row r="136" spans="1:10">
      <c r="A136" s="288" t="s">
        <v>4438</v>
      </c>
      <c r="B136" s="288" t="s">
        <v>4439</v>
      </c>
      <c r="C136" s="288" t="s">
        <v>2019</v>
      </c>
      <c r="D136" s="288" t="s">
        <v>4201</v>
      </c>
      <c r="E136" s="288"/>
      <c r="F136" s="288" t="s">
        <v>4440</v>
      </c>
      <c r="G136" s="288" t="s">
        <v>4203</v>
      </c>
      <c r="H136" s="288"/>
      <c r="I136" s="288" t="s">
        <v>4204</v>
      </c>
      <c r="J136" s="288" t="s">
        <v>4441</v>
      </c>
    </row>
    <row r="137" spans="1:10">
      <c r="A137" s="288" t="s">
        <v>4442</v>
      </c>
      <c r="B137" s="288" t="s">
        <v>4439</v>
      </c>
      <c r="C137" s="288" t="s">
        <v>2001</v>
      </c>
      <c r="D137" s="288" t="s">
        <v>4201</v>
      </c>
      <c r="E137" s="288"/>
      <c r="F137" s="288" t="s">
        <v>4440</v>
      </c>
      <c r="G137" s="288" t="s">
        <v>4203</v>
      </c>
      <c r="H137" s="288"/>
      <c r="I137" s="288" t="s">
        <v>4204</v>
      </c>
      <c r="J137" s="288" t="s">
        <v>4441</v>
      </c>
    </row>
    <row r="138" spans="1:10">
      <c r="A138" s="288" t="s">
        <v>4443</v>
      </c>
      <c r="B138" s="288" t="s">
        <v>4439</v>
      </c>
      <c r="C138" s="288" t="s">
        <v>2004</v>
      </c>
      <c r="D138" s="288" t="s">
        <v>4201</v>
      </c>
      <c r="E138" s="288"/>
      <c r="F138" s="288" t="s">
        <v>4358</v>
      </c>
      <c r="G138" s="288" t="s">
        <v>4203</v>
      </c>
      <c r="H138" s="288"/>
      <c r="I138" s="288" t="s">
        <v>4204</v>
      </c>
      <c r="J138" s="288" t="s">
        <v>4359</v>
      </c>
    </row>
    <row r="139" spans="1:10">
      <c r="A139" s="288" t="s">
        <v>4444</v>
      </c>
      <c r="B139" s="288" t="s">
        <v>4439</v>
      </c>
      <c r="C139" s="288" t="s">
        <v>2007</v>
      </c>
      <c r="D139" s="288" t="s">
        <v>4201</v>
      </c>
      <c r="E139" s="288"/>
      <c r="F139" s="288" t="s">
        <v>4361</v>
      </c>
      <c r="G139" s="288" t="s">
        <v>4203</v>
      </c>
      <c r="H139" s="288"/>
      <c r="I139" s="288" t="s">
        <v>4204</v>
      </c>
      <c r="J139" s="288" t="s">
        <v>4362</v>
      </c>
    </row>
    <row r="140" spans="1:10">
      <c r="A140" s="288" t="s">
        <v>4445</v>
      </c>
      <c r="B140" s="288" t="s">
        <v>4439</v>
      </c>
      <c r="C140" s="288" t="s">
        <v>2010</v>
      </c>
      <c r="D140" s="288" t="s">
        <v>4201</v>
      </c>
      <c r="E140" s="288"/>
      <c r="F140" s="288" t="s">
        <v>4440</v>
      </c>
      <c r="G140" s="288" t="s">
        <v>4203</v>
      </c>
      <c r="H140" s="288"/>
      <c r="I140" s="288" t="s">
        <v>4204</v>
      </c>
      <c r="J140" s="288" t="s">
        <v>4441</v>
      </c>
    </row>
    <row r="141" spans="1:10">
      <c r="A141" s="288" t="s">
        <v>4446</v>
      </c>
      <c r="B141" s="288" t="s">
        <v>4439</v>
      </c>
      <c r="C141" s="288" t="s">
        <v>2016</v>
      </c>
      <c r="D141" s="288" t="s">
        <v>4201</v>
      </c>
      <c r="E141" s="288"/>
      <c r="F141" s="288" t="s">
        <v>4447</v>
      </c>
      <c r="G141" s="288" t="s">
        <v>4203</v>
      </c>
      <c r="H141" s="288"/>
      <c r="I141" s="288" t="s">
        <v>4204</v>
      </c>
      <c r="J141" s="288" t="s">
        <v>4448</v>
      </c>
    </row>
    <row r="142" spans="1:10">
      <c r="A142" s="288" t="s">
        <v>4449</v>
      </c>
      <c r="B142" s="288" t="s">
        <v>4439</v>
      </c>
      <c r="C142" s="288" t="s">
        <v>2018</v>
      </c>
      <c r="D142" s="288" t="s">
        <v>4201</v>
      </c>
      <c r="E142" s="288"/>
      <c r="F142" s="288" t="s">
        <v>4440</v>
      </c>
      <c r="G142" s="288" t="s">
        <v>4203</v>
      </c>
      <c r="H142" s="288"/>
      <c r="I142" s="288" t="s">
        <v>4204</v>
      </c>
      <c r="J142" s="288" t="s">
        <v>4441</v>
      </c>
    </row>
    <row r="143" spans="1:10">
      <c r="A143" s="288" t="s">
        <v>4450</v>
      </c>
      <c r="B143" s="288" t="s">
        <v>4439</v>
      </c>
      <c r="C143" s="288" t="s">
        <v>2012</v>
      </c>
      <c r="D143" s="288" t="s">
        <v>4201</v>
      </c>
      <c r="E143" s="288"/>
      <c r="F143" s="288" t="s">
        <v>4451</v>
      </c>
      <c r="G143" s="288" t="s">
        <v>4203</v>
      </c>
      <c r="H143" s="288"/>
      <c r="I143" s="288" t="s">
        <v>4204</v>
      </c>
      <c r="J143" s="288" t="s">
        <v>4452</v>
      </c>
    </row>
    <row r="144" spans="1:10">
      <c r="A144" s="288" t="s">
        <v>4453</v>
      </c>
      <c r="B144" s="288" t="s">
        <v>4439</v>
      </c>
      <c r="C144" s="288" t="s">
        <v>2021</v>
      </c>
      <c r="D144" s="288" t="s">
        <v>4201</v>
      </c>
      <c r="E144" s="288"/>
      <c r="F144" s="288" t="s">
        <v>4370</v>
      </c>
      <c r="G144" s="288" t="s">
        <v>4203</v>
      </c>
      <c r="H144" s="288"/>
      <c r="I144" s="288" t="s">
        <v>4204</v>
      </c>
      <c r="J144" s="288" t="s">
        <v>4371</v>
      </c>
    </row>
    <row r="145" spans="1:10">
      <c r="A145" s="288" t="s">
        <v>4454</v>
      </c>
      <c r="B145" s="288" t="s">
        <v>4439</v>
      </c>
      <c r="C145" s="288" t="s">
        <v>2022</v>
      </c>
      <c r="D145" s="288" t="s">
        <v>4201</v>
      </c>
      <c r="E145" s="288"/>
      <c r="F145" s="288" t="s">
        <v>4370</v>
      </c>
      <c r="G145" s="288" t="s">
        <v>4203</v>
      </c>
      <c r="H145" s="288"/>
      <c r="I145" s="288" t="s">
        <v>4204</v>
      </c>
      <c r="J145" s="288" t="s">
        <v>4371</v>
      </c>
    </row>
    <row r="146" spans="1:10">
      <c r="A146" s="288" t="s">
        <v>4455</v>
      </c>
      <c r="B146" s="288" t="s">
        <v>4439</v>
      </c>
      <c r="C146" s="288" t="s">
        <v>2027</v>
      </c>
      <c r="D146" s="288" t="s">
        <v>4201</v>
      </c>
      <c r="E146" s="288"/>
      <c r="F146" s="288" t="s">
        <v>4370</v>
      </c>
      <c r="G146" s="288" t="s">
        <v>4203</v>
      </c>
      <c r="H146" s="288"/>
      <c r="I146" s="288" t="s">
        <v>4204</v>
      </c>
      <c r="J146" s="288" t="s">
        <v>4371</v>
      </c>
    </row>
    <row r="147" spans="1:10">
      <c r="A147" s="288" t="s">
        <v>4456</v>
      </c>
      <c r="B147" s="288" t="s">
        <v>4439</v>
      </c>
      <c r="C147" s="288" t="s">
        <v>2029</v>
      </c>
      <c r="D147" s="288" t="s">
        <v>4201</v>
      </c>
      <c r="E147" s="288"/>
      <c r="F147" s="288" t="s">
        <v>4370</v>
      </c>
      <c r="G147" s="288" t="s">
        <v>4203</v>
      </c>
      <c r="H147" s="288"/>
      <c r="I147" s="288" t="s">
        <v>4204</v>
      </c>
      <c r="J147" s="288" t="s">
        <v>4371</v>
      </c>
    </row>
    <row r="148" spans="1:10">
      <c r="A148" s="288" t="s">
        <v>4457</v>
      </c>
      <c r="B148" s="288" t="s">
        <v>4439</v>
      </c>
      <c r="C148" s="288" t="s">
        <v>2031</v>
      </c>
      <c r="D148" s="288" t="s">
        <v>4201</v>
      </c>
      <c r="E148" s="288"/>
      <c r="F148" s="288" t="s">
        <v>4370</v>
      </c>
      <c r="G148" s="288" t="s">
        <v>4203</v>
      </c>
      <c r="H148" s="288"/>
      <c r="I148" s="288" t="s">
        <v>4204</v>
      </c>
      <c r="J148" s="288" t="s">
        <v>4371</v>
      </c>
    </row>
    <row r="149" spans="1:10">
      <c r="A149" s="288" t="s">
        <v>4458</v>
      </c>
      <c r="B149" s="288" t="s">
        <v>4439</v>
      </c>
      <c r="C149" s="288" t="s">
        <v>2034</v>
      </c>
      <c r="D149" s="288" t="s">
        <v>4201</v>
      </c>
      <c r="E149" s="288"/>
      <c r="F149" s="288" t="s">
        <v>4370</v>
      </c>
      <c r="G149" s="288" t="s">
        <v>4203</v>
      </c>
      <c r="H149" s="288"/>
      <c r="I149" s="288" t="s">
        <v>4204</v>
      </c>
      <c r="J149" s="288" t="s">
        <v>4371</v>
      </c>
    </row>
    <row r="150" spans="1:10">
      <c r="A150" s="288" t="s">
        <v>4459</v>
      </c>
      <c r="B150" s="288" t="s">
        <v>4439</v>
      </c>
      <c r="C150" s="288" t="s">
        <v>2035</v>
      </c>
      <c r="D150" s="288" t="s">
        <v>4201</v>
      </c>
      <c r="E150" s="288"/>
      <c r="F150" s="288" t="s">
        <v>4370</v>
      </c>
      <c r="G150" s="288" t="s">
        <v>4203</v>
      </c>
      <c r="H150" s="288"/>
      <c r="I150" s="288" t="s">
        <v>4204</v>
      </c>
      <c r="J150" s="288" t="s">
        <v>4371</v>
      </c>
    </row>
    <row r="151" spans="1:10">
      <c r="A151" s="288" t="s">
        <v>4460</v>
      </c>
      <c r="B151" s="288" t="s">
        <v>4439</v>
      </c>
      <c r="C151" s="288" t="s">
        <v>2037</v>
      </c>
      <c r="D151" s="288" t="s">
        <v>4201</v>
      </c>
      <c r="E151" s="288"/>
      <c r="F151" s="288" t="s">
        <v>4370</v>
      </c>
      <c r="G151" s="288" t="s">
        <v>4203</v>
      </c>
      <c r="H151" s="288"/>
      <c r="I151" s="288" t="s">
        <v>4204</v>
      </c>
      <c r="J151" s="288" t="s">
        <v>4371</v>
      </c>
    </row>
    <row r="152" spans="1:10">
      <c r="A152" s="288" t="s">
        <v>4461</v>
      </c>
      <c r="B152" s="288" t="s">
        <v>4439</v>
      </c>
      <c r="C152" s="288" t="s">
        <v>2042</v>
      </c>
      <c r="D152" s="288" t="s">
        <v>4201</v>
      </c>
      <c r="E152" s="288"/>
      <c r="F152" s="288" t="s">
        <v>4370</v>
      </c>
      <c r="G152" s="288" t="s">
        <v>4203</v>
      </c>
      <c r="H152" s="288"/>
      <c r="I152" s="288" t="s">
        <v>4204</v>
      </c>
      <c r="J152" s="288" t="s">
        <v>4371</v>
      </c>
    </row>
    <row r="153" spans="1:10">
      <c r="A153" s="288" t="s">
        <v>4462</v>
      </c>
      <c r="B153" s="288" t="s">
        <v>4439</v>
      </c>
      <c r="C153" s="288" t="s">
        <v>2044</v>
      </c>
      <c r="D153" s="288" t="s">
        <v>4201</v>
      </c>
      <c r="E153" s="288"/>
      <c r="F153" s="288" t="s">
        <v>4370</v>
      </c>
      <c r="G153" s="288" t="s">
        <v>4203</v>
      </c>
      <c r="H153" s="288"/>
      <c r="I153" s="288" t="s">
        <v>4204</v>
      </c>
      <c r="J153" s="288" t="s">
        <v>4371</v>
      </c>
    </row>
    <row r="154" spans="1:10">
      <c r="A154" s="288" t="s">
        <v>4463</v>
      </c>
      <c r="B154" s="288" t="s">
        <v>4439</v>
      </c>
      <c r="C154" s="288" t="s">
        <v>2046</v>
      </c>
      <c r="D154" s="288" t="s">
        <v>4201</v>
      </c>
      <c r="E154" s="288"/>
      <c r="F154" s="288" t="s">
        <v>4370</v>
      </c>
      <c r="G154" s="288" t="s">
        <v>4203</v>
      </c>
      <c r="H154" s="288"/>
      <c r="I154" s="288" t="s">
        <v>4204</v>
      </c>
      <c r="J154" s="288" t="s">
        <v>4371</v>
      </c>
    </row>
    <row r="155" spans="1:10">
      <c r="A155" s="288" t="s">
        <v>4464</v>
      </c>
      <c r="B155" s="345">
        <v>46440</v>
      </c>
      <c r="C155" s="288" t="s">
        <v>2020</v>
      </c>
      <c r="D155" s="288" t="s">
        <v>4201</v>
      </c>
      <c r="E155" s="288"/>
      <c r="F155" s="288" t="s">
        <v>4370</v>
      </c>
      <c r="G155" s="288" t="s">
        <v>4203</v>
      </c>
      <c r="H155" s="288" t="s">
        <v>4465</v>
      </c>
      <c r="I155" s="288" t="s">
        <v>4220</v>
      </c>
      <c r="J155" s="288" t="s">
        <v>4466</v>
      </c>
    </row>
    <row r="156" spans="1:10">
      <c r="A156" s="288" t="s">
        <v>4467</v>
      </c>
      <c r="B156" s="288" t="s">
        <v>4468</v>
      </c>
      <c r="C156" s="288" t="s">
        <v>2004</v>
      </c>
      <c r="D156" s="288" t="s">
        <v>4265</v>
      </c>
      <c r="E156" s="288"/>
      <c r="F156" s="288" t="s">
        <v>4469</v>
      </c>
      <c r="G156" s="288" t="s">
        <v>4203</v>
      </c>
      <c r="H156" s="288"/>
      <c r="I156" s="288" t="s">
        <v>4204</v>
      </c>
      <c r="J156" s="288" t="s">
        <v>4470</v>
      </c>
    </row>
    <row r="157" spans="1:10">
      <c r="A157" s="288" t="s">
        <v>4471</v>
      </c>
      <c r="B157" s="288" t="s">
        <v>4472</v>
      </c>
      <c r="C157" s="288" t="s">
        <v>2010</v>
      </c>
      <c r="D157" s="288" t="s">
        <v>4265</v>
      </c>
      <c r="E157" s="288"/>
      <c r="F157" s="288" t="s">
        <v>4473</v>
      </c>
      <c r="G157" s="288" t="s">
        <v>4203</v>
      </c>
      <c r="H157" s="288"/>
      <c r="I157" s="288" t="s">
        <v>4204</v>
      </c>
      <c r="J157" s="288" t="s">
        <v>4474</v>
      </c>
    </row>
    <row r="158" spans="1:10">
      <c r="A158" s="288" t="s">
        <v>4475</v>
      </c>
      <c r="B158" s="288" t="s">
        <v>4476</v>
      </c>
      <c r="C158" s="288" t="s">
        <v>2010</v>
      </c>
      <c r="D158" s="288" t="s">
        <v>4265</v>
      </c>
      <c r="E158" s="288"/>
      <c r="F158" s="288" t="s">
        <v>4473</v>
      </c>
      <c r="G158" s="288" t="s">
        <v>4203</v>
      </c>
      <c r="H158" s="288"/>
      <c r="I158" s="288" t="s">
        <v>4204</v>
      </c>
      <c r="J158" s="288" t="s">
        <v>4474</v>
      </c>
    </row>
    <row r="159" spans="1:10">
      <c r="A159" s="288" t="s">
        <v>4477</v>
      </c>
      <c r="B159" s="288" t="s">
        <v>4478</v>
      </c>
      <c r="C159" s="288" t="s">
        <v>2004</v>
      </c>
      <c r="D159" s="288" t="s">
        <v>4265</v>
      </c>
      <c r="E159" s="288"/>
      <c r="F159" s="288" t="s">
        <v>4479</v>
      </c>
      <c r="G159" s="288" t="s">
        <v>4203</v>
      </c>
      <c r="H159" s="288"/>
      <c r="I159" s="288" t="s">
        <v>4204</v>
      </c>
      <c r="J159" s="288" t="s">
        <v>4480</v>
      </c>
    </row>
    <row r="160" spans="1:10">
      <c r="A160" s="288" t="s">
        <v>4481</v>
      </c>
      <c r="B160" s="288" t="s">
        <v>4478</v>
      </c>
      <c r="C160" s="288" t="s">
        <v>2007</v>
      </c>
      <c r="D160" s="288" t="s">
        <v>4265</v>
      </c>
      <c r="E160" s="288"/>
      <c r="F160" s="288" t="s">
        <v>4482</v>
      </c>
      <c r="G160" s="288" t="s">
        <v>4203</v>
      </c>
      <c r="H160" s="288"/>
      <c r="I160" s="288" t="s">
        <v>4204</v>
      </c>
      <c r="J160" s="288" t="s">
        <v>4483</v>
      </c>
    </row>
    <row r="161" spans="1:10">
      <c r="A161" s="288" t="s">
        <v>4484</v>
      </c>
      <c r="B161" s="288" t="s">
        <v>4478</v>
      </c>
      <c r="C161" s="288" t="s">
        <v>2010</v>
      </c>
      <c r="D161" s="288" t="s">
        <v>4265</v>
      </c>
      <c r="E161" s="288"/>
      <c r="F161" s="288" t="s">
        <v>4473</v>
      </c>
      <c r="G161" s="288" t="s">
        <v>4203</v>
      </c>
      <c r="H161" s="288"/>
      <c r="I161" s="288" t="s">
        <v>4204</v>
      </c>
      <c r="J161" s="288" t="s">
        <v>4474</v>
      </c>
    </row>
    <row r="162" spans="1:10">
      <c r="A162" s="288" t="s">
        <v>4485</v>
      </c>
      <c r="B162" s="288" t="s">
        <v>4478</v>
      </c>
      <c r="C162" s="288" t="s">
        <v>2012</v>
      </c>
      <c r="D162" s="288" t="s">
        <v>4265</v>
      </c>
      <c r="E162" s="288"/>
      <c r="F162" s="288" t="s">
        <v>4486</v>
      </c>
      <c r="G162" s="288" t="s">
        <v>4203</v>
      </c>
      <c r="H162" s="288"/>
      <c r="I162" s="288" t="s">
        <v>4204</v>
      </c>
      <c r="J162" s="288" t="s">
        <v>4487</v>
      </c>
    </row>
    <row r="163" spans="1:10">
      <c r="A163" s="288" t="s">
        <v>4488</v>
      </c>
      <c r="B163" s="288" t="s">
        <v>4489</v>
      </c>
      <c r="C163" s="288" t="s">
        <v>2016</v>
      </c>
      <c r="D163" s="288" t="s">
        <v>4201</v>
      </c>
      <c r="E163" s="288"/>
      <c r="F163" s="288" t="s">
        <v>4440</v>
      </c>
      <c r="G163" s="288" t="s">
        <v>4203</v>
      </c>
      <c r="H163" s="288"/>
      <c r="I163" s="288" t="s">
        <v>4204</v>
      </c>
      <c r="J163" s="288" t="s">
        <v>4441</v>
      </c>
    </row>
    <row r="164" spans="1:10">
      <c r="A164" s="288" t="s">
        <v>4490</v>
      </c>
      <c r="B164" s="288" t="s">
        <v>4491</v>
      </c>
      <c r="C164" s="288" t="s">
        <v>2001</v>
      </c>
      <c r="D164" s="288" t="s">
        <v>4265</v>
      </c>
      <c r="E164" s="288"/>
      <c r="F164" s="288" t="s">
        <v>4492</v>
      </c>
      <c r="G164" s="288" t="s">
        <v>4203</v>
      </c>
      <c r="H164" s="288"/>
      <c r="I164" s="288" t="s">
        <v>4204</v>
      </c>
      <c r="J164" s="288" t="s">
        <v>4493</v>
      </c>
    </row>
    <row r="165" spans="1:10">
      <c r="A165" s="288" t="s">
        <v>4494</v>
      </c>
      <c r="B165" s="288" t="s">
        <v>4495</v>
      </c>
      <c r="C165" s="288" t="s">
        <v>2016</v>
      </c>
      <c r="D165" s="288" t="s">
        <v>4265</v>
      </c>
      <c r="E165" s="288"/>
      <c r="F165" s="288" t="s">
        <v>4486</v>
      </c>
      <c r="G165" s="288" t="s">
        <v>4203</v>
      </c>
      <c r="H165" s="288"/>
      <c r="I165" s="288" t="s">
        <v>4204</v>
      </c>
      <c r="J165" s="288" t="s">
        <v>4487</v>
      </c>
    </row>
    <row r="166" spans="1:10">
      <c r="A166" s="288" t="s">
        <v>4496</v>
      </c>
      <c r="B166" s="288" t="s">
        <v>4495</v>
      </c>
      <c r="C166" s="288" t="s">
        <v>2018</v>
      </c>
      <c r="D166" s="288" t="s">
        <v>4265</v>
      </c>
      <c r="E166" s="288"/>
      <c r="F166" s="288" t="s">
        <v>4497</v>
      </c>
      <c r="G166" s="288" t="s">
        <v>4203</v>
      </c>
      <c r="H166" s="288"/>
      <c r="I166" s="288" t="s">
        <v>4204</v>
      </c>
      <c r="J166" s="288" t="s">
        <v>4498</v>
      </c>
    </row>
    <row r="167" spans="1:10">
      <c r="A167" s="288" t="s">
        <v>4499</v>
      </c>
      <c r="B167" s="288" t="s">
        <v>4500</v>
      </c>
      <c r="C167" s="288" t="s">
        <v>2019</v>
      </c>
      <c r="D167" s="288" t="s">
        <v>4201</v>
      </c>
      <c r="E167" s="288"/>
      <c r="F167" s="288" t="s">
        <v>4440</v>
      </c>
      <c r="G167" s="288" t="s">
        <v>4203</v>
      </c>
      <c r="H167" s="288"/>
      <c r="I167" s="288" t="s">
        <v>4204</v>
      </c>
      <c r="J167" s="288" t="s">
        <v>4441</v>
      </c>
    </row>
    <row r="168" spans="1:10">
      <c r="A168" s="288" t="s">
        <v>4501</v>
      </c>
      <c r="B168" s="288" t="s">
        <v>4500</v>
      </c>
      <c r="C168" s="288" t="s">
        <v>2001</v>
      </c>
      <c r="D168" s="288" t="s">
        <v>4201</v>
      </c>
      <c r="E168" s="288"/>
      <c r="F168" s="288" t="s">
        <v>4440</v>
      </c>
      <c r="G168" s="288" t="s">
        <v>4203</v>
      </c>
      <c r="H168" s="288"/>
      <c r="I168" s="288" t="s">
        <v>4204</v>
      </c>
      <c r="J168" s="288" t="s">
        <v>4441</v>
      </c>
    </row>
    <row r="169" spans="1:10">
      <c r="A169" s="288" t="s">
        <v>4502</v>
      </c>
      <c r="B169" s="288" t="s">
        <v>4500</v>
      </c>
      <c r="C169" s="288" t="s">
        <v>2004</v>
      </c>
      <c r="D169" s="288" t="s">
        <v>4201</v>
      </c>
      <c r="E169" s="288"/>
      <c r="F169" s="288" t="s">
        <v>4358</v>
      </c>
      <c r="G169" s="288" t="s">
        <v>4203</v>
      </c>
      <c r="H169" s="288"/>
      <c r="I169" s="288" t="s">
        <v>4204</v>
      </c>
      <c r="J169" s="288" t="s">
        <v>4359</v>
      </c>
    </row>
    <row r="170" spans="1:10">
      <c r="A170" s="288" t="s">
        <v>4503</v>
      </c>
      <c r="B170" s="288" t="s">
        <v>4500</v>
      </c>
      <c r="C170" s="288" t="s">
        <v>2007</v>
      </c>
      <c r="D170" s="288" t="s">
        <v>4201</v>
      </c>
      <c r="E170" s="288"/>
      <c r="F170" s="288" t="s">
        <v>4361</v>
      </c>
      <c r="G170" s="288" t="s">
        <v>4203</v>
      </c>
      <c r="H170" s="288"/>
      <c r="I170" s="288" t="s">
        <v>4204</v>
      </c>
      <c r="J170" s="288" t="s">
        <v>4362</v>
      </c>
    </row>
    <row r="171" spans="1:10">
      <c r="A171" s="288" t="s">
        <v>4504</v>
      </c>
      <c r="B171" s="288" t="s">
        <v>4500</v>
      </c>
      <c r="C171" s="288" t="s">
        <v>2010</v>
      </c>
      <c r="D171" s="288" t="s">
        <v>4201</v>
      </c>
      <c r="E171" s="288"/>
      <c r="F171" s="288" t="s">
        <v>4440</v>
      </c>
      <c r="G171" s="288" t="s">
        <v>4203</v>
      </c>
      <c r="H171" s="288"/>
      <c r="I171" s="288" t="s">
        <v>4204</v>
      </c>
      <c r="J171" s="288" t="s">
        <v>4441</v>
      </c>
    </row>
    <row r="172" spans="1:10">
      <c r="A172" s="288" t="s">
        <v>4505</v>
      </c>
      <c r="B172" s="288" t="s">
        <v>4500</v>
      </c>
      <c r="C172" s="288" t="s">
        <v>2018</v>
      </c>
      <c r="D172" s="288" t="s">
        <v>4201</v>
      </c>
      <c r="E172" s="288"/>
      <c r="F172" s="288" t="s">
        <v>4440</v>
      </c>
      <c r="G172" s="288" t="s">
        <v>4203</v>
      </c>
      <c r="H172" s="288"/>
      <c r="I172" s="288" t="s">
        <v>4204</v>
      </c>
      <c r="J172" s="288" t="s">
        <v>4441</v>
      </c>
    </row>
    <row r="173" spans="1:10">
      <c r="A173" s="288" t="s">
        <v>4506</v>
      </c>
      <c r="B173" s="288" t="s">
        <v>4500</v>
      </c>
      <c r="C173" s="288" t="s">
        <v>2012</v>
      </c>
      <c r="D173" s="288" t="s">
        <v>4201</v>
      </c>
      <c r="E173" s="288"/>
      <c r="F173" s="288" t="s">
        <v>4451</v>
      </c>
      <c r="G173" s="288" t="s">
        <v>4203</v>
      </c>
      <c r="H173" s="288"/>
      <c r="I173" s="288" t="s">
        <v>4204</v>
      </c>
      <c r="J173" s="288" t="s">
        <v>4452</v>
      </c>
    </row>
    <row r="174" spans="1:10">
      <c r="A174" s="288" t="s">
        <v>4507</v>
      </c>
      <c r="B174" s="288" t="s">
        <v>4500</v>
      </c>
      <c r="C174" s="288" t="s">
        <v>2021</v>
      </c>
      <c r="D174" s="288" t="s">
        <v>4201</v>
      </c>
      <c r="E174" s="288"/>
      <c r="F174" s="288" t="s">
        <v>4370</v>
      </c>
      <c r="G174" s="288" t="s">
        <v>4203</v>
      </c>
      <c r="H174" s="288"/>
      <c r="I174" s="288" t="s">
        <v>4204</v>
      </c>
      <c r="J174" s="288" t="s">
        <v>4371</v>
      </c>
    </row>
    <row r="175" spans="1:10">
      <c r="A175" s="288" t="s">
        <v>4508</v>
      </c>
      <c r="B175" s="288" t="s">
        <v>4500</v>
      </c>
      <c r="C175" s="288" t="s">
        <v>2022</v>
      </c>
      <c r="D175" s="288" t="s">
        <v>4201</v>
      </c>
      <c r="E175" s="288"/>
      <c r="F175" s="288" t="s">
        <v>4370</v>
      </c>
      <c r="G175" s="288" t="s">
        <v>4203</v>
      </c>
      <c r="H175" s="288"/>
      <c r="I175" s="288" t="s">
        <v>4204</v>
      </c>
      <c r="J175" s="288" t="s">
        <v>4371</v>
      </c>
    </row>
    <row r="176" spans="1:10">
      <c r="A176" s="288" t="s">
        <v>4509</v>
      </c>
      <c r="B176" s="288" t="s">
        <v>4500</v>
      </c>
      <c r="C176" s="288" t="s">
        <v>2027</v>
      </c>
      <c r="D176" s="288" t="s">
        <v>4201</v>
      </c>
      <c r="E176" s="288"/>
      <c r="F176" s="288" t="s">
        <v>4370</v>
      </c>
      <c r="G176" s="288" t="s">
        <v>4203</v>
      </c>
      <c r="H176" s="288"/>
      <c r="I176" s="288" t="s">
        <v>4204</v>
      </c>
      <c r="J176" s="288" t="s">
        <v>4371</v>
      </c>
    </row>
    <row r="177" spans="1:10">
      <c r="A177" s="288" t="s">
        <v>4510</v>
      </c>
      <c r="B177" s="288" t="s">
        <v>4500</v>
      </c>
      <c r="C177" s="288" t="s">
        <v>2029</v>
      </c>
      <c r="D177" s="288" t="s">
        <v>4201</v>
      </c>
      <c r="E177" s="288"/>
      <c r="F177" s="288" t="s">
        <v>4370</v>
      </c>
      <c r="G177" s="288" t="s">
        <v>4203</v>
      </c>
      <c r="H177" s="288"/>
      <c r="I177" s="288" t="s">
        <v>4204</v>
      </c>
      <c r="J177" s="288" t="s">
        <v>4371</v>
      </c>
    </row>
    <row r="178" spans="1:10">
      <c r="A178" s="288" t="s">
        <v>4511</v>
      </c>
      <c r="B178" s="288" t="s">
        <v>4500</v>
      </c>
      <c r="C178" s="288" t="s">
        <v>2031</v>
      </c>
      <c r="D178" s="288" t="s">
        <v>4201</v>
      </c>
      <c r="E178" s="288"/>
      <c r="F178" s="288" t="s">
        <v>4370</v>
      </c>
      <c r="G178" s="288" t="s">
        <v>4203</v>
      </c>
      <c r="H178" s="288"/>
      <c r="I178" s="288" t="s">
        <v>4204</v>
      </c>
      <c r="J178" s="288" t="s">
        <v>4371</v>
      </c>
    </row>
    <row r="179" spans="1:10">
      <c r="A179" s="288" t="s">
        <v>4512</v>
      </c>
      <c r="B179" s="288" t="s">
        <v>4500</v>
      </c>
      <c r="C179" s="288" t="s">
        <v>2034</v>
      </c>
      <c r="D179" s="288" t="s">
        <v>4201</v>
      </c>
      <c r="E179" s="288"/>
      <c r="F179" s="288" t="s">
        <v>4370</v>
      </c>
      <c r="G179" s="288" t="s">
        <v>4203</v>
      </c>
      <c r="H179" s="288"/>
      <c r="I179" s="288" t="s">
        <v>4204</v>
      </c>
      <c r="J179" s="288" t="s">
        <v>4371</v>
      </c>
    </row>
    <row r="180" spans="1:10">
      <c r="A180" s="288" t="s">
        <v>4513</v>
      </c>
      <c r="B180" s="288" t="s">
        <v>4500</v>
      </c>
      <c r="C180" s="288" t="s">
        <v>2035</v>
      </c>
      <c r="D180" s="288" t="s">
        <v>4201</v>
      </c>
      <c r="E180" s="288"/>
      <c r="F180" s="288" t="s">
        <v>4370</v>
      </c>
      <c r="G180" s="288" t="s">
        <v>4203</v>
      </c>
      <c r="H180" s="288"/>
      <c r="I180" s="288" t="s">
        <v>4204</v>
      </c>
      <c r="J180" s="288" t="s">
        <v>4371</v>
      </c>
    </row>
    <row r="181" spans="1:10">
      <c r="A181" s="288" t="s">
        <v>4514</v>
      </c>
      <c r="B181" s="288" t="s">
        <v>4500</v>
      </c>
      <c r="C181" s="288" t="s">
        <v>2037</v>
      </c>
      <c r="D181" s="288" t="s">
        <v>4201</v>
      </c>
      <c r="E181" s="288"/>
      <c r="F181" s="288" t="s">
        <v>4370</v>
      </c>
      <c r="G181" s="288" t="s">
        <v>4203</v>
      </c>
      <c r="H181" s="288"/>
      <c r="I181" s="288" t="s">
        <v>4204</v>
      </c>
      <c r="J181" s="288" t="s">
        <v>4371</v>
      </c>
    </row>
    <row r="182" spans="1:10">
      <c r="A182" s="288" t="s">
        <v>4515</v>
      </c>
      <c r="B182" s="288" t="s">
        <v>4500</v>
      </c>
      <c r="C182" s="288" t="s">
        <v>2042</v>
      </c>
      <c r="D182" s="288" t="s">
        <v>4201</v>
      </c>
      <c r="E182" s="288"/>
      <c r="F182" s="288" t="s">
        <v>4370</v>
      </c>
      <c r="G182" s="288" t="s">
        <v>4203</v>
      </c>
      <c r="H182" s="288"/>
      <c r="I182" s="288" t="s">
        <v>4204</v>
      </c>
      <c r="J182" s="288" t="s">
        <v>4371</v>
      </c>
    </row>
    <row r="183" spans="1:10">
      <c r="A183" s="288" t="s">
        <v>4516</v>
      </c>
      <c r="B183" s="288" t="s">
        <v>4500</v>
      </c>
      <c r="C183" s="288" t="s">
        <v>2044</v>
      </c>
      <c r="D183" s="288" t="s">
        <v>4201</v>
      </c>
      <c r="E183" s="288"/>
      <c r="F183" s="288" t="s">
        <v>4370</v>
      </c>
      <c r="G183" s="288" t="s">
        <v>4203</v>
      </c>
      <c r="H183" s="288"/>
      <c r="I183" s="288" t="s">
        <v>4204</v>
      </c>
      <c r="J183" s="288" t="s">
        <v>4371</v>
      </c>
    </row>
    <row r="184" spans="1:10">
      <c r="A184" s="288" t="s">
        <v>4517</v>
      </c>
      <c r="B184" s="288" t="s">
        <v>4500</v>
      </c>
      <c r="C184" s="288" t="s">
        <v>2046</v>
      </c>
      <c r="D184" s="288" t="s">
        <v>4201</v>
      </c>
      <c r="E184" s="288"/>
      <c r="F184" s="288" t="s">
        <v>4370</v>
      </c>
      <c r="G184" s="288" t="s">
        <v>4203</v>
      </c>
      <c r="H184" s="288"/>
      <c r="I184" s="288" t="s">
        <v>4204</v>
      </c>
      <c r="J184" s="288" t="s">
        <v>4371</v>
      </c>
    </row>
    <row r="185" spans="1:10">
      <c r="A185" s="288" t="s">
        <v>4518</v>
      </c>
      <c r="B185" s="345">
        <v>46500</v>
      </c>
      <c r="C185" s="288" t="s">
        <v>2020</v>
      </c>
      <c r="D185" s="288" t="s">
        <v>4201</v>
      </c>
      <c r="E185" s="288"/>
      <c r="F185" s="288" t="s">
        <v>4370</v>
      </c>
      <c r="G185" s="288" t="s">
        <v>4203</v>
      </c>
      <c r="H185" s="288" t="s">
        <v>4519</v>
      </c>
      <c r="I185" s="288" t="s">
        <v>4220</v>
      </c>
      <c r="J185" s="288" t="s">
        <v>4466</v>
      </c>
    </row>
    <row r="186" spans="1:10">
      <c r="A186" s="288" t="s">
        <v>4520</v>
      </c>
      <c r="B186" s="288" t="s">
        <v>4521</v>
      </c>
      <c r="C186" s="288" t="s">
        <v>2001</v>
      </c>
      <c r="D186" s="288" t="s">
        <v>4201</v>
      </c>
      <c r="E186" s="288"/>
      <c r="F186" s="288" t="s">
        <v>4201</v>
      </c>
      <c r="G186" s="288" t="s">
        <v>4203</v>
      </c>
      <c r="H186" s="288"/>
      <c r="I186" s="288" t="s">
        <v>4204</v>
      </c>
      <c r="J186" s="288" t="s">
        <v>4285</v>
      </c>
    </row>
    <row r="187" spans="1:10">
      <c r="A187" s="288" t="s">
        <v>4522</v>
      </c>
      <c r="B187" s="288" t="s">
        <v>4523</v>
      </c>
      <c r="C187" s="288" t="s">
        <v>2016</v>
      </c>
      <c r="D187" s="288" t="s">
        <v>4201</v>
      </c>
      <c r="E187" s="288"/>
      <c r="F187" s="288" t="s">
        <v>4201</v>
      </c>
      <c r="G187" s="288" t="s">
        <v>4203</v>
      </c>
      <c r="H187" s="288"/>
      <c r="I187" s="288" t="s">
        <v>4204</v>
      </c>
      <c r="J187" s="288" t="s">
        <v>4285</v>
      </c>
    </row>
    <row r="188" spans="1:10">
      <c r="A188" s="288" t="s">
        <v>4524</v>
      </c>
      <c r="B188" s="288" t="s">
        <v>4525</v>
      </c>
      <c r="C188" s="288" t="s">
        <v>2019</v>
      </c>
      <c r="D188" s="288" t="s">
        <v>4201</v>
      </c>
      <c r="E188" s="288"/>
      <c r="F188" s="288" t="s">
        <v>4201</v>
      </c>
      <c r="G188" s="288" t="s">
        <v>4203</v>
      </c>
      <c r="H188" s="288"/>
      <c r="I188" s="288" t="s">
        <v>4204</v>
      </c>
      <c r="J188" s="288" t="s">
        <v>4285</v>
      </c>
    </row>
    <row r="189" spans="1:10">
      <c r="A189" s="288" t="s">
        <v>4526</v>
      </c>
      <c r="B189" s="288" t="s">
        <v>4525</v>
      </c>
      <c r="C189" s="288" t="s">
        <v>2012</v>
      </c>
      <c r="D189" s="288" t="s">
        <v>4201</v>
      </c>
      <c r="E189" s="288"/>
      <c r="F189" s="288" t="s">
        <v>4201</v>
      </c>
      <c r="G189" s="288" t="s">
        <v>4203</v>
      </c>
      <c r="H189" s="288"/>
      <c r="I189" s="288" t="s">
        <v>4204</v>
      </c>
      <c r="J189" s="288" t="s">
        <v>4285</v>
      </c>
    </row>
    <row r="190" spans="1:10">
      <c r="A190" s="288" t="s">
        <v>4527</v>
      </c>
      <c r="B190" s="288" t="s">
        <v>4528</v>
      </c>
      <c r="C190" s="288" t="s">
        <v>2004</v>
      </c>
      <c r="D190" s="288" t="s">
        <v>4265</v>
      </c>
      <c r="E190" s="288"/>
      <c r="F190" s="288" t="s">
        <v>4529</v>
      </c>
      <c r="G190" s="288" t="s">
        <v>4203</v>
      </c>
      <c r="H190" s="288"/>
      <c r="I190" s="288" t="s">
        <v>4204</v>
      </c>
      <c r="J190" s="288" t="s">
        <v>4530</v>
      </c>
    </row>
    <row r="191" spans="1:10">
      <c r="A191" s="288" t="s">
        <v>4531</v>
      </c>
      <c r="B191" s="288" t="s">
        <v>4528</v>
      </c>
      <c r="C191" s="288" t="s">
        <v>2007</v>
      </c>
      <c r="D191" s="288" t="s">
        <v>4265</v>
      </c>
      <c r="E191" s="288"/>
      <c r="F191" s="288" t="s">
        <v>4529</v>
      </c>
      <c r="G191" s="288" t="s">
        <v>4203</v>
      </c>
      <c r="H191" s="288"/>
      <c r="I191" s="288" t="s">
        <v>4204</v>
      </c>
      <c r="J191" s="288" t="s">
        <v>4530</v>
      </c>
    </row>
    <row r="192" spans="1:10">
      <c r="A192" s="288" t="s">
        <v>4532</v>
      </c>
      <c r="B192" s="288" t="s">
        <v>4533</v>
      </c>
      <c r="C192" s="288" t="s">
        <v>2004</v>
      </c>
      <c r="D192" s="288" t="s">
        <v>4201</v>
      </c>
      <c r="E192" s="288"/>
      <c r="F192" s="288" t="s">
        <v>4534</v>
      </c>
      <c r="G192" s="288" t="s">
        <v>4203</v>
      </c>
      <c r="H192" s="288"/>
      <c r="I192" s="288" t="s">
        <v>4204</v>
      </c>
      <c r="J192" s="288" t="s">
        <v>4535</v>
      </c>
    </row>
    <row r="193" spans="1:10">
      <c r="A193" s="288" t="s">
        <v>4536</v>
      </c>
      <c r="B193" s="288" t="s">
        <v>4533</v>
      </c>
      <c r="C193" s="288" t="s">
        <v>2007</v>
      </c>
      <c r="D193" s="288" t="s">
        <v>4201</v>
      </c>
      <c r="E193" s="288"/>
      <c r="F193" s="288" t="s">
        <v>4534</v>
      </c>
      <c r="G193" s="288" t="s">
        <v>4203</v>
      </c>
      <c r="H193" s="288"/>
      <c r="I193" s="288" t="s">
        <v>4204</v>
      </c>
      <c r="J193" s="288" t="s">
        <v>4535</v>
      </c>
    </row>
    <row r="194" spans="1:10">
      <c r="A194" s="288" t="s">
        <v>4537</v>
      </c>
      <c r="B194" s="288" t="s">
        <v>4533</v>
      </c>
      <c r="C194" s="288" t="s">
        <v>2012</v>
      </c>
      <c r="D194" s="288" t="s">
        <v>4201</v>
      </c>
      <c r="E194" s="288"/>
      <c r="F194" s="288" t="s">
        <v>4201</v>
      </c>
      <c r="G194" s="288" t="s">
        <v>4203</v>
      </c>
      <c r="H194" s="288"/>
      <c r="I194" s="288" t="s">
        <v>4204</v>
      </c>
      <c r="J194" s="288" t="s">
        <v>4285</v>
      </c>
    </row>
    <row r="195" spans="1:10">
      <c r="A195" s="288" t="s">
        <v>4538</v>
      </c>
      <c r="B195" s="288" t="s">
        <v>4539</v>
      </c>
      <c r="C195" s="288" t="s">
        <v>2004</v>
      </c>
      <c r="D195" s="288" t="s">
        <v>4201</v>
      </c>
      <c r="E195" s="288"/>
      <c r="F195" s="288" t="s">
        <v>4534</v>
      </c>
      <c r="G195" s="288" t="s">
        <v>4203</v>
      </c>
      <c r="H195" s="288"/>
      <c r="I195" s="288" t="s">
        <v>4204</v>
      </c>
      <c r="J195" s="288" t="s">
        <v>4535</v>
      </c>
    </row>
    <row r="196" spans="1:10">
      <c r="A196" s="288" t="s">
        <v>4540</v>
      </c>
      <c r="B196" s="288" t="s">
        <v>4539</v>
      </c>
      <c r="C196" s="288" t="s">
        <v>2007</v>
      </c>
      <c r="D196" s="288" t="s">
        <v>4201</v>
      </c>
      <c r="E196" s="288"/>
      <c r="F196" s="288" t="s">
        <v>4534</v>
      </c>
      <c r="G196" s="288" t="s">
        <v>4203</v>
      </c>
      <c r="H196" s="288"/>
      <c r="I196" s="288" t="s">
        <v>4204</v>
      </c>
      <c r="J196" s="288" t="s">
        <v>4535</v>
      </c>
    </row>
    <row r="197" spans="1:10">
      <c r="A197" s="288" t="s">
        <v>4541</v>
      </c>
      <c r="B197" s="288" t="s">
        <v>4539</v>
      </c>
      <c r="C197" s="288" t="s">
        <v>2012</v>
      </c>
      <c r="D197" s="288" t="s">
        <v>4201</v>
      </c>
      <c r="E197" s="288"/>
      <c r="F197" s="288" t="s">
        <v>4201</v>
      </c>
      <c r="G197" s="288" t="s">
        <v>4203</v>
      </c>
      <c r="H197" s="288"/>
      <c r="I197" s="288" t="s">
        <v>4204</v>
      </c>
      <c r="J197" s="288" t="s">
        <v>4285</v>
      </c>
    </row>
    <row r="198" spans="1:10">
      <c r="A198" s="288" t="s">
        <v>4542</v>
      </c>
      <c r="B198" s="288" t="s">
        <v>4543</v>
      </c>
      <c r="C198" s="288" t="s">
        <v>2001</v>
      </c>
      <c r="D198" s="288" t="s">
        <v>4201</v>
      </c>
      <c r="E198" s="288"/>
      <c r="F198" s="288" t="s">
        <v>4440</v>
      </c>
      <c r="G198" s="288" t="s">
        <v>4203</v>
      </c>
      <c r="H198" s="288"/>
      <c r="I198" s="288" t="s">
        <v>4204</v>
      </c>
      <c r="J198" s="288" t="s">
        <v>4441</v>
      </c>
    </row>
    <row r="199" spans="1:10">
      <c r="A199" s="288" t="s">
        <v>4544</v>
      </c>
      <c r="B199" s="288" t="s">
        <v>4543</v>
      </c>
      <c r="C199" s="288" t="s">
        <v>2010</v>
      </c>
      <c r="D199" s="288" t="s">
        <v>4201</v>
      </c>
      <c r="E199" s="288"/>
      <c r="F199" s="288" t="s">
        <v>4440</v>
      </c>
      <c r="G199" s="288" t="s">
        <v>4203</v>
      </c>
      <c r="H199" s="288"/>
      <c r="I199" s="288" t="s">
        <v>4204</v>
      </c>
      <c r="J199" s="288" t="s">
        <v>4441</v>
      </c>
    </row>
    <row r="200" spans="1:10">
      <c r="A200" s="288" t="s">
        <v>4545</v>
      </c>
      <c r="B200" s="288" t="s">
        <v>4543</v>
      </c>
      <c r="C200" s="288" t="s">
        <v>2016</v>
      </c>
      <c r="D200" s="288" t="s">
        <v>4201</v>
      </c>
      <c r="E200" s="288"/>
      <c r="F200" s="288" t="s">
        <v>4440</v>
      </c>
      <c r="G200" s="288" t="s">
        <v>4203</v>
      </c>
      <c r="H200" s="288"/>
      <c r="I200" s="288" t="s">
        <v>4204</v>
      </c>
      <c r="J200" s="288" t="s">
        <v>4441</v>
      </c>
    </row>
    <row r="201" spans="1:10">
      <c r="A201" s="288" t="s">
        <v>4546</v>
      </c>
      <c r="B201" s="288" t="s">
        <v>4495</v>
      </c>
      <c r="C201" s="288" t="s">
        <v>2007</v>
      </c>
      <c r="D201" s="288" t="s">
        <v>4265</v>
      </c>
      <c r="E201" s="288"/>
      <c r="F201" s="288" t="s">
        <v>4473</v>
      </c>
      <c r="G201" s="288" t="s">
        <v>4203</v>
      </c>
      <c r="H201" s="288"/>
      <c r="I201" s="288" t="s">
        <v>4204</v>
      </c>
      <c r="J201" s="288" t="s">
        <v>4474</v>
      </c>
    </row>
    <row r="202" spans="1:10">
      <c r="A202" s="288" t="s">
        <v>4547</v>
      </c>
      <c r="B202" s="345">
        <v>46344</v>
      </c>
      <c r="C202" s="288" t="s">
        <v>2034</v>
      </c>
      <c r="D202" s="288" t="s">
        <v>4201</v>
      </c>
      <c r="E202" s="288"/>
      <c r="F202" s="288" t="s">
        <v>4548</v>
      </c>
      <c r="G202" s="288" t="s">
        <v>4280</v>
      </c>
      <c r="H202" s="288" t="s">
        <v>4549</v>
      </c>
      <c r="I202" s="288" t="s">
        <v>4204</v>
      </c>
      <c r="J202" s="288" t="s">
        <v>4550</v>
      </c>
    </row>
    <row r="203" spans="1:10" ht="26.1">
      <c r="A203" s="342" t="s">
        <v>4551</v>
      </c>
      <c r="B203" s="343">
        <v>46286</v>
      </c>
      <c r="C203" s="342" t="s">
        <v>2022</v>
      </c>
      <c r="D203" s="342" t="s">
        <v>4201</v>
      </c>
      <c r="E203" s="342"/>
      <c r="F203" s="365" t="s">
        <v>4552</v>
      </c>
      <c r="G203" s="342" t="s">
        <v>4553</v>
      </c>
      <c r="H203" s="342" t="s">
        <v>4554</v>
      </c>
      <c r="I203" s="342" t="s">
        <v>4220</v>
      </c>
      <c r="J203" s="342" t="s">
        <v>4555</v>
      </c>
    </row>
    <row r="204" spans="1:10">
      <c r="A204" s="342" t="s">
        <v>4556</v>
      </c>
      <c r="B204" s="343">
        <v>46261</v>
      </c>
      <c r="C204" s="342" t="s">
        <v>2020</v>
      </c>
      <c r="D204" s="342" t="s">
        <v>4265</v>
      </c>
      <c r="E204" s="342"/>
      <c r="F204" s="342" t="s">
        <v>4557</v>
      </c>
      <c r="G204" s="342" t="s">
        <v>4558</v>
      </c>
      <c r="H204" s="342" t="s">
        <v>4559</v>
      </c>
      <c r="I204" s="342" t="s">
        <v>4220</v>
      </c>
      <c r="J204" s="342" t="s">
        <v>4560</v>
      </c>
    </row>
    <row r="205" spans="1:10" ht="15">
      <c r="A205" s="342" t="s">
        <v>4561</v>
      </c>
      <c r="B205" s="343">
        <v>46276</v>
      </c>
      <c r="C205" s="342" t="s">
        <v>2020</v>
      </c>
      <c r="D205" s="342" t="s">
        <v>4201</v>
      </c>
      <c r="E205" s="342"/>
      <c r="F205" s="342"/>
      <c r="G205" s="342" t="s">
        <v>4558</v>
      </c>
      <c r="H205" s="342" t="s">
        <v>4562</v>
      </c>
      <c r="I205" s="342" t="s">
        <v>4220</v>
      </c>
      <c r="J205" s="342" t="s">
        <v>4563</v>
      </c>
    </row>
    <row r="206" spans="1:10" ht="15">
      <c r="A206" s="342" t="s">
        <v>4564</v>
      </c>
      <c r="B206" s="343">
        <v>46301</v>
      </c>
      <c r="C206" s="342" t="s">
        <v>2020</v>
      </c>
      <c r="D206" s="342" t="s">
        <v>4265</v>
      </c>
      <c r="E206" s="342"/>
      <c r="F206" s="342" t="s">
        <v>4557</v>
      </c>
      <c r="G206" s="342" t="s">
        <v>4558</v>
      </c>
      <c r="H206" s="342" t="s">
        <v>4565</v>
      </c>
      <c r="I206" s="342" t="s">
        <v>4220</v>
      </c>
      <c r="J206" s="342" t="s">
        <v>4560</v>
      </c>
    </row>
    <row r="207" spans="1:10" ht="15">
      <c r="A207" s="342" t="s">
        <v>4566</v>
      </c>
      <c r="B207" s="343">
        <v>46405</v>
      </c>
      <c r="C207" s="342" t="s">
        <v>2020</v>
      </c>
      <c r="D207" s="342" t="s">
        <v>4265</v>
      </c>
      <c r="E207" s="342"/>
      <c r="F207" s="342" t="s">
        <v>4557</v>
      </c>
      <c r="G207" s="342" t="s">
        <v>4558</v>
      </c>
      <c r="H207" s="342" t="s">
        <v>4567</v>
      </c>
      <c r="I207" s="342" t="s">
        <v>4220</v>
      </c>
      <c r="J207" s="342" t="s">
        <v>4560</v>
      </c>
    </row>
    <row r="208" spans="1:10" ht="15">
      <c r="A208" s="342" t="s">
        <v>4568</v>
      </c>
      <c r="B208" s="343">
        <v>46450</v>
      </c>
      <c r="C208" s="342" t="s">
        <v>2020</v>
      </c>
      <c r="D208" s="342" t="s">
        <v>4265</v>
      </c>
      <c r="E208" s="342"/>
      <c r="F208" s="342" t="s">
        <v>4557</v>
      </c>
      <c r="G208" s="342" t="s">
        <v>4558</v>
      </c>
      <c r="H208" s="342" t="s">
        <v>4569</v>
      </c>
      <c r="I208" s="342" t="s">
        <v>4220</v>
      </c>
      <c r="J208" s="342" t="s">
        <v>4560</v>
      </c>
    </row>
    <row r="209" spans="1:10" ht="15">
      <c r="A209" s="342" t="s">
        <v>4570</v>
      </c>
      <c r="B209" s="343">
        <v>46535</v>
      </c>
      <c r="C209" s="342" t="s">
        <v>2020</v>
      </c>
      <c r="D209" s="342" t="s">
        <v>4201</v>
      </c>
      <c r="E209" s="342"/>
      <c r="F209" s="342"/>
      <c r="G209" s="342" t="s">
        <v>4558</v>
      </c>
      <c r="H209" s="342" t="s">
        <v>4571</v>
      </c>
      <c r="I209" s="342" t="s">
        <v>4220</v>
      </c>
      <c r="J209" s="342" t="s">
        <v>4466</v>
      </c>
    </row>
    <row r="210" spans="1:10" ht="15">
      <c r="A210" s="342" t="s">
        <v>4572</v>
      </c>
      <c r="B210" s="343">
        <v>46269</v>
      </c>
      <c r="C210" s="342" t="s">
        <v>2044</v>
      </c>
      <c r="D210" s="342" t="s">
        <v>4201</v>
      </c>
      <c r="E210" s="342"/>
      <c r="F210" s="425"/>
      <c r="G210" s="342" t="s">
        <v>4573</v>
      </c>
      <c r="H210" s="342" t="s">
        <v>4574</v>
      </c>
      <c r="I210" s="342" t="s">
        <v>4220</v>
      </c>
      <c r="J210" s="342" t="s">
        <v>4575</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6" t="s">
        <v>4576</v>
      </c>
    </row>
    <row r="2" spans="1:13" ht="51.95">
      <c r="A2" s="287" t="s">
        <v>2407</v>
      </c>
      <c r="B2" s="287" t="s">
        <v>4577</v>
      </c>
      <c r="C2" s="287" t="s">
        <v>6</v>
      </c>
      <c r="D2" s="287" t="s">
        <v>4578</v>
      </c>
      <c r="E2" s="287" t="s">
        <v>4579</v>
      </c>
      <c r="F2" s="287" t="s">
        <v>4580</v>
      </c>
      <c r="G2" s="287" t="s">
        <v>4581</v>
      </c>
      <c r="H2" s="287" t="s">
        <v>4582</v>
      </c>
      <c r="I2" s="287" t="s">
        <v>4583</v>
      </c>
      <c r="J2" s="287" t="s">
        <v>4584</v>
      </c>
      <c r="K2" s="287" t="s">
        <v>4585</v>
      </c>
      <c r="L2" s="287" t="s">
        <v>4586</v>
      </c>
      <c r="M2" s="287" t="s">
        <v>4587</v>
      </c>
    </row>
    <row r="3" spans="1:13">
      <c r="A3" s="288" t="s">
        <v>4588</v>
      </c>
      <c r="B3" s="288" t="s">
        <v>4589</v>
      </c>
      <c r="C3" s="288"/>
      <c r="D3" s="288"/>
      <c r="E3" s="288"/>
      <c r="F3" s="288"/>
      <c r="G3" s="288"/>
      <c r="H3" s="288"/>
      <c r="I3" s="288"/>
      <c r="J3" s="288" t="s">
        <v>4590</v>
      </c>
      <c r="K3" s="288" t="s">
        <v>4591</v>
      </c>
      <c r="L3" s="288" t="s">
        <v>3324</v>
      </c>
      <c r="M3" s="288" t="s">
        <v>4592</v>
      </c>
    </row>
    <row r="4" spans="1:13">
      <c r="A4" s="288" t="s">
        <v>4593</v>
      </c>
      <c r="B4" s="288" t="s">
        <v>4594</v>
      </c>
      <c r="C4" s="288"/>
      <c r="D4" s="288"/>
      <c r="E4" s="288"/>
      <c r="F4" s="288"/>
      <c r="G4" s="288"/>
      <c r="H4" s="288"/>
      <c r="I4" s="288"/>
      <c r="J4" s="288" t="s">
        <v>4590</v>
      </c>
      <c r="K4" s="288" t="s">
        <v>4591</v>
      </c>
      <c r="L4" s="288" t="s">
        <v>3324</v>
      </c>
      <c r="M4" s="288" t="s">
        <v>4592</v>
      </c>
    </row>
    <row r="5" spans="1:13">
      <c r="A5" s="288" t="s">
        <v>4595</v>
      </c>
      <c r="B5" s="288" t="s">
        <v>4596</v>
      </c>
      <c r="C5" s="288"/>
      <c r="D5" s="288"/>
      <c r="E5" s="288"/>
      <c r="F5" s="288"/>
      <c r="G5" s="288"/>
      <c r="H5" s="288"/>
      <c r="I5" s="288"/>
      <c r="J5" s="288" t="s">
        <v>4590</v>
      </c>
      <c r="K5" s="288" t="s">
        <v>4591</v>
      </c>
      <c r="L5" s="288" t="s">
        <v>3324</v>
      </c>
      <c r="M5" s="288"/>
    </row>
    <row r="6" spans="1:13">
      <c r="A6" s="288" t="s">
        <v>4597</v>
      </c>
      <c r="B6" s="288" t="s">
        <v>4598</v>
      </c>
      <c r="C6" s="288"/>
      <c r="D6" s="288"/>
      <c r="E6" s="288"/>
      <c r="F6" s="288"/>
      <c r="G6" s="288"/>
      <c r="H6" s="288"/>
      <c r="I6" s="288"/>
      <c r="J6" s="288" t="s">
        <v>4590</v>
      </c>
      <c r="K6" s="288" t="s">
        <v>4591</v>
      </c>
      <c r="L6" s="288" t="s">
        <v>3324</v>
      </c>
      <c r="M6" s="288"/>
    </row>
    <row r="7" spans="1:13">
      <c r="A7" s="288" t="s">
        <v>4599</v>
      </c>
      <c r="B7" s="288" t="s">
        <v>4600</v>
      </c>
      <c r="C7" s="288"/>
      <c r="D7" s="288"/>
      <c r="E7" s="288"/>
      <c r="F7" s="288"/>
      <c r="G7" s="288"/>
      <c r="H7" s="288"/>
      <c r="I7" s="288"/>
      <c r="J7" s="288" t="s">
        <v>4601</v>
      </c>
      <c r="K7" s="288" t="s">
        <v>4602</v>
      </c>
      <c r="L7" s="288" t="s">
        <v>3324</v>
      </c>
    </row>
    <row r="8" spans="1:13">
      <c r="A8" s="288" t="s">
        <v>4603</v>
      </c>
      <c r="B8" s="288" t="s">
        <v>4604</v>
      </c>
      <c r="C8" s="288"/>
      <c r="D8" s="288"/>
      <c r="E8" s="288"/>
      <c r="F8" s="288"/>
      <c r="G8" s="288"/>
      <c r="H8" s="288"/>
      <c r="I8" s="288"/>
      <c r="J8" s="288" t="s">
        <v>4601</v>
      </c>
      <c r="K8" s="288" t="s">
        <v>4602</v>
      </c>
      <c r="L8" s="288" t="s">
        <v>3324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4605</v>
      </c>
    </row>
    <row r="2" spans="1:2" ht="15" customHeight="1">
      <c r="A2" s="69" t="s">
        <v>1213</v>
      </c>
      <c r="B2" s="69" t="s">
        <v>4606</v>
      </c>
    </row>
    <row r="3" spans="1:2" ht="15" customHeight="1">
      <c r="A3" s="69" t="s">
        <v>3454</v>
      </c>
      <c r="B3" s="69" t="s">
        <v>4607</v>
      </c>
    </row>
    <row r="4" spans="1:2" ht="15" customHeight="1">
      <c r="A4" s="69" t="s">
        <v>3350</v>
      </c>
      <c r="B4" s="69"/>
    </row>
    <row r="5" spans="1:2" ht="15" customHeight="1">
      <c r="A5" s="69" t="s">
        <v>551</v>
      </c>
      <c r="B5" s="69"/>
    </row>
    <row r="6" spans="1:2" ht="15" customHeight="1">
      <c r="A6" s="69" t="s">
        <v>3399</v>
      </c>
      <c r="B6" s="69" t="s">
        <v>4608</v>
      </c>
    </row>
    <row r="7" spans="1:2" ht="15" customHeight="1">
      <c r="A7" s="69" t="s">
        <v>2523</v>
      </c>
      <c r="B7" s="69"/>
    </row>
    <row r="8" spans="1:2" ht="15" customHeight="1">
      <c r="A8" s="69" t="s">
        <v>108</v>
      </c>
      <c r="B8" s="69" t="s">
        <v>4609</v>
      </c>
    </row>
    <row r="9" spans="1:2" ht="15" customHeight="1">
      <c r="A9" s="69" t="s">
        <v>3341</v>
      </c>
      <c r="B9" s="69" t="s">
        <v>4610</v>
      </c>
    </row>
    <row r="10" spans="1:2" ht="15" customHeight="1">
      <c r="A10" s="69" t="s">
        <v>230</v>
      </c>
      <c r="B10" s="69"/>
    </row>
    <row r="11" spans="1:2" ht="15" customHeight="1">
      <c r="A11" s="69" t="s">
        <v>133</v>
      </c>
      <c r="B11" s="69"/>
    </row>
    <row r="12" spans="1:2" ht="15" customHeight="1">
      <c r="A12" s="69" t="s">
        <v>3238</v>
      </c>
      <c r="B12" s="69"/>
    </row>
    <row r="13" spans="1:2" ht="15" customHeight="1">
      <c r="A13" s="69" t="s">
        <v>510</v>
      </c>
      <c r="B13" s="69" t="s">
        <v>4611</v>
      </c>
    </row>
    <row r="14" spans="1:2" ht="15" customHeight="1">
      <c r="A14" s="69" t="s">
        <v>4612</v>
      </c>
      <c r="B14" s="69"/>
    </row>
    <row r="15" spans="1:2" ht="15" customHeight="1">
      <c r="A15" s="71" t="s">
        <v>3456</v>
      </c>
      <c r="B15" s="71" t="s">
        <v>4613</v>
      </c>
    </row>
    <row r="16" spans="1:2" ht="15" customHeight="1">
      <c r="A16" s="70" t="s">
        <v>4035</v>
      </c>
      <c r="B16" s="70"/>
    </row>
    <row r="17" spans="1:2" ht="15" customHeight="1">
      <c r="A17" s="70" t="s">
        <v>4036</v>
      </c>
      <c r="B17" s="70"/>
    </row>
    <row r="18" spans="1:2" ht="15" customHeight="1">
      <c r="A18" s="70" t="s">
        <v>3044</v>
      </c>
      <c r="B18" s="70"/>
    </row>
    <row r="19" spans="1:2" ht="15" customHeight="1">
      <c r="A19" s="70" t="s">
        <v>4614</v>
      </c>
      <c r="B19" s="70"/>
    </row>
    <row r="20" spans="1:2" ht="15" customHeight="1">
      <c r="A20" s="70" t="s">
        <v>4615</v>
      </c>
      <c r="B20" s="70"/>
    </row>
    <row r="21" spans="1:2" ht="15" customHeight="1">
      <c r="A21" s="70" t="s">
        <v>4616</v>
      </c>
      <c r="B21" s="70"/>
    </row>
    <row r="22" spans="1:2" ht="15" customHeight="1">
      <c r="A22" s="70" t="s">
        <v>2563</v>
      </c>
      <c r="B22" s="70" t="s">
        <v>4617</v>
      </c>
    </row>
    <row r="23" spans="1:2" ht="15" customHeight="1">
      <c r="A23" s="70" t="s">
        <v>3322</v>
      </c>
      <c r="B23" s="70"/>
    </row>
    <row r="24" spans="1:2" ht="15" customHeight="1">
      <c r="A24" s="70" t="s">
        <v>4618</v>
      </c>
      <c r="B24" s="70"/>
    </row>
    <row r="25" spans="1:2" ht="15" customHeight="1">
      <c r="A25" s="70" t="s">
        <v>3229</v>
      </c>
      <c r="B25" s="70"/>
    </row>
    <row r="26" spans="1:2" ht="15" customHeight="1">
      <c r="A26" s="70" t="s">
        <v>2459</v>
      </c>
      <c r="B26" s="70" t="s">
        <v>4619</v>
      </c>
    </row>
    <row r="27" spans="1:2" ht="15" customHeight="1">
      <c r="A27" s="70" t="s">
        <v>2965</v>
      </c>
      <c r="B27" s="70" t="s">
        <v>4620</v>
      </c>
    </row>
    <row r="28" spans="1:2">
      <c r="A28" s="70" t="s">
        <v>2452</v>
      </c>
      <c r="B28" s="70" t="s">
        <v>4621</v>
      </c>
    </row>
    <row r="29" spans="1:2">
      <c r="A29" s="70" t="s">
        <v>3206</v>
      </c>
      <c r="B29" s="70"/>
    </row>
    <row r="30" spans="1:2">
      <c r="A30" s="70" t="s">
        <v>820</v>
      </c>
      <c r="B30" s="70"/>
    </row>
    <row r="31" spans="1:2">
      <c r="A31" s="70" t="s">
        <v>816</v>
      </c>
      <c r="B31" s="70"/>
    </row>
    <row r="32" spans="1:2">
      <c r="A32" s="70" t="s">
        <v>814</v>
      </c>
      <c r="B32" s="70"/>
    </row>
    <row r="33" spans="1:2">
      <c r="A33" s="70" t="s">
        <v>4050</v>
      </c>
      <c r="B33" s="70"/>
    </row>
    <row r="34" spans="1:2">
      <c r="A34" s="70" t="s">
        <v>3492</v>
      </c>
      <c r="B34" s="70"/>
    </row>
    <row r="35" spans="1:2">
      <c r="A35" s="70" t="s">
        <v>3806</v>
      </c>
      <c r="B35" s="70"/>
    </row>
    <row r="36" spans="1:2">
      <c r="A36" s="70" t="s">
        <v>4039</v>
      </c>
      <c r="B36" s="70"/>
    </row>
    <row r="37" spans="1:2">
      <c r="A37" s="70" t="s">
        <v>438</v>
      </c>
      <c r="B37" s="70"/>
    </row>
    <row r="38" spans="1:2">
      <c r="A38" s="70" t="s">
        <v>3167</v>
      </c>
      <c r="B38" s="70"/>
    </row>
    <row r="39" spans="1:2">
      <c r="A39" s="70" t="s">
        <v>2818</v>
      </c>
      <c r="B39" s="70"/>
    </row>
    <row r="40" spans="1:2">
      <c r="A40" s="70" t="s">
        <v>3463</v>
      </c>
      <c r="B40" s="70"/>
    </row>
    <row r="41" spans="1:2">
      <c r="A41" s="70" t="s">
        <v>562</v>
      </c>
      <c r="B41" s="70" t="s">
        <v>4622</v>
      </c>
    </row>
    <row r="42" spans="1:2">
      <c r="A42" s="70" t="s">
        <v>4623</v>
      </c>
      <c r="B42" s="70" t="s">
        <v>4624</v>
      </c>
    </row>
    <row r="43" spans="1:2">
      <c r="A43" s="70" t="s">
        <v>2470</v>
      </c>
      <c r="B43" s="70"/>
    </row>
    <row r="44" spans="1:2">
      <c r="A44" s="70" t="s">
        <v>3522</v>
      </c>
      <c r="B44" s="70"/>
    </row>
    <row r="45" spans="1:2">
      <c r="A45" s="70" t="s">
        <v>2201</v>
      </c>
      <c r="B45" s="70"/>
    </row>
    <row r="46" spans="1:2">
      <c r="A46" s="70" t="s">
        <v>3519</v>
      </c>
      <c r="B46" s="70"/>
    </row>
    <row r="47" spans="1:2">
      <c r="A47" s="70" t="s">
        <v>3129</v>
      </c>
      <c r="B47" s="70"/>
    </row>
    <row r="48" spans="1:2">
      <c r="A48" s="70" t="s">
        <v>4625</v>
      </c>
      <c r="B48" s="70"/>
    </row>
    <row r="49" spans="1:2">
      <c r="A49" s="70" t="s">
        <v>3529</v>
      </c>
      <c r="B49" s="70"/>
    </row>
    <row r="50" spans="1:2">
      <c r="A50" s="70" t="s">
        <v>3528</v>
      </c>
      <c r="B50" s="70"/>
    </row>
    <row r="51" spans="1:2">
      <c r="A51" s="70" t="s">
        <v>2838</v>
      </c>
      <c r="B51" s="70"/>
    </row>
    <row r="52" spans="1:2">
      <c r="A52" s="70" t="s">
        <v>3917</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19" t="s">
        <v>4626</v>
      </c>
      <c r="B1" s="419"/>
    </row>
    <row r="2" spans="1:2" ht="30" customHeight="1">
      <c r="A2" s="420" t="s">
        <v>4627</v>
      </c>
      <c r="B2" s="420"/>
    </row>
    <row r="3" spans="1:2" ht="21.75" customHeight="1">
      <c r="A3" s="47" t="s">
        <v>4628</v>
      </c>
      <c r="B3" s="5" t="s">
        <v>4629</v>
      </c>
    </row>
    <row r="4" spans="1:2" ht="21.75" customHeight="1">
      <c r="A4" s="47" t="s">
        <v>4630</v>
      </c>
      <c r="B4" s="5" t="s">
        <v>4631</v>
      </c>
    </row>
    <row r="5" spans="1:2" ht="21.75" customHeight="1">
      <c r="A5" s="47" t="s">
        <v>4632</v>
      </c>
      <c r="B5" s="5" t="s">
        <v>4633</v>
      </c>
    </row>
    <row r="6" spans="1:2" ht="21.75" customHeight="1">
      <c r="A6" s="47" t="s">
        <v>4634</v>
      </c>
      <c r="B6" s="5" t="s">
        <v>4635</v>
      </c>
    </row>
    <row r="7" spans="1:2" ht="21.75" customHeight="1">
      <c r="A7" s="47" t="s">
        <v>4636</v>
      </c>
      <c r="B7" s="5" t="s">
        <v>4637</v>
      </c>
    </row>
    <row r="8" spans="1:2" ht="21.75" customHeight="1">
      <c r="A8" s="47" t="s">
        <v>4638</v>
      </c>
      <c r="B8" s="5" t="s">
        <v>4639</v>
      </c>
    </row>
    <row r="10" spans="1:2" ht="30" customHeight="1">
      <c r="A10" s="421" t="s">
        <v>4640</v>
      </c>
      <c r="B10" s="421"/>
    </row>
    <row r="11" spans="1:2" ht="21.75" customHeight="1">
      <c r="A11" s="48" t="s">
        <v>4641</v>
      </c>
      <c r="B11" s="19" t="s">
        <v>4642</v>
      </c>
    </row>
    <row r="12" spans="1:2" ht="21.75" customHeight="1">
      <c r="A12" s="49" t="s">
        <v>4643</v>
      </c>
      <c r="B12" s="50" t="s">
        <v>4644</v>
      </c>
    </row>
    <row r="13" spans="1:2" ht="21.75" customHeight="1">
      <c r="A13" s="48" t="s">
        <v>4645</v>
      </c>
      <c r="B13" s="19" t="s">
        <v>4646</v>
      </c>
    </row>
    <row r="14" spans="1:2" ht="21.75" customHeight="1">
      <c r="A14" s="51" t="s">
        <v>4647</v>
      </c>
      <c r="B14" s="34" t="s">
        <v>4648</v>
      </c>
    </row>
    <row r="15" spans="1:2" ht="21.75" customHeight="1">
      <c r="A15" s="52" t="s">
        <v>4649</v>
      </c>
      <c r="B15" s="53" t="s">
        <v>4650</v>
      </c>
    </row>
    <row r="17" spans="1:2" ht="30" customHeight="1">
      <c r="A17" s="422" t="s">
        <v>4651</v>
      </c>
      <c r="B17" s="422"/>
    </row>
    <row r="18" spans="1:2" ht="21.75" customHeight="1">
      <c r="A18" s="52" t="s">
        <v>4652</v>
      </c>
      <c r="B18" s="53" t="s">
        <v>4653</v>
      </c>
    </row>
    <row r="19" spans="1:2" ht="21.75" customHeight="1">
      <c r="A19" s="52" t="s">
        <v>4654</v>
      </c>
      <c r="B19" s="53" t="s">
        <v>4655</v>
      </c>
    </row>
    <row r="20" spans="1:2" ht="21.75" customHeight="1">
      <c r="A20" s="52" t="s">
        <v>4656</v>
      </c>
      <c r="B20" s="53" t="s">
        <v>4657</v>
      </c>
    </row>
    <row r="21" spans="1:2" ht="21.75" customHeight="1">
      <c r="A21" s="52" t="s">
        <v>4658</v>
      </c>
      <c r="B21" s="53" t="s">
        <v>4659</v>
      </c>
    </row>
    <row r="22" spans="1:2" ht="21.75" customHeight="1">
      <c r="A22" s="52" t="s">
        <v>4660</v>
      </c>
      <c r="B22" s="53" t="s">
        <v>4661</v>
      </c>
    </row>
    <row r="24" spans="1:2" ht="30" customHeight="1">
      <c r="A24" s="418" t="s">
        <v>4662</v>
      </c>
      <c r="B24" s="418"/>
    </row>
    <row r="25" spans="1:2" ht="279.75" customHeight="1">
      <c r="A25" s="54" t="s">
        <v>4663</v>
      </c>
      <c r="B25" s="55" t="s">
        <v>4664</v>
      </c>
    </row>
    <row r="27" spans="1:2" ht="30" customHeight="1">
      <c r="A27" s="418" t="s">
        <v>4665</v>
      </c>
      <c r="B27" s="418"/>
    </row>
    <row r="28" spans="1:2" ht="21.75" customHeight="1">
      <c r="A28" s="48" t="s">
        <v>4666</v>
      </c>
      <c r="B28" s="19" t="s">
        <v>4667</v>
      </c>
    </row>
    <row r="29" spans="1:2" ht="21.75" customHeight="1">
      <c r="A29" s="48" t="s">
        <v>4668</v>
      </c>
      <c r="B29" s="19" t="s">
        <v>4669</v>
      </c>
    </row>
    <row r="30" spans="1:2" ht="21.75" customHeight="1">
      <c r="A30" s="48" t="s">
        <v>4670</v>
      </c>
      <c r="B30" s="19" t="s">
        <v>4671</v>
      </c>
    </row>
    <row r="31" spans="1:2" ht="21.75" customHeight="1">
      <c r="A31" s="48" t="s">
        <v>4672</v>
      </c>
      <c r="B31" s="19" t="s">
        <v>4673</v>
      </c>
    </row>
    <row r="32" spans="1:2" ht="21.75" customHeight="1">
      <c r="A32" s="48" t="s">
        <v>4674</v>
      </c>
      <c r="B32" s="19" t="s">
        <v>4675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50"/>
  <sheetViews>
    <sheetView zoomScaleNormal="100" workbookViewId="0"/>
  </sheetViews>
  <sheetFormatPr defaultColWidth="8.7109375" defaultRowHeight="14.45"/>
  <sheetData>
    <row r="1" spans="1:2" ht="15" customHeight="1">
      <c r="A1" t="s">
        <v>4676</v>
      </c>
      <c r="B1" t="s">
        <v>4067</v>
      </c>
    </row>
    <row r="2" spans="1:2" ht="15" customHeight="1">
      <c r="A2" t="s">
        <v>1510</v>
      </c>
      <c r="B2" t="s">
        <v>4677</v>
      </c>
    </row>
    <row r="3" spans="1:2" ht="15" customHeight="1">
      <c r="A3" t="s">
        <v>864</v>
      </c>
      <c r="B3" t="s">
        <v>4677</v>
      </c>
    </row>
    <row r="4" spans="1:2" ht="15" customHeight="1">
      <c r="A4" t="s">
        <v>866</v>
      </c>
      <c r="B4" t="s">
        <v>4677</v>
      </c>
    </row>
    <row r="5" spans="1:2" ht="15" customHeight="1">
      <c r="A5" t="s">
        <v>868</v>
      </c>
      <c r="B5" t="s">
        <v>4677</v>
      </c>
    </row>
    <row r="6" spans="1:2" ht="15" customHeight="1">
      <c r="A6" t="s">
        <v>1064</v>
      </c>
      <c r="B6" t="s">
        <v>4677</v>
      </c>
    </row>
    <row r="7" spans="1:2" ht="15" customHeight="1">
      <c r="A7" t="s">
        <v>1536</v>
      </c>
      <c r="B7" t="s">
        <v>4677</v>
      </c>
    </row>
    <row r="8" spans="1:2" ht="15" customHeight="1">
      <c r="A8" t="s">
        <v>1542</v>
      </c>
      <c r="B8" t="s">
        <v>4677</v>
      </c>
    </row>
    <row r="9" spans="1:2" ht="15" customHeight="1">
      <c r="A9" t="s">
        <v>1547</v>
      </c>
      <c r="B9" t="s">
        <v>4677</v>
      </c>
    </row>
    <row r="10" spans="1:2" ht="15" customHeight="1">
      <c r="A10" t="s">
        <v>852</v>
      </c>
      <c r="B10" t="s">
        <v>4677</v>
      </c>
    </row>
    <row r="11" spans="1:2" ht="15" customHeight="1">
      <c r="A11" t="s">
        <v>857</v>
      </c>
      <c r="B11" t="s">
        <v>4677</v>
      </c>
    </row>
    <row r="12" spans="1:2" ht="15" customHeight="1">
      <c r="A12" t="s">
        <v>1563</v>
      </c>
      <c r="B12" t="s">
        <v>4677</v>
      </c>
    </row>
    <row r="13" spans="1:2" ht="15" customHeight="1">
      <c r="A13" t="s">
        <v>1569</v>
      </c>
      <c r="B13" t="s">
        <v>4677</v>
      </c>
    </row>
    <row r="14" spans="1:2" ht="15" customHeight="1">
      <c r="A14" t="s">
        <v>1574</v>
      </c>
      <c r="B14" t="s">
        <v>4677</v>
      </c>
    </row>
    <row r="15" spans="1:2" ht="15" customHeight="1">
      <c r="A15" t="s">
        <v>1580</v>
      </c>
      <c r="B15" t="s">
        <v>4677</v>
      </c>
    </row>
    <row r="16" spans="1:2" ht="15" customHeight="1">
      <c r="A16" t="s">
        <v>1585</v>
      </c>
      <c r="B16" t="s">
        <v>4677</v>
      </c>
    </row>
    <row r="17" spans="1:2" ht="15" customHeight="1">
      <c r="A17" t="s">
        <v>1591</v>
      </c>
      <c r="B17" t="s">
        <v>4677</v>
      </c>
    </row>
    <row r="18" spans="1:2" ht="15" customHeight="1">
      <c r="A18" t="s">
        <v>1597</v>
      </c>
      <c r="B18" t="s">
        <v>4677</v>
      </c>
    </row>
    <row r="19" spans="1:2" ht="15" customHeight="1">
      <c r="A19" t="s">
        <v>1603</v>
      </c>
      <c r="B19" t="s">
        <v>4677</v>
      </c>
    </row>
    <row r="20" spans="1:2" ht="15" customHeight="1">
      <c r="A20" t="s">
        <v>1609</v>
      </c>
      <c r="B20" t="s">
        <v>4677</v>
      </c>
    </row>
    <row r="21" spans="1:2" ht="15" customHeight="1">
      <c r="A21" t="s">
        <v>1615</v>
      </c>
      <c r="B21" t="s">
        <v>4677</v>
      </c>
    </row>
    <row r="22" spans="1:2" ht="15" customHeight="1">
      <c r="A22" t="s">
        <v>1621</v>
      </c>
      <c r="B22" t="s">
        <v>4677</v>
      </c>
    </row>
    <row r="23" spans="1:2" ht="15" customHeight="1">
      <c r="A23" t="s">
        <v>1627</v>
      </c>
      <c r="B23" t="s">
        <v>4677</v>
      </c>
    </row>
    <row r="24" spans="1:2" ht="15" customHeight="1">
      <c r="A24" t="s">
        <v>1633</v>
      </c>
      <c r="B24" t="s">
        <v>4677</v>
      </c>
    </row>
    <row r="25" spans="1:2" ht="15" customHeight="1">
      <c r="A25" t="s">
        <v>1638</v>
      </c>
      <c r="B25" t="s">
        <v>4677</v>
      </c>
    </row>
    <row r="26" spans="1:2" ht="15" customHeight="1">
      <c r="A26" t="s">
        <v>1139</v>
      </c>
      <c r="B26" t="s">
        <v>4677</v>
      </c>
    </row>
    <row r="27" spans="1:2" ht="15" customHeight="1">
      <c r="A27" t="s">
        <v>1646</v>
      </c>
      <c r="B27" t="s">
        <v>4677</v>
      </c>
    </row>
    <row r="28" spans="1:2" ht="15" customHeight="1">
      <c r="A28" t="s">
        <v>1651</v>
      </c>
      <c r="B28" t="s">
        <v>4677</v>
      </c>
    </row>
    <row r="29" spans="1:2" ht="15" customHeight="1">
      <c r="A29" t="s">
        <v>1657</v>
      </c>
      <c r="B29" t="s">
        <v>4677</v>
      </c>
    </row>
    <row r="30" spans="1:2" ht="15" customHeight="1">
      <c r="A30" t="s">
        <v>1663</v>
      </c>
      <c r="B30" t="s">
        <v>4677</v>
      </c>
    </row>
    <row r="31" spans="1:2" ht="15" customHeight="1">
      <c r="A31" t="s">
        <v>1669</v>
      </c>
      <c r="B31" t="s">
        <v>4677</v>
      </c>
    </row>
    <row r="32" spans="1:2" ht="15" customHeight="1">
      <c r="A32" t="s">
        <v>1675</v>
      </c>
      <c r="B32" t="s">
        <v>4677</v>
      </c>
    </row>
    <row r="33" spans="1:2" ht="15" customHeight="1">
      <c r="A33" t="s">
        <v>1681</v>
      </c>
      <c r="B33" t="s">
        <v>4677</v>
      </c>
    </row>
    <row r="34" spans="1:2" ht="15" customHeight="1">
      <c r="A34" t="s">
        <v>1686</v>
      </c>
      <c r="B34" t="s">
        <v>4677</v>
      </c>
    </row>
    <row r="35" spans="1:2" ht="15" customHeight="1">
      <c r="A35" t="s">
        <v>1692</v>
      </c>
      <c r="B35" t="s">
        <v>4677</v>
      </c>
    </row>
    <row r="36" spans="1:2" ht="15" customHeight="1">
      <c r="A36" t="s">
        <v>1702</v>
      </c>
      <c r="B36" t="s">
        <v>4677</v>
      </c>
    </row>
    <row r="37" spans="1:2" ht="15" customHeight="1">
      <c r="A37" t="s">
        <v>1707</v>
      </c>
      <c r="B37" t="s">
        <v>4677</v>
      </c>
    </row>
    <row r="38" spans="1:2" ht="15" customHeight="1">
      <c r="A38" t="s">
        <v>1712</v>
      </c>
      <c r="B38" t="s">
        <v>4677</v>
      </c>
    </row>
    <row r="39" spans="1:2" ht="15" customHeight="1">
      <c r="A39" t="s">
        <v>1718</v>
      </c>
      <c r="B39" t="s">
        <v>4677</v>
      </c>
    </row>
    <row r="40" spans="1:2" ht="15" customHeight="1">
      <c r="A40" t="s">
        <v>1723</v>
      </c>
      <c r="B40" t="s">
        <v>4677</v>
      </c>
    </row>
    <row r="41" spans="1:2" ht="15" customHeight="1">
      <c r="A41" t="s">
        <v>1729</v>
      </c>
      <c r="B41" t="s">
        <v>4677</v>
      </c>
    </row>
    <row r="42" spans="1:2" ht="15" customHeight="1">
      <c r="A42" t="s">
        <v>1735</v>
      </c>
      <c r="B42" t="s">
        <v>4677</v>
      </c>
    </row>
    <row r="43" spans="1:2" ht="15" customHeight="1">
      <c r="A43" t="s">
        <v>1740</v>
      </c>
      <c r="B43" t="s">
        <v>4677</v>
      </c>
    </row>
    <row r="44" spans="1:2" ht="15" customHeight="1">
      <c r="A44" t="s">
        <v>1745</v>
      </c>
      <c r="B44" t="s">
        <v>4677</v>
      </c>
    </row>
    <row r="45" spans="1:2" ht="15" customHeight="1">
      <c r="A45" t="s">
        <v>1751</v>
      </c>
      <c r="B45" t="s">
        <v>4677</v>
      </c>
    </row>
    <row r="46" spans="1:2" ht="15" customHeight="1">
      <c r="A46" t="s">
        <v>1757</v>
      </c>
      <c r="B46" t="s">
        <v>4677</v>
      </c>
    </row>
    <row r="47" spans="1:2" ht="15" customHeight="1">
      <c r="A47" t="s">
        <v>1763</v>
      </c>
      <c r="B47" t="s">
        <v>4677</v>
      </c>
    </row>
    <row r="48" spans="1:2" ht="15" customHeight="1">
      <c r="A48" t="s">
        <v>1769</v>
      </c>
      <c r="B48" t="s">
        <v>4677</v>
      </c>
    </row>
    <row r="49" spans="1:2" ht="15" customHeight="1">
      <c r="A49" t="s">
        <v>1774</v>
      </c>
      <c r="B49" t="s">
        <v>4677</v>
      </c>
    </row>
    <row r="50" spans="1:2" ht="15" customHeight="1">
      <c r="A50" t="s">
        <v>1779</v>
      </c>
      <c r="B50" t="s">
        <v>4677</v>
      </c>
    </row>
    <row r="51" spans="1:2" ht="15" customHeight="1">
      <c r="A51" t="s">
        <v>1785</v>
      </c>
      <c r="B51" t="s">
        <v>4677</v>
      </c>
    </row>
    <row r="52" spans="1:2" ht="15" customHeight="1">
      <c r="A52" t="s">
        <v>1791</v>
      </c>
      <c r="B52" t="s">
        <v>4677</v>
      </c>
    </row>
    <row r="53" spans="1:2" ht="15" customHeight="1">
      <c r="A53" t="s">
        <v>1796</v>
      </c>
      <c r="B53" t="s">
        <v>4677</v>
      </c>
    </row>
    <row r="54" spans="1:2" ht="15" customHeight="1">
      <c r="A54" t="s">
        <v>1802</v>
      </c>
      <c r="B54" t="s">
        <v>4677</v>
      </c>
    </row>
    <row r="55" spans="1:2" ht="15" customHeight="1">
      <c r="A55" t="s">
        <v>1807</v>
      </c>
      <c r="B55" t="s">
        <v>4677</v>
      </c>
    </row>
    <row r="56" spans="1:2" ht="15" customHeight="1">
      <c r="A56" t="s">
        <v>1812</v>
      </c>
      <c r="B56" t="s">
        <v>4677</v>
      </c>
    </row>
    <row r="57" spans="1:2" ht="15" customHeight="1">
      <c r="A57" t="s">
        <v>1817</v>
      </c>
      <c r="B57" t="s">
        <v>4677</v>
      </c>
    </row>
    <row r="58" spans="1:2" ht="15" customHeight="1">
      <c r="A58" t="s">
        <v>1823</v>
      </c>
      <c r="B58" t="s">
        <v>4677</v>
      </c>
    </row>
    <row r="59" spans="1:2" ht="15" customHeight="1">
      <c r="A59" t="s">
        <v>1828</v>
      </c>
      <c r="B59" t="s">
        <v>4677</v>
      </c>
    </row>
    <row r="60" spans="1:2" ht="15" customHeight="1">
      <c r="A60" t="s">
        <v>1833</v>
      </c>
      <c r="B60" t="s">
        <v>4677</v>
      </c>
    </row>
    <row r="61" spans="1:2" ht="15" customHeight="1">
      <c r="A61" t="s">
        <v>1839</v>
      </c>
      <c r="B61" t="s">
        <v>4677</v>
      </c>
    </row>
    <row r="62" spans="1:2" ht="15" customHeight="1">
      <c r="A62" t="s">
        <v>1844</v>
      </c>
      <c r="B62" t="s">
        <v>4677</v>
      </c>
    </row>
    <row r="63" spans="1:2" ht="15" customHeight="1">
      <c r="A63" t="s">
        <v>1850</v>
      </c>
      <c r="B63" t="s">
        <v>4677</v>
      </c>
    </row>
    <row r="64" spans="1:2" ht="15" customHeight="1">
      <c r="A64" t="s">
        <v>1855</v>
      </c>
      <c r="B64" t="s">
        <v>4677</v>
      </c>
    </row>
    <row r="65" spans="1:2" ht="15" customHeight="1">
      <c r="A65" t="s">
        <v>1860</v>
      </c>
      <c r="B65" t="s">
        <v>4677</v>
      </c>
    </row>
    <row r="66" spans="1:2" ht="15" customHeight="1">
      <c r="A66" t="s">
        <v>1866</v>
      </c>
      <c r="B66" t="s">
        <v>4677</v>
      </c>
    </row>
    <row r="67" spans="1:2" ht="15" customHeight="1">
      <c r="A67" t="s">
        <v>1872</v>
      </c>
      <c r="B67" t="s">
        <v>4677</v>
      </c>
    </row>
    <row r="68" spans="1:2" ht="15" customHeight="1">
      <c r="A68" t="s">
        <v>983</v>
      </c>
      <c r="B68" t="s">
        <v>4677</v>
      </c>
    </row>
    <row r="69" spans="1:2" ht="15" customHeight="1">
      <c r="A69" t="s">
        <v>1883</v>
      </c>
      <c r="B69" t="s">
        <v>4677</v>
      </c>
    </row>
    <row r="70" spans="1:2" ht="15" customHeight="1">
      <c r="A70" t="s">
        <v>104</v>
      </c>
      <c r="B70" t="s">
        <v>4677</v>
      </c>
    </row>
    <row r="71" spans="1:2" ht="15" customHeight="1">
      <c r="A71" t="s">
        <v>1887</v>
      </c>
      <c r="B71" t="s">
        <v>4677</v>
      </c>
    </row>
    <row r="72" spans="1:2" ht="15" customHeight="1">
      <c r="A72" t="s">
        <v>1893</v>
      </c>
      <c r="B72" t="s">
        <v>4677</v>
      </c>
    </row>
    <row r="73" spans="1:2" ht="15" customHeight="1">
      <c r="A73" t="s">
        <v>1899</v>
      </c>
      <c r="B73" t="s">
        <v>4677</v>
      </c>
    </row>
    <row r="74" spans="1:2" ht="15" customHeight="1">
      <c r="A74" t="s">
        <v>1904</v>
      </c>
      <c r="B74" t="s">
        <v>4677</v>
      </c>
    </row>
    <row r="75" spans="1:2" ht="15" customHeight="1">
      <c r="A75" t="s">
        <v>1908</v>
      </c>
      <c r="B75" t="s">
        <v>4677</v>
      </c>
    </row>
    <row r="76" spans="1:2" ht="15" customHeight="1">
      <c r="A76" t="s">
        <v>1913</v>
      </c>
      <c r="B76" t="s">
        <v>4677</v>
      </c>
    </row>
    <row r="77" spans="1:2" ht="15" customHeight="1">
      <c r="A77" t="s">
        <v>1918</v>
      </c>
      <c r="B77" t="s">
        <v>4677</v>
      </c>
    </row>
    <row r="78" spans="1:2" ht="15" customHeight="1">
      <c r="A78" t="s">
        <v>1922</v>
      </c>
      <c r="B78" t="s">
        <v>4677</v>
      </c>
    </row>
    <row r="79" spans="1:2" ht="15" customHeight="1">
      <c r="A79" t="s">
        <v>1927</v>
      </c>
      <c r="B79" t="s">
        <v>4677</v>
      </c>
    </row>
    <row r="80" spans="1:2" ht="15" customHeight="1">
      <c r="A80" t="s">
        <v>1931</v>
      </c>
      <c r="B80" t="s">
        <v>4677</v>
      </c>
    </row>
    <row r="81" spans="1:2" ht="15" customHeight="1">
      <c r="A81" t="s">
        <v>1936</v>
      </c>
      <c r="B81" t="s">
        <v>4677</v>
      </c>
    </row>
    <row r="82" spans="1:2" ht="15" customHeight="1">
      <c r="A82" t="s">
        <v>1940</v>
      </c>
      <c r="B82" t="s">
        <v>4677</v>
      </c>
    </row>
    <row r="83" spans="1:2" ht="15" customHeight="1">
      <c r="A83" t="s">
        <v>1945</v>
      </c>
      <c r="B83" t="s">
        <v>4677</v>
      </c>
    </row>
    <row r="84" spans="1:2" ht="15" customHeight="1">
      <c r="A84" t="s">
        <v>1950</v>
      </c>
      <c r="B84" t="s">
        <v>4677</v>
      </c>
    </row>
    <row r="85" spans="1:2" ht="15" customHeight="1">
      <c r="A85" t="s">
        <v>1954</v>
      </c>
      <c r="B85" t="s">
        <v>4677</v>
      </c>
    </row>
    <row r="86" spans="1:2" ht="15" customHeight="1">
      <c r="A86" t="s">
        <v>20</v>
      </c>
      <c r="B86" t="s">
        <v>4678</v>
      </c>
    </row>
    <row r="87" spans="1:2" ht="15" customHeight="1">
      <c r="A87" t="s">
        <v>28</v>
      </c>
      <c r="B87" t="s">
        <v>4678</v>
      </c>
    </row>
    <row r="88" spans="1:2" ht="15" customHeight="1">
      <c r="A88" t="s">
        <v>34</v>
      </c>
      <c r="B88" t="s">
        <v>4678</v>
      </c>
    </row>
    <row r="89" spans="1:2" ht="15" customHeight="1">
      <c r="A89" t="s">
        <v>40</v>
      </c>
      <c r="B89" t="s">
        <v>4678</v>
      </c>
    </row>
    <row r="90" spans="1:2" ht="15" customHeight="1">
      <c r="A90" t="s">
        <v>47</v>
      </c>
      <c r="B90" t="s">
        <v>4678</v>
      </c>
    </row>
    <row r="91" spans="1:2" ht="15" customHeight="1">
      <c r="A91" t="s">
        <v>52</v>
      </c>
      <c r="B91" t="s">
        <v>4678</v>
      </c>
    </row>
    <row r="92" spans="1:2" ht="15" customHeight="1">
      <c r="A92" t="s">
        <v>57</v>
      </c>
      <c r="B92" t="s">
        <v>4678</v>
      </c>
    </row>
    <row r="93" spans="1:2" ht="15" customHeight="1">
      <c r="A93" t="s">
        <v>62</v>
      </c>
      <c r="B93" t="s">
        <v>4678</v>
      </c>
    </row>
    <row r="94" spans="1:2" ht="15" customHeight="1">
      <c r="A94" t="s">
        <v>68</v>
      </c>
      <c r="B94" t="s">
        <v>4678</v>
      </c>
    </row>
    <row r="95" spans="1:2" ht="15" customHeight="1">
      <c r="A95" t="s">
        <v>73</v>
      </c>
      <c r="B95" t="s">
        <v>4678</v>
      </c>
    </row>
    <row r="96" spans="1:2" ht="15" customHeight="1">
      <c r="A96" t="s">
        <v>78</v>
      </c>
      <c r="B96" t="s">
        <v>4678</v>
      </c>
    </row>
    <row r="97" spans="1:2" ht="15" customHeight="1">
      <c r="A97" t="s">
        <v>85</v>
      </c>
      <c r="B97" t="s">
        <v>4678</v>
      </c>
    </row>
    <row r="98" spans="1:2" ht="15" customHeight="1">
      <c r="A98" t="s">
        <v>91</v>
      </c>
      <c r="B98" t="s">
        <v>4678</v>
      </c>
    </row>
    <row r="99" spans="1:2" ht="15" customHeight="1">
      <c r="A99" t="s">
        <v>97</v>
      </c>
      <c r="B99" t="s">
        <v>4678</v>
      </c>
    </row>
    <row r="100" spans="1:2" ht="15" customHeight="1">
      <c r="A100" t="s">
        <v>104</v>
      </c>
      <c r="B100" t="s">
        <v>4678</v>
      </c>
    </row>
    <row r="101" spans="1:2" ht="15" customHeight="1">
      <c r="A101" t="s">
        <v>111</v>
      </c>
      <c r="B101" t="s">
        <v>4678</v>
      </c>
    </row>
    <row r="102" spans="1:2" ht="15" customHeight="1">
      <c r="A102" t="s">
        <v>118</v>
      </c>
      <c r="B102" t="s">
        <v>4678</v>
      </c>
    </row>
    <row r="103" spans="1:2" ht="15" customHeight="1">
      <c r="A103" t="s">
        <v>124</v>
      </c>
      <c r="B103" t="s">
        <v>4678</v>
      </c>
    </row>
    <row r="104" spans="1:2" ht="15" customHeight="1">
      <c r="A104" t="s">
        <v>131</v>
      </c>
      <c r="B104" t="s">
        <v>4678</v>
      </c>
    </row>
    <row r="105" spans="1:2" ht="15" customHeight="1">
      <c r="A105" t="s">
        <v>136</v>
      </c>
      <c r="B105" t="s">
        <v>4678</v>
      </c>
    </row>
    <row r="106" spans="1:2" ht="15" customHeight="1">
      <c r="A106" t="s">
        <v>142</v>
      </c>
      <c r="B106" t="s">
        <v>4678</v>
      </c>
    </row>
    <row r="107" spans="1:2" ht="15" customHeight="1">
      <c r="A107" t="s">
        <v>147</v>
      </c>
      <c r="B107" t="s">
        <v>4678</v>
      </c>
    </row>
    <row r="108" spans="1:2" ht="15" customHeight="1">
      <c r="A108" t="s">
        <v>152</v>
      </c>
      <c r="B108" t="s">
        <v>4678</v>
      </c>
    </row>
    <row r="109" spans="1:2" ht="15" customHeight="1">
      <c r="A109" t="s">
        <v>155</v>
      </c>
      <c r="B109" t="s">
        <v>4678</v>
      </c>
    </row>
    <row r="110" spans="1:2" ht="15" customHeight="1">
      <c r="A110" t="s">
        <v>160</v>
      </c>
      <c r="B110" t="s">
        <v>4678</v>
      </c>
    </row>
    <row r="111" spans="1:2" ht="15" customHeight="1">
      <c r="A111" t="s">
        <v>165</v>
      </c>
      <c r="B111" t="s">
        <v>4678</v>
      </c>
    </row>
    <row r="112" spans="1:2" ht="15" customHeight="1">
      <c r="A112" t="s">
        <v>170</v>
      </c>
      <c r="B112" t="s">
        <v>4678</v>
      </c>
    </row>
    <row r="113" spans="1:2" ht="15" customHeight="1">
      <c r="A113" t="s">
        <v>177</v>
      </c>
      <c r="B113" t="s">
        <v>4678</v>
      </c>
    </row>
    <row r="114" spans="1:2" ht="15" customHeight="1">
      <c r="A114" t="s">
        <v>183</v>
      </c>
      <c r="B114" t="s">
        <v>4678</v>
      </c>
    </row>
    <row r="115" spans="1:2" ht="15" customHeight="1">
      <c r="A115" t="s">
        <v>189</v>
      </c>
      <c r="B115" t="s">
        <v>4678</v>
      </c>
    </row>
    <row r="116" spans="1:2" ht="15" customHeight="1">
      <c r="A116" t="s">
        <v>195</v>
      </c>
      <c r="B116" t="s">
        <v>4678</v>
      </c>
    </row>
    <row r="117" spans="1:2" ht="15" customHeight="1">
      <c r="A117" t="s">
        <v>200</v>
      </c>
      <c r="B117" t="s">
        <v>4678</v>
      </c>
    </row>
    <row r="118" spans="1:2" ht="15" customHeight="1">
      <c r="A118" t="s">
        <v>205</v>
      </c>
      <c r="B118" t="s">
        <v>4678</v>
      </c>
    </row>
    <row r="119" spans="1:2" ht="15" customHeight="1">
      <c r="A119" t="s">
        <v>212</v>
      </c>
      <c r="B119" t="s">
        <v>4678</v>
      </c>
    </row>
    <row r="120" spans="1:2" ht="15" customHeight="1">
      <c r="A120" t="s">
        <v>219</v>
      </c>
      <c r="B120" t="s">
        <v>4678</v>
      </c>
    </row>
    <row r="121" spans="1:2" ht="15" customHeight="1">
      <c r="A121" t="s">
        <v>225</v>
      </c>
      <c r="B121" t="s">
        <v>4678</v>
      </c>
    </row>
    <row r="122" spans="1:2" ht="15" customHeight="1">
      <c r="A122" t="s">
        <v>233</v>
      </c>
      <c r="B122" t="s">
        <v>4678</v>
      </c>
    </row>
    <row r="123" spans="1:2" ht="15" customHeight="1">
      <c r="A123" t="s">
        <v>240</v>
      </c>
      <c r="B123" t="s">
        <v>4678</v>
      </c>
    </row>
    <row r="124" spans="1:2" ht="15" customHeight="1">
      <c r="A124" t="s">
        <v>245</v>
      </c>
      <c r="B124" t="s">
        <v>4678</v>
      </c>
    </row>
    <row r="125" spans="1:2" ht="15" customHeight="1">
      <c r="A125" t="s">
        <v>250</v>
      </c>
      <c r="B125" t="s">
        <v>4678</v>
      </c>
    </row>
    <row r="126" spans="1:2" ht="15" customHeight="1">
      <c r="A126" t="s">
        <v>256</v>
      </c>
      <c r="B126" t="s">
        <v>4678</v>
      </c>
    </row>
    <row r="127" spans="1:2" ht="15" customHeight="1">
      <c r="A127" t="s">
        <v>260</v>
      </c>
      <c r="B127" t="s">
        <v>4678</v>
      </c>
    </row>
    <row r="128" spans="1:2" ht="15" customHeight="1">
      <c r="A128" t="s">
        <v>264</v>
      </c>
      <c r="B128" t="s">
        <v>4678</v>
      </c>
    </row>
    <row r="129" spans="1:2" ht="15" customHeight="1">
      <c r="A129" t="s">
        <v>269</v>
      </c>
      <c r="B129" t="s">
        <v>4678</v>
      </c>
    </row>
    <row r="130" spans="1:2" ht="15" customHeight="1">
      <c r="A130" t="s">
        <v>276</v>
      </c>
      <c r="B130" t="s">
        <v>4678</v>
      </c>
    </row>
    <row r="131" spans="1:2" ht="15" customHeight="1">
      <c r="A131" t="s">
        <v>283</v>
      </c>
      <c r="B131" t="s">
        <v>4678</v>
      </c>
    </row>
    <row r="132" spans="1:2" ht="15" customHeight="1">
      <c r="A132" t="s">
        <v>287</v>
      </c>
      <c r="B132" t="s">
        <v>4678</v>
      </c>
    </row>
    <row r="133" spans="1:2" ht="15" customHeight="1">
      <c r="A133" t="s">
        <v>292</v>
      </c>
      <c r="B133" t="s">
        <v>4678</v>
      </c>
    </row>
    <row r="134" spans="1:2" ht="15" customHeight="1">
      <c r="A134" t="s">
        <v>295</v>
      </c>
      <c r="B134" t="s">
        <v>4678</v>
      </c>
    </row>
    <row r="135" spans="1:2" ht="15" customHeight="1">
      <c r="A135" t="s">
        <v>299</v>
      </c>
      <c r="B135" t="s">
        <v>4678</v>
      </c>
    </row>
    <row r="136" spans="1:2" ht="15" customHeight="1">
      <c r="A136" t="s">
        <v>304</v>
      </c>
      <c r="B136" t="s">
        <v>4678</v>
      </c>
    </row>
    <row r="137" spans="1:2" ht="15" customHeight="1">
      <c r="A137" t="s">
        <v>309</v>
      </c>
      <c r="B137" t="s">
        <v>4678</v>
      </c>
    </row>
    <row r="138" spans="1:2" ht="15" customHeight="1">
      <c r="A138" t="s">
        <v>310</v>
      </c>
      <c r="B138" t="s">
        <v>4678</v>
      </c>
    </row>
    <row r="139" spans="1:2" ht="15" customHeight="1">
      <c r="A139" t="s">
        <v>315</v>
      </c>
      <c r="B139" t="s">
        <v>4678</v>
      </c>
    </row>
    <row r="140" spans="1:2" ht="15" customHeight="1">
      <c r="A140" t="s">
        <v>322</v>
      </c>
      <c r="B140" t="s">
        <v>4678</v>
      </c>
    </row>
    <row r="141" spans="1:2" ht="15" customHeight="1">
      <c r="A141" t="s">
        <v>327</v>
      </c>
      <c r="B141" t="s">
        <v>4678</v>
      </c>
    </row>
    <row r="142" spans="1:2" ht="15" customHeight="1">
      <c r="A142" t="s">
        <v>333</v>
      </c>
      <c r="B142" t="s">
        <v>4678</v>
      </c>
    </row>
    <row r="143" spans="1:2" ht="15" customHeight="1">
      <c r="A143" t="s">
        <v>337</v>
      </c>
      <c r="B143" t="s">
        <v>4678</v>
      </c>
    </row>
    <row r="144" spans="1:2" ht="15" customHeight="1">
      <c r="A144" t="s">
        <v>343</v>
      </c>
      <c r="B144" t="s">
        <v>4678</v>
      </c>
    </row>
    <row r="145" spans="1:2" ht="15" customHeight="1">
      <c r="A145" t="s">
        <v>348</v>
      </c>
      <c r="B145" t="s">
        <v>4678</v>
      </c>
    </row>
    <row r="146" spans="1:2" ht="15" customHeight="1">
      <c r="A146" t="s">
        <v>353</v>
      </c>
      <c r="B146" t="s">
        <v>4678</v>
      </c>
    </row>
    <row r="147" spans="1:2" ht="15" customHeight="1">
      <c r="A147" t="s">
        <v>360</v>
      </c>
      <c r="B147" t="s">
        <v>4678</v>
      </c>
    </row>
    <row r="148" spans="1:2" ht="15" customHeight="1">
      <c r="A148" t="s">
        <v>365</v>
      </c>
      <c r="B148" t="s">
        <v>4678</v>
      </c>
    </row>
    <row r="149" spans="1:2">
      <c r="A149" t="s">
        <v>371</v>
      </c>
      <c r="B149" t="s">
        <v>4678</v>
      </c>
    </row>
    <row r="150" spans="1:2">
      <c r="A150" t="s">
        <v>375</v>
      </c>
      <c r="B150" t="s">
        <v>4678</v>
      </c>
    </row>
    <row r="151" spans="1:2">
      <c r="A151" t="s">
        <v>378</v>
      </c>
      <c r="B151" t="s">
        <v>4678</v>
      </c>
    </row>
    <row r="152" spans="1:2">
      <c r="A152" t="s">
        <v>383</v>
      </c>
      <c r="B152" t="s">
        <v>4678</v>
      </c>
    </row>
    <row r="153" spans="1:2">
      <c r="A153" t="s">
        <v>388</v>
      </c>
      <c r="B153" t="s">
        <v>4678</v>
      </c>
    </row>
    <row r="154" spans="1:2">
      <c r="A154" t="s">
        <v>392</v>
      </c>
      <c r="B154" t="s">
        <v>4678</v>
      </c>
    </row>
    <row r="155" spans="1:2">
      <c r="A155" t="s">
        <v>397</v>
      </c>
      <c r="B155" t="s">
        <v>4678</v>
      </c>
    </row>
    <row r="156" spans="1:2">
      <c r="A156" t="s">
        <v>401</v>
      </c>
      <c r="B156" t="s">
        <v>4678</v>
      </c>
    </row>
    <row r="157" spans="1:2">
      <c r="A157" t="s">
        <v>406</v>
      </c>
      <c r="B157" t="s">
        <v>4678</v>
      </c>
    </row>
    <row r="158" spans="1:2">
      <c r="A158" t="s">
        <v>413</v>
      </c>
      <c r="B158" t="s">
        <v>4678</v>
      </c>
    </row>
    <row r="159" spans="1:2">
      <c r="A159" t="s">
        <v>418</v>
      </c>
      <c r="B159" t="s">
        <v>4678</v>
      </c>
    </row>
    <row r="160" spans="1:2">
      <c r="A160" t="s">
        <v>423</v>
      </c>
      <c r="B160" t="s">
        <v>4678</v>
      </c>
    </row>
    <row r="161" spans="1:2">
      <c r="A161" t="s">
        <v>428</v>
      </c>
      <c r="B161" t="s">
        <v>4678</v>
      </c>
    </row>
    <row r="162" spans="1:2">
      <c r="A162" t="s">
        <v>432</v>
      </c>
      <c r="B162" t="s">
        <v>4678</v>
      </c>
    </row>
    <row r="163" spans="1:2">
      <c r="A163" t="s">
        <v>436</v>
      </c>
      <c r="B163" t="s">
        <v>4678</v>
      </c>
    </row>
    <row r="164" spans="1:2">
      <c r="A164" t="s">
        <v>441</v>
      </c>
      <c r="B164" t="s">
        <v>4678</v>
      </c>
    </row>
    <row r="165" spans="1:2">
      <c r="A165" t="s">
        <v>446</v>
      </c>
      <c r="B165" t="s">
        <v>4678</v>
      </c>
    </row>
    <row r="166" spans="1:2">
      <c r="A166" t="s">
        <v>452</v>
      </c>
      <c r="B166" t="s">
        <v>4678</v>
      </c>
    </row>
    <row r="167" spans="1:2">
      <c r="A167" t="s">
        <v>457</v>
      </c>
      <c r="B167" t="s">
        <v>4678</v>
      </c>
    </row>
    <row r="168" spans="1:2">
      <c r="A168" t="s">
        <v>462</v>
      </c>
      <c r="B168" t="s">
        <v>4678</v>
      </c>
    </row>
    <row r="169" spans="1:2">
      <c r="A169" t="s">
        <v>468</v>
      </c>
      <c r="B169" t="s">
        <v>4678</v>
      </c>
    </row>
    <row r="170" spans="1:2">
      <c r="A170" t="s">
        <v>475</v>
      </c>
      <c r="B170" t="s">
        <v>4678</v>
      </c>
    </row>
    <row r="171" spans="1:2">
      <c r="A171" t="s">
        <v>479</v>
      </c>
      <c r="B171" t="s">
        <v>4678</v>
      </c>
    </row>
    <row r="172" spans="1:2">
      <c r="A172" t="s">
        <v>486</v>
      </c>
      <c r="B172" t="s">
        <v>4678</v>
      </c>
    </row>
    <row r="173" spans="1:2">
      <c r="A173" t="s">
        <v>488</v>
      </c>
      <c r="B173" t="s">
        <v>4678</v>
      </c>
    </row>
    <row r="174" spans="1:2">
      <c r="A174" t="s">
        <v>493</v>
      </c>
      <c r="B174" t="s">
        <v>4678</v>
      </c>
    </row>
    <row r="175" spans="1:2">
      <c r="A175" t="s">
        <v>498</v>
      </c>
      <c r="B175" t="s">
        <v>4678</v>
      </c>
    </row>
    <row r="176" spans="1:2">
      <c r="A176" t="s">
        <v>502</v>
      </c>
      <c r="B176" t="s">
        <v>4678</v>
      </c>
    </row>
    <row r="177" spans="1:2">
      <c r="A177" t="s">
        <v>507</v>
      </c>
      <c r="B177" t="s">
        <v>4678</v>
      </c>
    </row>
    <row r="178" spans="1:2">
      <c r="A178" t="s">
        <v>513</v>
      </c>
      <c r="B178" t="s">
        <v>4678</v>
      </c>
    </row>
    <row r="179" spans="1:2">
      <c r="A179" t="s">
        <v>519</v>
      </c>
      <c r="B179" t="s">
        <v>4678</v>
      </c>
    </row>
    <row r="180" spans="1:2">
      <c r="A180" t="s">
        <v>521</v>
      </c>
      <c r="B180" t="s">
        <v>4678</v>
      </c>
    </row>
    <row r="181" spans="1:2">
      <c r="A181" t="s">
        <v>526</v>
      </c>
      <c r="B181" t="s">
        <v>4678</v>
      </c>
    </row>
    <row r="182" spans="1:2">
      <c r="A182" t="s">
        <v>529</v>
      </c>
      <c r="B182" t="s">
        <v>4678</v>
      </c>
    </row>
    <row r="183" spans="1:2">
      <c r="A183" t="s">
        <v>535</v>
      </c>
      <c r="B183" t="s">
        <v>4678</v>
      </c>
    </row>
    <row r="184" spans="1:2">
      <c r="A184" t="s">
        <v>540</v>
      </c>
      <c r="B184" t="s">
        <v>4678</v>
      </c>
    </row>
    <row r="185" spans="1:2">
      <c r="A185" t="s">
        <v>545</v>
      </c>
      <c r="B185" t="s">
        <v>4678</v>
      </c>
    </row>
    <row r="186" spans="1:2">
      <c r="A186" t="s">
        <v>550</v>
      </c>
      <c r="B186" t="s">
        <v>4678</v>
      </c>
    </row>
    <row r="187" spans="1:2">
      <c r="A187" t="s">
        <v>555</v>
      </c>
      <c r="B187" t="s">
        <v>4678</v>
      </c>
    </row>
    <row r="188" spans="1:2">
      <c r="A188" t="s">
        <v>560</v>
      </c>
      <c r="B188" t="s">
        <v>4678</v>
      </c>
    </row>
    <row r="189" spans="1:2">
      <c r="A189" t="s">
        <v>565</v>
      </c>
      <c r="B189" t="s">
        <v>4678</v>
      </c>
    </row>
    <row r="190" spans="1:2">
      <c r="A190" t="s">
        <v>570</v>
      </c>
      <c r="B190" t="s">
        <v>4678</v>
      </c>
    </row>
    <row r="191" spans="1:2">
      <c r="A191" t="s">
        <v>574</v>
      </c>
      <c r="B191" t="s">
        <v>4678</v>
      </c>
    </row>
    <row r="192" spans="1:2">
      <c r="A192" t="s">
        <v>578</v>
      </c>
      <c r="B192" t="s">
        <v>4678</v>
      </c>
    </row>
    <row r="193" spans="1:2">
      <c r="A193" t="s">
        <v>583</v>
      </c>
      <c r="B193" t="s">
        <v>4678</v>
      </c>
    </row>
    <row r="194" spans="1:2">
      <c r="A194" t="s">
        <v>589</v>
      </c>
      <c r="B194" t="s">
        <v>4678</v>
      </c>
    </row>
    <row r="195" spans="1:2">
      <c r="A195" t="s">
        <v>592</v>
      </c>
      <c r="B195" t="s">
        <v>4678</v>
      </c>
    </row>
    <row r="196" spans="1:2">
      <c r="A196" t="s">
        <v>596</v>
      </c>
      <c r="B196" t="s">
        <v>4678</v>
      </c>
    </row>
    <row r="197" spans="1:2">
      <c r="A197" t="s">
        <v>600</v>
      </c>
      <c r="B197" t="s">
        <v>4678</v>
      </c>
    </row>
    <row r="198" spans="1:2">
      <c r="A198" t="s">
        <v>607</v>
      </c>
      <c r="B198" t="s">
        <v>4678</v>
      </c>
    </row>
    <row r="199" spans="1:2">
      <c r="A199" t="s">
        <v>610</v>
      </c>
      <c r="B199" t="s">
        <v>4678</v>
      </c>
    </row>
    <row r="200" spans="1:2">
      <c r="A200" t="s">
        <v>617</v>
      </c>
      <c r="B200" t="s">
        <v>4678</v>
      </c>
    </row>
    <row r="201" spans="1:2">
      <c r="A201" t="s">
        <v>621</v>
      </c>
      <c r="B201" t="s">
        <v>4678</v>
      </c>
    </row>
    <row r="202" spans="1:2">
      <c r="A202" t="s">
        <v>626</v>
      </c>
      <c r="B202" t="s">
        <v>4678</v>
      </c>
    </row>
    <row r="203" spans="1:2">
      <c r="A203" t="s">
        <v>629</v>
      </c>
      <c r="B203" t="s">
        <v>4678</v>
      </c>
    </row>
    <row r="204" spans="1:2">
      <c r="A204" t="s">
        <v>633</v>
      </c>
      <c r="B204" t="s">
        <v>4678</v>
      </c>
    </row>
    <row r="205" spans="1:2">
      <c r="A205" t="s">
        <v>636</v>
      </c>
      <c r="B205" t="s">
        <v>4678</v>
      </c>
    </row>
    <row r="206" spans="1:2">
      <c r="A206" t="s">
        <v>641</v>
      </c>
      <c r="B206" t="s">
        <v>4678</v>
      </c>
    </row>
    <row r="207" spans="1:2">
      <c r="A207" t="s">
        <v>645</v>
      </c>
      <c r="B207" t="s">
        <v>4678</v>
      </c>
    </row>
    <row r="208" spans="1:2">
      <c r="A208" t="s">
        <v>650</v>
      </c>
      <c r="B208" t="s">
        <v>4678</v>
      </c>
    </row>
    <row r="209" spans="1:2">
      <c r="A209" t="s">
        <v>654</v>
      </c>
      <c r="B209" t="s">
        <v>4678</v>
      </c>
    </row>
    <row r="210" spans="1:2">
      <c r="A210" t="s">
        <v>658</v>
      </c>
      <c r="B210" t="s">
        <v>4678</v>
      </c>
    </row>
    <row r="211" spans="1:2">
      <c r="A211" t="s">
        <v>662</v>
      </c>
      <c r="B211" t="s">
        <v>4678</v>
      </c>
    </row>
    <row r="212" spans="1:2">
      <c r="A212" t="s">
        <v>666</v>
      </c>
      <c r="B212" t="s">
        <v>4678</v>
      </c>
    </row>
    <row r="213" spans="1:2">
      <c r="A213" t="s">
        <v>669</v>
      </c>
      <c r="B213" t="s">
        <v>4678</v>
      </c>
    </row>
    <row r="214" spans="1:2">
      <c r="A214" t="s">
        <v>672</v>
      </c>
      <c r="B214" t="s">
        <v>4678</v>
      </c>
    </row>
    <row r="215" spans="1:2">
      <c r="A215" t="s">
        <v>675</v>
      </c>
      <c r="B215" t="s">
        <v>4678</v>
      </c>
    </row>
    <row r="216" spans="1:2">
      <c r="A216" t="s">
        <v>678</v>
      </c>
      <c r="B216" t="s">
        <v>4678</v>
      </c>
    </row>
    <row r="217" spans="1:2">
      <c r="A217" t="s">
        <v>684</v>
      </c>
      <c r="B217" t="s">
        <v>4678</v>
      </c>
    </row>
    <row r="218" spans="1:2">
      <c r="A218" t="s">
        <v>691</v>
      </c>
      <c r="B218" t="s">
        <v>4678</v>
      </c>
    </row>
    <row r="219" spans="1:2">
      <c r="A219" t="s">
        <v>695</v>
      </c>
      <c r="B219" t="s">
        <v>4678</v>
      </c>
    </row>
    <row r="220" spans="1:2">
      <c r="A220" t="s">
        <v>700</v>
      </c>
      <c r="B220" t="s">
        <v>4678</v>
      </c>
    </row>
    <row r="221" spans="1:2">
      <c r="A221" t="s">
        <v>704</v>
      </c>
      <c r="B221" t="s">
        <v>4678</v>
      </c>
    </row>
    <row r="222" spans="1:2">
      <c r="A222" t="s">
        <v>708</v>
      </c>
      <c r="B222" t="s">
        <v>4678</v>
      </c>
    </row>
    <row r="223" spans="1:2">
      <c r="A223" t="s">
        <v>711</v>
      </c>
      <c r="B223" t="s">
        <v>4678</v>
      </c>
    </row>
    <row r="224" spans="1:2">
      <c r="A224" t="s">
        <v>714</v>
      </c>
      <c r="B224" t="s">
        <v>4678</v>
      </c>
    </row>
    <row r="225" spans="1:2">
      <c r="A225" t="s">
        <v>717</v>
      </c>
      <c r="B225" t="s">
        <v>4678</v>
      </c>
    </row>
    <row r="226" spans="1:2">
      <c r="A226" t="s">
        <v>720</v>
      </c>
      <c r="B226" t="s">
        <v>4678</v>
      </c>
    </row>
    <row r="227" spans="1:2">
      <c r="A227" t="s">
        <v>723</v>
      </c>
      <c r="B227" t="s">
        <v>4678</v>
      </c>
    </row>
    <row r="228" spans="1:2">
      <c r="A228" t="s">
        <v>726</v>
      </c>
      <c r="B228" t="s">
        <v>4678</v>
      </c>
    </row>
    <row r="229" spans="1:2">
      <c r="A229" t="s">
        <v>731</v>
      </c>
      <c r="B229" t="s">
        <v>4678</v>
      </c>
    </row>
    <row r="230" spans="1:2">
      <c r="A230" t="s">
        <v>735</v>
      </c>
      <c r="B230" t="s">
        <v>4678</v>
      </c>
    </row>
    <row r="231" spans="1:2">
      <c r="A231" t="s">
        <v>738</v>
      </c>
      <c r="B231" t="s">
        <v>4678</v>
      </c>
    </row>
    <row r="232" spans="1:2">
      <c r="A232" t="s">
        <v>744</v>
      </c>
      <c r="B232" t="s">
        <v>4678</v>
      </c>
    </row>
    <row r="233" spans="1:2">
      <c r="A233" t="s">
        <v>748</v>
      </c>
      <c r="B233" t="s">
        <v>4678</v>
      </c>
    </row>
    <row r="234" spans="1:2">
      <c r="A234" t="s">
        <v>752</v>
      </c>
      <c r="B234" t="s">
        <v>4678</v>
      </c>
    </row>
    <row r="235" spans="1:2">
      <c r="A235" t="s">
        <v>757</v>
      </c>
      <c r="B235" t="s">
        <v>4678</v>
      </c>
    </row>
    <row r="236" spans="1:2">
      <c r="A236" t="s">
        <v>761</v>
      </c>
      <c r="B236" t="s">
        <v>4678</v>
      </c>
    </row>
    <row r="237" spans="1:2">
      <c r="A237" t="s">
        <v>765</v>
      </c>
      <c r="B237" t="s">
        <v>4678</v>
      </c>
    </row>
    <row r="238" spans="1:2">
      <c r="A238" t="s">
        <v>770</v>
      </c>
      <c r="B238" t="s">
        <v>4678</v>
      </c>
    </row>
    <row r="239" spans="1:2">
      <c r="A239" t="s">
        <v>775</v>
      </c>
      <c r="B239" t="s">
        <v>4678</v>
      </c>
    </row>
    <row r="240" spans="1:2">
      <c r="A240" t="s">
        <v>781</v>
      </c>
      <c r="B240" t="s">
        <v>4678</v>
      </c>
    </row>
    <row r="241" spans="1:2">
      <c r="A241" t="s">
        <v>786</v>
      </c>
      <c r="B241" t="s">
        <v>4678</v>
      </c>
    </row>
    <row r="242" spans="1:2">
      <c r="A242" t="s">
        <v>790</v>
      </c>
      <c r="B242" t="s">
        <v>4678</v>
      </c>
    </row>
    <row r="243" spans="1:2">
      <c r="A243" t="s">
        <v>794</v>
      </c>
      <c r="B243" t="s">
        <v>4678</v>
      </c>
    </row>
    <row r="244" spans="1:2">
      <c r="A244" t="s">
        <v>800</v>
      </c>
      <c r="B244" t="s">
        <v>4678</v>
      </c>
    </row>
    <row r="245" spans="1:2">
      <c r="A245" t="s">
        <v>803</v>
      </c>
      <c r="B245" t="s">
        <v>4678</v>
      </c>
    </row>
    <row r="246" spans="1:2">
      <c r="A246" t="s">
        <v>807</v>
      </c>
      <c r="B246" t="s">
        <v>4678</v>
      </c>
    </row>
    <row r="247" spans="1:2">
      <c r="A247" t="s">
        <v>809</v>
      </c>
      <c r="B247" t="s">
        <v>4678</v>
      </c>
    </row>
    <row r="248" spans="1:2">
      <c r="A248" t="s">
        <v>811</v>
      </c>
      <c r="B248" t="s">
        <v>4678</v>
      </c>
    </row>
    <row r="249" spans="1:2">
      <c r="A249" t="s">
        <v>814</v>
      </c>
      <c r="B249" t="s">
        <v>4678</v>
      </c>
    </row>
    <row r="250" spans="1:2">
      <c r="A250" t="s">
        <v>816</v>
      </c>
      <c r="B250" t="s">
        <v>4678</v>
      </c>
    </row>
    <row r="251" spans="1:2">
      <c r="A251" t="s">
        <v>817</v>
      </c>
      <c r="B251" t="s">
        <v>4678</v>
      </c>
    </row>
    <row r="252" spans="1:2">
      <c r="A252" t="s">
        <v>818</v>
      </c>
      <c r="B252" t="s">
        <v>4678</v>
      </c>
    </row>
    <row r="253" spans="1:2">
      <c r="A253" t="s">
        <v>819</v>
      </c>
      <c r="B253" t="s">
        <v>4678</v>
      </c>
    </row>
    <row r="254" spans="1:2">
      <c r="A254" t="s">
        <v>820</v>
      </c>
      <c r="B254" t="s">
        <v>4678</v>
      </c>
    </row>
    <row r="255" spans="1:2">
      <c r="A255" t="s">
        <v>821</v>
      </c>
      <c r="B255" t="s">
        <v>4678</v>
      </c>
    </row>
    <row r="256" spans="1:2">
      <c r="A256" t="s">
        <v>825</v>
      </c>
      <c r="B256" t="s">
        <v>4678</v>
      </c>
    </row>
    <row r="257" spans="1:2">
      <c r="A257" t="s">
        <v>828</v>
      </c>
      <c r="B257" t="s">
        <v>4678</v>
      </c>
    </row>
    <row r="258" spans="1:2">
      <c r="A258" t="s">
        <v>833</v>
      </c>
      <c r="B258" t="s">
        <v>4678</v>
      </c>
    </row>
    <row r="259" spans="1:2">
      <c r="A259" t="s">
        <v>836</v>
      </c>
      <c r="B259" t="s">
        <v>4678</v>
      </c>
    </row>
    <row r="260" spans="1:2">
      <c r="A260" t="s">
        <v>840</v>
      </c>
      <c r="B260" t="s">
        <v>4678</v>
      </c>
    </row>
    <row r="261" spans="1:2">
      <c r="A261" t="s">
        <v>843</v>
      </c>
      <c r="B261" t="s">
        <v>4678</v>
      </c>
    </row>
    <row r="262" spans="1:2">
      <c r="A262" t="s">
        <v>847</v>
      </c>
      <c r="B262" t="s">
        <v>4678</v>
      </c>
    </row>
    <row r="263" spans="1:2">
      <c r="A263" t="s">
        <v>852</v>
      </c>
      <c r="B263" t="s">
        <v>4678</v>
      </c>
    </row>
    <row r="264" spans="1:2">
      <c r="A264" t="s">
        <v>857</v>
      </c>
      <c r="B264" t="s">
        <v>4678</v>
      </c>
    </row>
    <row r="265" spans="1:2">
      <c r="A265" t="s">
        <v>861</v>
      </c>
      <c r="B265" t="s">
        <v>4678</v>
      </c>
    </row>
    <row r="266" spans="1:2">
      <c r="A266" t="s">
        <v>864</v>
      </c>
      <c r="B266" t="s">
        <v>4678</v>
      </c>
    </row>
    <row r="267" spans="1:2">
      <c r="A267" t="s">
        <v>866</v>
      </c>
      <c r="B267" t="s">
        <v>4678</v>
      </c>
    </row>
    <row r="268" spans="1:2">
      <c r="A268" t="s">
        <v>868</v>
      </c>
      <c r="B268" t="s">
        <v>4678</v>
      </c>
    </row>
    <row r="269" spans="1:2">
      <c r="A269" t="s">
        <v>870</v>
      </c>
      <c r="B269" t="s">
        <v>4678</v>
      </c>
    </row>
    <row r="270" spans="1:2">
      <c r="A270" t="s">
        <v>874</v>
      </c>
      <c r="B270" t="s">
        <v>4678</v>
      </c>
    </row>
    <row r="271" spans="1:2">
      <c r="A271" t="s">
        <v>878</v>
      </c>
      <c r="B271" t="s">
        <v>4678</v>
      </c>
    </row>
    <row r="272" spans="1:2">
      <c r="A272" t="s">
        <v>881</v>
      </c>
      <c r="B272" t="s">
        <v>4678</v>
      </c>
    </row>
    <row r="273" spans="1:2">
      <c r="A273" t="s">
        <v>882</v>
      </c>
      <c r="B273" t="s">
        <v>4678</v>
      </c>
    </row>
    <row r="274" spans="1:2">
      <c r="A274" t="s">
        <v>884</v>
      </c>
      <c r="B274" t="s">
        <v>4678</v>
      </c>
    </row>
    <row r="275" spans="1:2">
      <c r="A275" t="s">
        <v>886</v>
      </c>
      <c r="B275" t="s">
        <v>4678</v>
      </c>
    </row>
    <row r="276" spans="1:2">
      <c r="A276" t="s">
        <v>889</v>
      </c>
      <c r="B276" t="s">
        <v>4678</v>
      </c>
    </row>
    <row r="277" spans="1:2">
      <c r="A277" t="s">
        <v>891</v>
      </c>
      <c r="B277" t="s">
        <v>4678</v>
      </c>
    </row>
    <row r="278" spans="1:2">
      <c r="A278" t="s">
        <v>892</v>
      </c>
      <c r="B278" t="s">
        <v>4678</v>
      </c>
    </row>
    <row r="279" spans="1:2">
      <c r="A279" t="s">
        <v>893</v>
      </c>
      <c r="B279" t="s">
        <v>4678</v>
      </c>
    </row>
    <row r="280" spans="1:2">
      <c r="A280" t="s">
        <v>897</v>
      </c>
      <c r="B280" t="s">
        <v>4678</v>
      </c>
    </row>
    <row r="281" spans="1:2">
      <c r="A281" t="s">
        <v>900</v>
      </c>
      <c r="B281" t="s">
        <v>4678</v>
      </c>
    </row>
    <row r="282" spans="1:2">
      <c r="A282" t="s">
        <v>904</v>
      </c>
      <c r="B282" t="s">
        <v>4678</v>
      </c>
    </row>
    <row r="283" spans="1:2">
      <c r="A283" t="s">
        <v>907</v>
      </c>
      <c r="B283" t="s">
        <v>4678</v>
      </c>
    </row>
    <row r="284" spans="1:2">
      <c r="A284" t="s">
        <v>910</v>
      </c>
      <c r="B284" t="s">
        <v>4678</v>
      </c>
    </row>
    <row r="285" spans="1:2">
      <c r="A285" t="s">
        <v>913</v>
      </c>
      <c r="B285" t="s">
        <v>4678</v>
      </c>
    </row>
    <row r="286" spans="1:2">
      <c r="A286" t="s">
        <v>919</v>
      </c>
      <c r="B286" t="s">
        <v>4678</v>
      </c>
    </row>
    <row r="287" spans="1:2">
      <c r="A287" t="s">
        <v>922</v>
      </c>
      <c r="B287" t="s">
        <v>4678</v>
      </c>
    </row>
    <row r="288" spans="1:2">
      <c r="A288" t="s">
        <v>926</v>
      </c>
      <c r="B288" t="s">
        <v>4678</v>
      </c>
    </row>
    <row r="289" spans="1:2">
      <c r="A289" t="s">
        <v>929</v>
      </c>
      <c r="B289" t="s">
        <v>4678</v>
      </c>
    </row>
    <row r="290" spans="1:2">
      <c r="A290" t="s">
        <v>934</v>
      </c>
      <c r="B290" t="s">
        <v>4678</v>
      </c>
    </row>
    <row r="291" spans="1:2">
      <c r="A291" t="s">
        <v>940</v>
      </c>
      <c r="B291" t="s">
        <v>4678</v>
      </c>
    </row>
    <row r="292" spans="1:2">
      <c r="A292" t="s">
        <v>945</v>
      </c>
      <c r="B292" t="s">
        <v>4678</v>
      </c>
    </row>
    <row r="293" spans="1:2">
      <c r="A293" t="s">
        <v>949</v>
      </c>
      <c r="B293" t="s">
        <v>4678</v>
      </c>
    </row>
    <row r="294" spans="1:2">
      <c r="A294" t="s">
        <v>955</v>
      </c>
      <c r="B294" t="s">
        <v>4678</v>
      </c>
    </row>
    <row r="295" spans="1:2">
      <c r="A295" t="s">
        <v>959</v>
      </c>
      <c r="B295" t="s">
        <v>4678</v>
      </c>
    </row>
    <row r="296" spans="1:2">
      <c r="A296" t="s">
        <v>963</v>
      </c>
      <c r="B296" t="s">
        <v>4678</v>
      </c>
    </row>
    <row r="297" spans="1:2">
      <c r="A297" t="s">
        <v>965</v>
      </c>
      <c r="B297" t="s">
        <v>4678</v>
      </c>
    </row>
    <row r="298" spans="1:2">
      <c r="A298" t="s">
        <v>968</v>
      </c>
      <c r="B298" t="s">
        <v>4678</v>
      </c>
    </row>
    <row r="299" spans="1:2">
      <c r="A299" t="s">
        <v>970</v>
      </c>
      <c r="B299" t="s">
        <v>4678</v>
      </c>
    </row>
    <row r="300" spans="1:2">
      <c r="A300" t="s">
        <v>973</v>
      </c>
      <c r="B300" t="s">
        <v>4678</v>
      </c>
    </row>
    <row r="301" spans="1:2">
      <c r="A301" t="s">
        <v>978</v>
      </c>
      <c r="B301" t="s">
        <v>4678</v>
      </c>
    </row>
    <row r="302" spans="1:2">
      <c r="A302" t="s">
        <v>981</v>
      </c>
      <c r="B302" t="s">
        <v>4678</v>
      </c>
    </row>
    <row r="303" spans="1:2">
      <c r="A303" t="s">
        <v>983</v>
      </c>
      <c r="B303" t="s">
        <v>4678</v>
      </c>
    </row>
    <row r="304" spans="1:2">
      <c r="A304" t="s">
        <v>986</v>
      </c>
      <c r="B304" t="s">
        <v>4678</v>
      </c>
    </row>
    <row r="305" spans="1:2">
      <c r="A305" t="s">
        <v>991</v>
      </c>
      <c r="B305" t="s">
        <v>4678</v>
      </c>
    </row>
    <row r="306" spans="1:2">
      <c r="A306" t="s">
        <v>995</v>
      </c>
      <c r="B306" t="s">
        <v>4678</v>
      </c>
    </row>
    <row r="307" spans="1:2">
      <c r="A307" t="s">
        <v>998</v>
      </c>
      <c r="B307" t="s">
        <v>4678</v>
      </c>
    </row>
    <row r="308" spans="1:2">
      <c r="A308" t="s">
        <v>1002</v>
      </c>
      <c r="B308" t="s">
        <v>4678</v>
      </c>
    </row>
    <row r="309" spans="1:2">
      <c r="A309" t="s">
        <v>1006</v>
      </c>
      <c r="B309" t="s">
        <v>4678</v>
      </c>
    </row>
    <row r="310" spans="1:2">
      <c r="A310" t="s">
        <v>1011</v>
      </c>
      <c r="B310" t="s">
        <v>4678</v>
      </c>
    </row>
    <row r="311" spans="1:2">
      <c r="A311" t="s">
        <v>1015</v>
      </c>
      <c r="B311" t="s">
        <v>4678</v>
      </c>
    </row>
    <row r="312" spans="1:2">
      <c r="A312" t="s">
        <v>1021</v>
      </c>
      <c r="B312" t="s">
        <v>4678</v>
      </c>
    </row>
    <row r="313" spans="1:2">
      <c r="A313" t="s">
        <v>1026</v>
      </c>
      <c r="B313" t="s">
        <v>4678</v>
      </c>
    </row>
    <row r="314" spans="1:2">
      <c r="A314" t="s">
        <v>1030</v>
      </c>
      <c r="B314" t="s">
        <v>4678</v>
      </c>
    </row>
    <row r="315" spans="1:2">
      <c r="A315" t="s">
        <v>1032</v>
      </c>
      <c r="B315" t="s">
        <v>4678</v>
      </c>
    </row>
    <row r="316" spans="1:2">
      <c r="A316" t="s">
        <v>1038</v>
      </c>
      <c r="B316" t="s">
        <v>4678</v>
      </c>
    </row>
    <row r="317" spans="1:2">
      <c r="A317" t="s">
        <v>1040</v>
      </c>
      <c r="B317" t="s">
        <v>4678</v>
      </c>
    </row>
    <row r="318" spans="1:2">
      <c r="A318" t="s">
        <v>1046</v>
      </c>
      <c r="B318" t="s">
        <v>4678</v>
      </c>
    </row>
    <row r="319" spans="1:2">
      <c r="A319" t="s">
        <v>1050</v>
      </c>
      <c r="B319" t="s">
        <v>4678</v>
      </c>
    </row>
    <row r="320" spans="1:2">
      <c r="A320" t="s">
        <v>1052</v>
      </c>
      <c r="B320" t="s">
        <v>4678</v>
      </c>
    </row>
    <row r="321" spans="1:2">
      <c r="A321" t="s">
        <v>1055</v>
      </c>
      <c r="B321" t="s">
        <v>4678</v>
      </c>
    </row>
    <row r="322" spans="1:2">
      <c r="A322" t="s">
        <v>1061</v>
      </c>
      <c r="B322" t="s">
        <v>4678</v>
      </c>
    </row>
    <row r="323" spans="1:2">
      <c r="A323" t="s">
        <v>1064</v>
      </c>
      <c r="B323" t="s">
        <v>4678</v>
      </c>
    </row>
    <row r="324" spans="1:2">
      <c r="A324" t="s">
        <v>1067</v>
      </c>
      <c r="B324" t="s">
        <v>4678</v>
      </c>
    </row>
    <row r="325" spans="1:2">
      <c r="A325" t="s">
        <v>1070</v>
      </c>
      <c r="B325" t="s">
        <v>4678</v>
      </c>
    </row>
    <row r="326" spans="1:2">
      <c r="A326" t="s">
        <v>1072</v>
      </c>
      <c r="B326" t="s">
        <v>4678</v>
      </c>
    </row>
    <row r="327" spans="1:2">
      <c r="A327" t="s">
        <v>1077</v>
      </c>
      <c r="B327" t="s">
        <v>4678</v>
      </c>
    </row>
    <row r="328" spans="1:2">
      <c r="A328" t="s">
        <v>1083</v>
      </c>
      <c r="B328" t="s">
        <v>4678</v>
      </c>
    </row>
    <row r="329" spans="1:2">
      <c r="A329" t="s">
        <v>1088</v>
      </c>
      <c r="B329" t="s">
        <v>4678</v>
      </c>
    </row>
    <row r="330" spans="1:2">
      <c r="A330" t="s">
        <v>1091</v>
      </c>
      <c r="B330" t="s">
        <v>4678</v>
      </c>
    </row>
    <row r="331" spans="1:2">
      <c r="A331" t="s">
        <v>1093</v>
      </c>
      <c r="B331" t="s">
        <v>4678</v>
      </c>
    </row>
    <row r="332" spans="1:2">
      <c r="A332" t="s">
        <v>1094</v>
      </c>
      <c r="B332" t="s">
        <v>4678</v>
      </c>
    </row>
    <row r="333" spans="1:2">
      <c r="A333" t="s">
        <v>1097</v>
      </c>
      <c r="B333" t="s">
        <v>4678</v>
      </c>
    </row>
    <row r="334" spans="1:2">
      <c r="A334" t="s">
        <v>1099</v>
      </c>
      <c r="B334" t="s">
        <v>4678</v>
      </c>
    </row>
    <row r="335" spans="1:2">
      <c r="A335" t="s">
        <v>1103</v>
      </c>
      <c r="B335" t="s">
        <v>4678</v>
      </c>
    </row>
    <row r="336" spans="1:2">
      <c r="A336" t="s">
        <v>1105</v>
      </c>
      <c r="B336" t="s">
        <v>4678</v>
      </c>
    </row>
    <row r="337" spans="1:2">
      <c r="A337" t="s">
        <v>1107</v>
      </c>
      <c r="B337" t="s">
        <v>4678</v>
      </c>
    </row>
    <row r="338" spans="1:2">
      <c r="A338" t="s">
        <v>1111</v>
      </c>
      <c r="B338" t="s">
        <v>4678</v>
      </c>
    </row>
    <row r="339" spans="1:2">
      <c r="A339" t="s">
        <v>1116</v>
      </c>
      <c r="B339" t="s">
        <v>4678</v>
      </c>
    </row>
    <row r="340" spans="1:2">
      <c r="A340" t="s">
        <v>1119</v>
      </c>
      <c r="B340" t="s">
        <v>4678</v>
      </c>
    </row>
    <row r="341" spans="1:2">
      <c r="A341" t="s">
        <v>1123</v>
      </c>
      <c r="B341" t="s">
        <v>4678</v>
      </c>
    </row>
    <row r="342" spans="1:2">
      <c r="A342" t="s">
        <v>1127</v>
      </c>
      <c r="B342" t="s">
        <v>4678</v>
      </c>
    </row>
    <row r="343" spans="1:2">
      <c r="A343" t="s">
        <v>1128</v>
      </c>
      <c r="B343" t="s">
        <v>4678</v>
      </c>
    </row>
    <row r="344" spans="1:2">
      <c r="A344" t="s">
        <v>1131</v>
      </c>
      <c r="B344" t="s">
        <v>4678</v>
      </c>
    </row>
    <row r="345" spans="1:2">
      <c r="A345" t="s">
        <v>1135</v>
      </c>
      <c r="B345" t="s">
        <v>4678</v>
      </c>
    </row>
    <row r="346" spans="1:2">
      <c r="A346" t="s">
        <v>1139</v>
      </c>
      <c r="B346" t="s">
        <v>4678</v>
      </c>
    </row>
    <row r="347" spans="1:2">
      <c r="A347" t="s">
        <v>1143</v>
      </c>
      <c r="B347" t="s">
        <v>4678</v>
      </c>
    </row>
    <row r="348" spans="1:2">
      <c r="A348" t="s">
        <v>1148</v>
      </c>
      <c r="B348" t="s">
        <v>4678</v>
      </c>
    </row>
    <row r="349" spans="1:2">
      <c r="A349" t="s">
        <v>1150</v>
      </c>
      <c r="B349" t="s">
        <v>4678</v>
      </c>
    </row>
    <row r="350" spans="1:2">
      <c r="A350" t="s">
        <v>1152</v>
      </c>
      <c r="B350" t="s">
        <v>4678</v>
      </c>
    </row>
    <row r="351" spans="1:2">
      <c r="A351" t="s">
        <v>1156</v>
      </c>
      <c r="B351" t="s">
        <v>4678</v>
      </c>
    </row>
    <row r="352" spans="1:2">
      <c r="A352" t="s">
        <v>1159</v>
      </c>
      <c r="B352" t="s">
        <v>4678</v>
      </c>
    </row>
    <row r="353" spans="1:2">
      <c r="A353" t="s">
        <v>1162</v>
      </c>
      <c r="B353" t="s">
        <v>4678</v>
      </c>
    </row>
    <row r="354" spans="1:2">
      <c r="A354" t="s">
        <v>1168</v>
      </c>
      <c r="B354" t="s">
        <v>4678</v>
      </c>
    </row>
    <row r="355" spans="1:2">
      <c r="A355" t="s">
        <v>1171</v>
      </c>
      <c r="B355" t="s">
        <v>4678</v>
      </c>
    </row>
    <row r="356" spans="1:2">
      <c r="A356" t="s">
        <v>1174</v>
      </c>
      <c r="B356" t="s">
        <v>4678</v>
      </c>
    </row>
    <row r="357" spans="1:2">
      <c r="A357" t="s">
        <v>1178</v>
      </c>
      <c r="B357" t="s">
        <v>4678</v>
      </c>
    </row>
    <row r="358" spans="1:2">
      <c r="A358" t="s">
        <v>1181</v>
      </c>
      <c r="B358" t="s">
        <v>4678</v>
      </c>
    </row>
    <row r="359" spans="1:2">
      <c r="A359" t="s">
        <v>1185</v>
      </c>
      <c r="B359" t="s">
        <v>4678</v>
      </c>
    </row>
    <row r="360" spans="1:2">
      <c r="A360" t="s">
        <v>1188</v>
      </c>
      <c r="B360" t="s">
        <v>4678</v>
      </c>
    </row>
    <row r="361" spans="1:2">
      <c r="A361" t="s">
        <v>1191</v>
      </c>
      <c r="B361" t="s">
        <v>4678</v>
      </c>
    </row>
    <row r="362" spans="1:2">
      <c r="A362" t="s">
        <v>1194</v>
      </c>
      <c r="B362" t="s">
        <v>4678</v>
      </c>
    </row>
    <row r="363" spans="1:2">
      <c r="A363" t="s">
        <v>1197</v>
      </c>
      <c r="B363" t="s">
        <v>4678</v>
      </c>
    </row>
    <row r="364" spans="1:2">
      <c r="A364" t="s">
        <v>1203</v>
      </c>
      <c r="B364" t="s">
        <v>4678</v>
      </c>
    </row>
    <row r="365" spans="1:2">
      <c r="A365" t="s">
        <v>1207</v>
      </c>
      <c r="B365" t="s">
        <v>4678</v>
      </c>
    </row>
    <row r="366" spans="1:2">
      <c r="A366" t="s">
        <v>1210</v>
      </c>
      <c r="B366" t="s">
        <v>4678</v>
      </c>
    </row>
    <row r="367" spans="1:2">
      <c r="A367" t="s">
        <v>1220</v>
      </c>
      <c r="B367" t="s">
        <v>4678</v>
      </c>
    </row>
    <row r="368" spans="1:2">
      <c r="A368" t="s">
        <v>1225</v>
      </c>
      <c r="B368" t="s">
        <v>4678</v>
      </c>
    </row>
    <row r="369" spans="1:2">
      <c r="A369" t="s">
        <v>1229</v>
      </c>
      <c r="B369" t="s">
        <v>4678</v>
      </c>
    </row>
    <row r="370" spans="1:2">
      <c r="A370" t="s">
        <v>1232</v>
      </c>
      <c r="B370" t="s">
        <v>4678</v>
      </c>
    </row>
    <row r="371" spans="1:2">
      <c r="A371" t="s">
        <v>1233</v>
      </c>
      <c r="B371" t="s">
        <v>4678</v>
      </c>
    </row>
    <row r="372" spans="1:2">
      <c r="A372" t="s">
        <v>1236</v>
      </c>
      <c r="B372" t="s">
        <v>4678</v>
      </c>
    </row>
    <row r="373" spans="1:2">
      <c r="A373" t="s">
        <v>1240</v>
      </c>
      <c r="B373" t="s">
        <v>4678</v>
      </c>
    </row>
    <row r="374" spans="1:2">
      <c r="A374" t="s">
        <v>1244</v>
      </c>
      <c r="B374" t="s">
        <v>4678</v>
      </c>
    </row>
    <row r="375" spans="1:2">
      <c r="A375" t="s">
        <v>1246</v>
      </c>
      <c r="B375" t="s">
        <v>4678</v>
      </c>
    </row>
    <row r="376" spans="1:2">
      <c r="A376" t="s">
        <v>1251</v>
      </c>
      <c r="B376" t="s">
        <v>4678</v>
      </c>
    </row>
    <row r="377" spans="1:2">
      <c r="A377" t="s">
        <v>1255</v>
      </c>
      <c r="B377" t="s">
        <v>4678</v>
      </c>
    </row>
    <row r="378" spans="1:2">
      <c r="A378" t="s">
        <v>2121</v>
      </c>
      <c r="B378" t="s">
        <v>4678</v>
      </c>
    </row>
    <row r="379" spans="1:2">
      <c r="A379" t="s">
        <v>1267</v>
      </c>
      <c r="B379" t="s">
        <v>4678</v>
      </c>
    </row>
    <row r="380" spans="1:2">
      <c r="A380" t="s">
        <v>1275</v>
      </c>
      <c r="B380" t="s">
        <v>4678</v>
      </c>
    </row>
    <row r="381" spans="1:2">
      <c r="A381" t="s">
        <v>1280</v>
      </c>
      <c r="B381" t="s">
        <v>4678</v>
      </c>
    </row>
    <row r="382" spans="1:2">
      <c r="A382" t="s">
        <v>1282</v>
      </c>
      <c r="B382" t="s">
        <v>4678</v>
      </c>
    </row>
    <row r="383" spans="1:2">
      <c r="A383" t="s">
        <v>1287</v>
      </c>
      <c r="B383" t="s">
        <v>4678</v>
      </c>
    </row>
    <row r="384" spans="1:2">
      <c r="A384" t="s">
        <v>1291</v>
      </c>
      <c r="B384" t="s">
        <v>4678</v>
      </c>
    </row>
    <row r="385" spans="1:2">
      <c r="A385" t="s">
        <v>1295</v>
      </c>
      <c r="B385" t="s">
        <v>4678</v>
      </c>
    </row>
    <row r="386" spans="1:2">
      <c r="A386" t="s">
        <v>1298</v>
      </c>
      <c r="B386" t="s">
        <v>4678</v>
      </c>
    </row>
    <row r="387" spans="1:2">
      <c r="A387" t="s">
        <v>1302</v>
      </c>
      <c r="B387" t="s">
        <v>4678</v>
      </c>
    </row>
    <row r="388" spans="1:2">
      <c r="A388" t="s">
        <v>1303</v>
      </c>
      <c r="B388" t="s">
        <v>4678</v>
      </c>
    </row>
    <row r="389" spans="1:2">
      <c r="A389" t="s">
        <v>1305</v>
      </c>
      <c r="B389" t="s">
        <v>4678</v>
      </c>
    </row>
    <row r="390" spans="1:2">
      <c r="A390" t="s">
        <v>1307</v>
      </c>
      <c r="B390" t="s">
        <v>4678</v>
      </c>
    </row>
    <row r="391" spans="1:2">
      <c r="A391" t="s">
        <v>1312</v>
      </c>
      <c r="B391" t="s">
        <v>4678</v>
      </c>
    </row>
    <row r="392" spans="1:2">
      <c r="A392" t="s">
        <v>1318</v>
      </c>
      <c r="B392" t="s">
        <v>4678</v>
      </c>
    </row>
    <row r="393" spans="1:2">
      <c r="A393" t="s">
        <v>1319</v>
      </c>
      <c r="B393" t="s">
        <v>4678</v>
      </c>
    </row>
    <row r="394" spans="1:2">
      <c r="A394" t="s">
        <v>1320</v>
      </c>
      <c r="B394" t="s">
        <v>4678</v>
      </c>
    </row>
    <row r="395" spans="1:2">
      <c r="A395" t="s">
        <v>1321</v>
      </c>
      <c r="B395" t="s">
        <v>4678</v>
      </c>
    </row>
    <row r="396" spans="1:2">
      <c r="A396" t="s">
        <v>1323</v>
      </c>
      <c r="B396" t="s">
        <v>4678</v>
      </c>
    </row>
    <row r="397" spans="1:2">
      <c r="A397" t="s">
        <v>1324</v>
      </c>
      <c r="B397" t="s">
        <v>4678</v>
      </c>
    </row>
    <row r="398" spans="1:2">
      <c r="A398" t="s">
        <v>1328</v>
      </c>
      <c r="B398" t="s">
        <v>4678</v>
      </c>
    </row>
    <row r="399" spans="1:2">
      <c r="A399" t="s">
        <v>1329</v>
      </c>
      <c r="B399" t="s">
        <v>4678</v>
      </c>
    </row>
    <row r="400" spans="1:2">
      <c r="A400" t="s">
        <v>1330</v>
      </c>
      <c r="B400" t="s">
        <v>4678</v>
      </c>
    </row>
    <row r="401" spans="1:2">
      <c r="A401" t="s">
        <v>1331</v>
      </c>
      <c r="B401" t="s">
        <v>4678</v>
      </c>
    </row>
    <row r="402" spans="1:2">
      <c r="A402" t="s">
        <v>1333</v>
      </c>
      <c r="B402" t="s">
        <v>4678</v>
      </c>
    </row>
    <row r="403" spans="1:2">
      <c r="A403" t="s">
        <v>1334</v>
      </c>
      <c r="B403" t="s">
        <v>4678</v>
      </c>
    </row>
    <row r="404" spans="1:2">
      <c r="A404" t="s">
        <v>1335</v>
      </c>
      <c r="B404" t="s">
        <v>4678</v>
      </c>
    </row>
    <row r="405" spans="1:2">
      <c r="A405" t="s">
        <v>1336</v>
      </c>
      <c r="B405" t="s">
        <v>4678</v>
      </c>
    </row>
    <row r="406" spans="1:2">
      <c r="A406" t="s">
        <v>1337</v>
      </c>
      <c r="B406" t="s">
        <v>4678</v>
      </c>
    </row>
    <row r="407" spans="1:2">
      <c r="A407" t="s">
        <v>1338</v>
      </c>
      <c r="B407" t="s">
        <v>4678</v>
      </c>
    </row>
    <row r="408" spans="1:2">
      <c r="A408" t="s">
        <v>1339</v>
      </c>
      <c r="B408" t="s">
        <v>4678</v>
      </c>
    </row>
    <row r="409" spans="1:2">
      <c r="A409" t="s">
        <v>1344</v>
      </c>
      <c r="B409" t="s">
        <v>4678</v>
      </c>
    </row>
    <row r="410" spans="1:2">
      <c r="A410" t="s">
        <v>1345</v>
      </c>
      <c r="B410" t="s">
        <v>4678</v>
      </c>
    </row>
    <row r="411" spans="1:2">
      <c r="A411" t="s">
        <v>1346</v>
      </c>
      <c r="B411" t="s">
        <v>4678</v>
      </c>
    </row>
    <row r="412" spans="1:2">
      <c r="A412" t="s">
        <v>1347</v>
      </c>
      <c r="B412" t="s">
        <v>4678</v>
      </c>
    </row>
    <row r="413" spans="1:2">
      <c r="A413" t="s">
        <v>1348</v>
      </c>
      <c r="B413" t="s">
        <v>4678</v>
      </c>
    </row>
    <row r="414" spans="1:2">
      <c r="A414" t="s">
        <v>1352</v>
      </c>
      <c r="B414" t="s">
        <v>4678</v>
      </c>
    </row>
    <row r="415" spans="1:2">
      <c r="A415" t="s">
        <v>1353</v>
      </c>
      <c r="B415" t="s">
        <v>4678</v>
      </c>
    </row>
    <row r="416" spans="1:2">
      <c r="A416" t="s">
        <v>1354</v>
      </c>
      <c r="B416" t="s">
        <v>4678</v>
      </c>
    </row>
    <row r="417" spans="1:2">
      <c r="A417" t="s">
        <v>1360</v>
      </c>
      <c r="B417" t="s">
        <v>4678</v>
      </c>
    </row>
    <row r="418" spans="1:2">
      <c r="A418" t="s">
        <v>1361</v>
      </c>
      <c r="B418" t="s">
        <v>4678</v>
      </c>
    </row>
    <row r="419" spans="1:2">
      <c r="A419" t="s">
        <v>1366</v>
      </c>
      <c r="B419" t="s">
        <v>4678</v>
      </c>
    </row>
    <row r="420" spans="1:2">
      <c r="A420" t="s">
        <v>1370</v>
      </c>
      <c r="B420" t="s">
        <v>4678</v>
      </c>
    </row>
    <row r="421" spans="1:2">
      <c r="A421" t="s">
        <v>1371</v>
      </c>
      <c r="B421" t="s">
        <v>4678</v>
      </c>
    </row>
    <row r="422" spans="1:2">
      <c r="A422" t="s">
        <v>1372</v>
      </c>
      <c r="B422" t="s">
        <v>4678</v>
      </c>
    </row>
    <row r="423" spans="1:2">
      <c r="A423" t="s">
        <v>1379</v>
      </c>
      <c r="B423" t="s">
        <v>4678</v>
      </c>
    </row>
    <row r="424" spans="1:2">
      <c r="A424" t="s">
        <v>1380</v>
      </c>
      <c r="B424" t="s">
        <v>4678</v>
      </c>
    </row>
    <row r="425" spans="1:2">
      <c r="A425" t="s">
        <v>1388</v>
      </c>
      <c r="B425" t="s">
        <v>4678</v>
      </c>
    </row>
    <row r="426" spans="1:2">
      <c r="A426" t="s">
        <v>1392</v>
      </c>
      <c r="B426" t="s">
        <v>4678</v>
      </c>
    </row>
    <row r="427" spans="1:2">
      <c r="A427" t="s">
        <v>1395</v>
      </c>
      <c r="B427" t="s">
        <v>4678</v>
      </c>
    </row>
    <row r="428" spans="1:2">
      <c r="A428" t="s">
        <v>1400</v>
      </c>
      <c r="B428" t="s">
        <v>4678</v>
      </c>
    </row>
    <row r="429" spans="1:2">
      <c r="A429" t="s">
        <v>1405</v>
      </c>
      <c r="B429" t="s">
        <v>4678</v>
      </c>
    </row>
    <row r="430" spans="1:2">
      <c r="A430" t="s">
        <v>1411</v>
      </c>
      <c r="B430" t="s">
        <v>4678</v>
      </c>
    </row>
    <row r="431" spans="1:2">
      <c r="A431" t="s">
        <v>1416</v>
      </c>
      <c r="B431" t="s">
        <v>4678</v>
      </c>
    </row>
    <row r="432" spans="1:2">
      <c r="A432" t="s">
        <v>1420</v>
      </c>
      <c r="B432" t="s">
        <v>4678</v>
      </c>
    </row>
    <row r="433" spans="1:2">
      <c r="A433" t="s">
        <v>1424</v>
      </c>
      <c r="B433" t="s">
        <v>4678</v>
      </c>
    </row>
    <row r="434" spans="1:2">
      <c r="A434" t="s">
        <v>1432</v>
      </c>
      <c r="B434" t="s">
        <v>4678</v>
      </c>
    </row>
    <row r="435" spans="1:2">
      <c r="A435" t="s">
        <v>1439</v>
      </c>
      <c r="B435" t="s">
        <v>4678</v>
      </c>
    </row>
    <row r="436" spans="1:2">
      <c r="A436" t="s">
        <v>1445</v>
      </c>
      <c r="B436" t="s">
        <v>4678</v>
      </c>
    </row>
    <row r="437" spans="1:2">
      <c r="A437" t="s">
        <v>1452</v>
      </c>
      <c r="B437" t="s">
        <v>4678</v>
      </c>
    </row>
    <row r="438" spans="1:2">
      <c r="A438" t="s">
        <v>1457</v>
      </c>
      <c r="B438" t="s">
        <v>4678</v>
      </c>
    </row>
    <row r="439" spans="1:2">
      <c r="A439" t="s">
        <v>1467</v>
      </c>
      <c r="B439" t="s">
        <v>4678</v>
      </c>
    </row>
    <row r="440" spans="1:2">
      <c r="A440" t="s">
        <v>1474</v>
      </c>
      <c r="B440" t="s">
        <v>4678</v>
      </c>
    </row>
    <row r="441" spans="1:2">
      <c r="A441" t="s">
        <v>1477</v>
      </c>
      <c r="B441" t="s">
        <v>4678</v>
      </c>
    </row>
    <row r="442" spans="1:2">
      <c r="A442" t="s">
        <v>1478</v>
      </c>
      <c r="B442" t="s">
        <v>4678</v>
      </c>
    </row>
    <row r="443" spans="1:2">
      <c r="A443" t="s">
        <v>1479</v>
      </c>
      <c r="B443" t="s">
        <v>4678</v>
      </c>
    </row>
    <row r="444" spans="1:2">
      <c r="A444" t="s">
        <v>1481</v>
      </c>
      <c r="B444" t="s">
        <v>4678</v>
      </c>
    </row>
    <row r="445" spans="1:2">
      <c r="A445" t="s">
        <v>1483</v>
      </c>
      <c r="B445" t="s">
        <v>4678</v>
      </c>
    </row>
    <row r="446" spans="1:2">
      <c r="A446" t="s">
        <v>1484</v>
      </c>
      <c r="B446" t="s">
        <v>4678</v>
      </c>
    </row>
    <row r="447" spans="1:2">
      <c r="A447" t="s">
        <v>1486</v>
      </c>
      <c r="B447" t="s">
        <v>4678</v>
      </c>
    </row>
    <row r="448" spans="1:2">
      <c r="A448" t="s">
        <v>1488</v>
      </c>
      <c r="B448" t="s">
        <v>4678</v>
      </c>
    </row>
    <row r="449" spans="1:2">
      <c r="A449" t="s">
        <v>1491</v>
      </c>
      <c r="B449" t="s">
        <v>4678</v>
      </c>
    </row>
    <row r="450" spans="1:2">
      <c r="A450" t="s">
        <v>1493</v>
      </c>
      <c r="B450" t="s">
        <v>4678</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39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1964</v>
      </c>
      <c r="B1" t="s">
        <v>3248</v>
      </c>
      <c r="C1" t="s">
        <v>2407</v>
      </c>
      <c r="D1" t="s">
        <v>2408</v>
      </c>
      <c r="E1" t="s">
        <v>2409</v>
      </c>
      <c r="F1" t="s">
        <v>1503</v>
      </c>
      <c r="G1" t="s">
        <v>4679</v>
      </c>
      <c r="H1" t="s">
        <v>2411</v>
      </c>
      <c r="I1" t="s">
        <v>4680</v>
      </c>
      <c r="J1" t="s">
        <v>4681</v>
      </c>
      <c r="K1" t="s">
        <v>4682</v>
      </c>
    </row>
    <row r="2" spans="1:11">
      <c r="A2" s="92" t="s">
        <v>4683</v>
      </c>
      <c r="B2" t="s">
        <v>2001</v>
      </c>
      <c r="C2" t="s">
        <v>2414</v>
      </c>
      <c r="D2" t="s">
        <v>2415</v>
      </c>
      <c r="G2" t="s">
        <v>4684</v>
      </c>
      <c r="I2" t="s">
        <v>4077</v>
      </c>
    </row>
    <row r="3" spans="1:11">
      <c r="A3" s="92" t="s">
        <v>4683</v>
      </c>
      <c r="B3" t="s">
        <v>2001</v>
      </c>
      <c r="C3" t="s">
        <v>2419</v>
      </c>
      <c r="D3" t="s">
        <v>2415</v>
      </c>
      <c r="G3" t="s">
        <v>4684</v>
      </c>
      <c r="I3" t="s">
        <v>4077</v>
      </c>
    </row>
    <row r="4" spans="1:11">
      <c r="A4" s="92" t="s">
        <v>4683</v>
      </c>
      <c r="B4" t="s">
        <v>2004</v>
      </c>
      <c r="C4" t="s">
        <v>2421</v>
      </c>
      <c r="D4" t="s">
        <v>2415</v>
      </c>
      <c r="G4" t="s">
        <v>4685</v>
      </c>
      <c r="I4" t="s">
        <v>4081</v>
      </c>
    </row>
    <row r="5" spans="1:11">
      <c r="A5" s="92" t="s">
        <v>4683</v>
      </c>
      <c r="B5" t="s">
        <v>2004</v>
      </c>
      <c r="C5" t="s">
        <v>2423</v>
      </c>
      <c r="D5" t="s">
        <v>2424</v>
      </c>
      <c r="G5" t="s">
        <v>4684</v>
      </c>
      <c r="I5" t="s">
        <v>4081</v>
      </c>
    </row>
    <row r="6" spans="1:11">
      <c r="A6" s="92" t="s">
        <v>4683</v>
      </c>
      <c r="B6" t="s">
        <v>2004</v>
      </c>
      <c r="C6" t="s">
        <v>2425</v>
      </c>
      <c r="D6" t="s">
        <v>2424</v>
      </c>
      <c r="G6" t="s">
        <v>4684</v>
      </c>
      <c r="I6" t="s">
        <v>4081</v>
      </c>
    </row>
    <row r="7" spans="1:11">
      <c r="A7" s="92" t="s">
        <v>4683</v>
      </c>
      <c r="B7" t="s">
        <v>2004</v>
      </c>
      <c r="C7" t="s">
        <v>2426</v>
      </c>
      <c r="D7" t="s">
        <v>2415</v>
      </c>
      <c r="G7" t="s">
        <v>4685</v>
      </c>
      <c r="I7" t="s">
        <v>4081</v>
      </c>
    </row>
    <row r="8" spans="1:11">
      <c r="A8" s="92" t="s">
        <v>4683</v>
      </c>
      <c r="B8" t="s">
        <v>2004</v>
      </c>
      <c r="C8" t="s">
        <v>2427</v>
      </c>
      <c r="D8" t="s">
        <v>2424</v>
      </c>
      <c r="G8" t="s">
        <v>4684</v>
      </c>
      <c r="I8" t="s">
        <v>4081</v>
      </c>
    </row>
    <row r="9" spans="1:11">
      <c r="A9" s="92" t="s">
        <v>4683</v>
      </c>
      <c r="B9" t="s">
        <v>2004</v>
      </c>
      <c r="C9" t="s">
        <v>2428</v>
      </c>
      <c r="D9" t="s">
        <v>2415</v>
      </c>
      <c r="G9" t="s">
        <v>4684</v>
      </c>
      <c r="I9" t="s">
        <v>4081</v>
      </c>
    </row>
    <row r="10" spans="1:11">
      <c r="A10" s="92" t="s">
        <v>4683</v>
      </c>
      <c r="B10" t="s">
        <v>2004</v>
      </c>
      <c r="C10" t="s">
        <v>2429</v>
      </c>
      <c r="D10" t="s">
        <v>2415</v>
      </c>
      <c r="G10" t="s">
        <v>4685</v>
      </c>
      <c r="I10" t="s">
        <v>4081</v>
      </c>
    </row>
    <row r="11" spans="1:11">
      <c r="A11" s="92" t="s">
        <v>4683</v>
      </c>
      <c r="B11" t="s">
        <v>2004</v>
      </c>
      <c r="C11" t="s">
        <v>2430</v>
      </c>
      <c r="D11" t="s">
        <v>2415</v>
      </c>
      <c r="G11" t="s">
        <v>4685</v>
      </c>
      <c r="I11" t="s">
        <v>4081</v>
      </c>
    </row>
    <row r="12" spans="1:11">
      <c r="A12" s="92" t="s">
        <v>4683</v>
      </c>
      <c r="B12" t="s">
        <v>2004</v>
      </c>
      <c r="C12" t="s">
        <v>2431</v>
      </c>
      <c r="D12" t="s">
        <v>2415</v>
      </c>
      <c r="G12" t="s">
        <v>4685</v>
      </c>
      <c r="I12" t="s">
        <v>4081</v>
      </c>
    </row>
    <row r="13" spans="1:11">
      <c r="A13" s="92" t="s">
        <v>4683</v>
      </c>
      <c r="B13" t="s">
        <v>2004</v>
      </c>
      <c r="C13" t="s">
        <v>2432</v>
      </c>
      <c r="D13" t="s">
        <v>2424</v>
      </c>
      <c r="G13" t="s">
        <v>4685</v>
      </c>
      <c r="I13" t="s">
        <v>4081</v>
      </c>
    </row>
    <row r="14" spans="1:11">
      <c r="A14" s="92" t="s">
        <v>4683</v>
      </c>
      <c r="B14" t="s">
        <v>2010</v>
      </c>
      <c r="C14" t="s">
        <v>2434</v>
      </c>
      <c r="D14" t="s">
        <v>2415</v>
      </c>
      <c r="G14" t="s">
        <v>4684</v>
      </c>
      <c r="I14" t="s">
        <v>4089</v>
      </c>
    </row>
    <row r="15" spans="1:11">
      <c r="A15" s="92" t="s">
        <v>4683</v>
      </c>
      <c r="B15" t="s">
        <v>2016</v>
      </c>
      <c r="C15" t="s">
        <v>2436</v>
      </c>
      <c r="D15" t="s">
        <v>2415</v>
      </c>
      <c r="G15" t="s">
        <v>4684</v>
      </c>
      <c r="I15" t="s">
        <v>4097</v>
      </c>
    </row>
    <row r="16" spans="1:11">
      <c r="A16" s="92" t="s">
        <v>4683</v>
      </c>
      <c r="B16" t="s">
        <v>2016</v>
      </c>
      <c r="C16" t="s">
        <v>2437</v>
      </c>
      <c r="D16" t="s">
        <v>2415</v>
      </c>
      <c r="G16" t="s">
        <v>4684</v>
      </c>
      <c r="I16" t="s">
        <v>4097</v>
      </c>
    </row>
    <row r="17" spans="1:11">
      <c r="A17" s="92" t="s">
        <v>4683</v>
      </c>
      <c r="B17" t="s">
        <v>2016</v>
      </c>
      <c r="C17" t="s">
        <v>2438</v>
      </c>
      <c r="D17" t="s">
        <v>2415</v>
      </c>
      <c r="G17" t="s">
        <v>4684</v>
      </c>
      <c r="I17" t="s">
        <v>4097</v>
      </c>
    </row>
    <row r="18" spans="1:11">
      <c r="A18" s="92" t="s">
        <v>4683</v>
      </c>
      <c r="B18" t="s">
        <v>2016</v>
      </c>
      <c r="C18" t="s">
        <v>2439</v>
      </c>
      <c r="D18" t="s">
        <v>2415</v>
      </c>
      <c r="G18" t="s">
        <v>4684</v>
      </c>
      <c r="I18" t="s">
        <v>4097</v>
      </c>
    </row>
    <row r="19" spans="1:11">
      <c r="A19" s="92" t="s">
        <v>4683</v>
      </c>
      <c r="B19" t="s">
        <v>2016</v>
      </c>
      <c r="C19" t="s">
        <v>2440</v>
      </c>
      <c r="D19" t="s">
        <v>2415</v>
      </c>
      <c r="G19" t="s">
        <v>4684</v>
      </c>
      <c r="I19" t="s">
        <v>4097</v>
      </c>
    </row>
    <row r="20" spans="1:11">
      <c r="A20" s="92" t="s">
        <v>4683</v>
      </c>
      <c r="B20" t="s">
        <v>2016</v>
      </c>
      <c r="C20" t="s">
        <v>2441</v>
      </c>
      <c r="D20" t="s">
        <v>2415</v>
      </c>
      <c r="G20" t="s">
        <v>4684</v>
      </c>
      <c r="I20" t="s">
        <v>4097</v>
      </c>
    </row>
    <row r="21" spans="1:11">
      <c r="A21" s="92" t="s">
        <v>4683</v>
      </c>
      <c r="B21" t="s">
        <v>2016</v>
      </c>
      <c r="C21" t="s">
        <v>2442</v>
      </c>
      <c r="D21" t="s">
        <v>2415</v>
      </c>
      <c r="G21" t="s">
        <v>4684</v>
      </c>
      <c r="I21" t="s">
        <v>4097</v>
      </c>
    </row>
    <row r="22" spans="1:11">
      <c r="A22" s="92" t="s">
        <v>4683</v>
      </c>
      <c r="B22" t="s">
        <v>2016</v>
      </c>
      <c r="C22" t="s">
        <v>2443</v>
      </c>
      <c r="D22" t="s">
        <v>2415</v>
      </c>
      <c r="G22" t="s">
        <v>4684</v>
      </c>
      <c r="I22" t="s">
        <v>4097</v>
      </c>
    </row>
    <row r="23" spans="1:11">
      <c r="A23" s="92" t="s">
        <v>4683</v>
      </c>
      <c r="B23" t="s">
        <v>2018</v>
      </c>
      <c r="C23" t="s">
        <v>2445</v>
      </c>
      <c r="D23" t="s">
        <v>2446</v>
      </c>
      <c r="G23" t="s">
        <v>4686</v>
      </c>
      <c r="I23" t="s">
        <v>4101</v>
      </c>
    </row>
    <row r="24" spans="1:11">
      <c r="A24" s="92" t="s">
        <v>4683</v>
      </c>
      <c r="B24" t="s">
        <v>2018</v>
      </c>
      <c r="C24" t="s">
        <v>2448</v>
      </c>
      <c r="D24" t="s">
        <v>2415</v>
      </c>
      <c r="G24" t="s">
        <v>4684</v>
      </c>
      <c r="I24" t="s">
        <v>4101</v>
      </c>
    </row>
    <row r="25" spans="1:11">
      <c r="A25" s="92" t="s">
        <v>4683</v>
      </c>
      <c r="B25" t="s">
        <v>2020</v>
      </c>
      <c r="C25" t="s">
        <v>2450</v>
      </c>
      <c r="D25" t="s">
        <v>2451</v>
      </c>
      <c r="E25" t="s">
        <v>2452</v>
      </c>
      <c r="F25" t="s">
        <v>2455</v>
      </c>
      <c r="G25" t="s">
        <v>4687</v>
      </c>
      <c r="H25" t="s">
        <v>2454</v>
      </c>
      <c r="I25" t="s">
        <v>4108</v>
      </c>
      <c r="J25" t="s">
        <v>2157</v>
      </c>
      <c r="K25" t="s">
        <v>121</v>
      </c>
    </row>
    <row r="26" spans="1:11">
      <c r="A26" s="92" t="s">
        <v>4683</v>
      </c>
      <c r="B26" t="s">
        <v>2021</v>
      </c>
      <c r="C26" t="s">
        <v>2457</v>
      </c>
      <c r="D26" t="s">
        <v>2458</v>
      </c>
      <c r="E26" t="s">
        <v>2459</v>
      </c>
      <c r="G26" t="s">
        <v>4687</v>
      </c>
      <c r="H26" t="s">
        <v>2460</v>
      </c>
      <c r="I26" t="s">
        <v>4112</v>
      </c>
      <c r="J26" t="s">
        <v>2157</v>
      </c>
      <c r="K26" t="s">
        <v>121</v>
      </c>
    </row>
    <row r="27" spans="1:11">
      <c r="A27" s="92" t="s">
        <v>4683</v>
      </c>
      <c r="B27" t="s">
        <v>2029</v>
      </c>
      <c r="C27" t="s">
        <v>2462</v>
      </c>
      <c r="D27" t="s">
        <v>2463</v>
      </c>
      <c r="E27" t="s">
        <v>2459</v>
      </c>
      <c r="G27" t="s">
        <v>4687</v>
      </c>
      <c r="H27" t="s">
        <v>2460</v>
      </c>
      <c r="I27" t="s">
        <v>4124</v>
      </c>
      <c r="J27" t="s">
        <v>2157</v>
      </c>
      <c r="K27" t="s">
        <v>121</v>
      </c>
    </row>
    <row r="28" spans="1:11">
      <c r="A28" s="92" t="s">
        <v>4683</v>
      </c>
      <c r="B28" t="s">
        <v>2029</v>
      </c>
      <c r="C28" t="s">
        <v>2464</v>
      </c>
      <c r="D28" t="s">
        <v>2463</v>
      </c>
      <c r="E28" t="s">
        <v>2459</v>
      </c>
      <c r="G28" t="s">
        <v>4687</v>
      </c>
      <c r="H28" t="s">
        <v>2460</v>
      </c>
      <c r="I28" t="s">
        <v>4124</v>
      </c>
      <c r="J28" t="s">
        <v>2157</v>
      </c>
      <c r="K28" t="s">
        <v>121</v>
      </c>
    </row>
    <row r="29" spans="1:11">
      <c r="A29" s="92" t="s">
        <v>4683</v>
      </c>
      <c r="B29" t="s">
        <v>2029</v>
      </c>
      <c r="C29" t="s">
        <v>2465</v>
      </c>
      <c r="D29" t="s">
        <v>2463</v>
      </c>
      <c r="E29" t="s">
        <v>2459</v>
      </c>
      <c r="G29" t="s">
        <v>4687</v>
      </c>
      <c r="H29" t="s">
        <v>2460</v>
      </c>
      <c r="I29" t="s">
        <v>4124</v>
      </c>
      <c r="J29" t="s">
        <v>2157</v>
      </c>
      <c r="K29" t="s">
        <v>121</v>
      </c>
    </row>
    <row r="30" spans="1:11">
      <c r="A30" s="92" t="s">
        <v>4683</v>
      </c>
      <c r="B30" t="s">
        <v>2029</v>
      </c>
      <c r="C30" t="s">
        <v>2466</v>
      </c>
      <c r="D30" t="s">
        <v>2463</v>
      </c>
      <c r="E30" t="s">
        <v>2459</v>
      </c>
      <c r="G30" t="s">
        <v>4687</v>
      </c>
      <c r="H30" t="s">
        <v>2460</v>
      </c>
      <c r="I30" t="s">
        <v>4124</v>
      </c>
      <c r="J30" t="s">
        <v>2157</v>
      </c>
      <c r="K30" t="s">
        <v>121</v>
      </c>
    </row>
    <row r="31" spans="1:11">
      <c r="A31" s="92" t="s">
        <v>4683</v>
      </c>
      <c r="B31" t="s">
        <v>2031</v>
      </c>
      <c r="C31" t="s">
        <v>2468</v>
      </c>
      <c r="D31" t="s">
        <v>2458</v>
      </c>
      <c r="E31" t="s">
        <v>2469</v>
      </c>
      <c r="G31" t="s">
        <v>4688</v>
      </c>
      <c r="H31" t="s">
        <v>2470</v>
      </c>
      <c r="I31" t="s">
        <v>4126</v>
      </c>
    </row>
    <row r="32" spans="1:11">
      <c r="A32" s="92" t="s">
        <v>4683</v>
      </c>
      <c r="B32" t="s">
        <v>2031</v>
      </c>
      <c r="C32" t="s">
        <v>2472</v>
      </c>
      <c r="D32" t="s">
        <v>2458</v>
      </c>
      <c r="E32" t="s">
        <v>2459</v>
      </c>
      <c r="G32" t="s">
        <v>4687</v>
      </c>
      <c r="H32" t="s">
        <v>2460</v>
      </c>
      <c r="I32" t="s">
        <v>4126</v>
      </c>
      <c r="J32" t="s">
        <v>2157</v>
      </c>
      <c r="K32" t="s">
        <v>121</v>
      </c>
    </row>
    <row r="33" spans="1:11">
      <c r="A33" s="92" t="s">
        <v>4683</v>
      </c>
      <c r="B33" t="s">
        <v>2031</v>
      </c>
      <c r="C33" t="s">
        <v>2473</v>
      </c>
      <c r="D33" t="s">
        <v>2458</v>
      </c>
      <c r="E33" t="s">
        <v>2459</v>
      </c>
      <c r="G33" t="s">
        <v>4687</v>
      </c>
      <c r="H33" t="s">
        <v>2460</v>
      </c>
      <c r="I33" t="s">
        <v>4126</v>
      </c>
      <c r="J33" t="s">
        <v>2157</v>
      </c>
      <c r="K33" t="s">
        <v>121</v>
      </c>
    </row>
    <row r="34" spans="1:11">
      <c r="A34" s="92" t="s">
        <v>4683</v>
      </c>
      <c r="B34" t="s">
        <v>2031</v>
      </c>
      <c r="C34" t="s">
        <v>2474</v>
      </c>
      <c r="D34" t="s">
        <v>2458</v>
      </c>
      <c r="E34" t="s">
        <v>2459</v>
      </c>
      <c r="G34" t="s">
        <v>4687</v>
      </c>
      <c r="H34" t="s">
        <v>2460</v>
      </c>
      <c r="I34" t="s">
        <v>4126</v>
      </c>
      <c r="J34" t="s">
        <v>2157</v>
      </c>
      <c r="K34" t="s">
        <v>121</v>
      </c>
    </row>
    <row r="35" spans="1:11">
      <c r="A35" s="92" t="s">
        <v>4683</v>
      </c>
      <c r="B35" t="s">
        <v>2034</v>
      </c>
      <c r="C35" t="s">
        <v>2476</v>
      </c>
      <c r="D35" t="s">
        <v>2458</v>
      </c>
      <c r="E35" t="s">
        <v>2459</v>
      </c>
      <c r="G35" t="s">
        <v>4687</v>
      </c>
      <c r="H35" t="s">
        <v>2460</v>
      </c>
      <c r="I35" t="s">
        <v>4128</v>
      </c>
      <c r="J35" t="s">
        <v>2157</v>
      </c>
      <c r="K35" t="s">
        <v>121</v>
      </c>
    </row>
    <row r="36" spans="1:11">
      <c r="A36" s="92" t="s">
        <v>4683</v>
      </c>
      <c r="B36" t="s">
        <v>2037</v>
      </c>
      <c r="C36" t="s">
        <v>2478</v>
      </c>
      <c r="D36" t="s">
        <v>2479</v>
      </c>
      <c r="E36" t="s">
        <v>2452</v>
      </c>
      <c r="F36" t="s">
        <v>2480</v>
      </c>
      <c r="G36" t="s">
        <v>4687</v>
      </c>
      <c r="H36" t="s">
        <v>2454</v>
      </c>
      <c r="I36" t="s">
        <v>4136</v>
      </c>
      <c r="J36" t="s">
        <v>2157</v>
      </c>
      <c r="K36" t="s">
        <v>121</v>
      </c>
    </row>
    <row r="37" spans="1:11">
      <c r="A37" s="92" t="s">
        <v>4683</v>
      </c>
      <c r="B37" t="s">
        <v>2037</v>
      </c>
      <c r="C37" t="s">
        <v>2481</v>
      </c>
      <c r="D37" t="s">
        <v>2482</v>
      </c>
      <c r="E37" t="s">
        <v>2452</v>
      </c>
      <c r="F37" t="s">
        <v>2483</v>
      </c>
      <c r="G37" t="s">
        <v>4687</v>
      </c>
      <c r="H37" t="s">
        <v>2454</v>
      </c>
      <c r="I37" t="s">
        <v>4136</v>
      </c>
      <c r="J37" t="s">
        <v>2157</v>
      </c>
      <c r="K37" t="s">
        <v>121</v>
      </c>
    </row>
    <row r="38" spans="1:11">
      <c r="A38" s="92" t="s">
        <v>4683</v>
      </c>
      <c r="B38" t="s">
        <v>2037</v>
      </c>
      <c r="C38" t="s">
        <v>2484</v>
      </c>
      <c r="D38" t="s">
        <v>2485</v>
      </c>
      <c r="G38" t="s">
        <v>4689</v>
      </c>
      <c r="I38" t="s">
        <v>4136</v>
      </c>
    </row>
    <row r="39" spans="1:11">
      <c r="A39" s="92" t="s">
        <v>4683</v>
      </c>
      <c r="B39" t="s">
        <v>2037</v>
      </c>
      <c r="C39" t="s">
        <v>2487</v>
      </c>
      <c r="D39" t="s">
        <v>2485</v>
      </c>
      <c r="G39" t="s">
        <v>4689</v>
      </c>
      <c r="I39" t="s">
        <v>4136</v>
      </c>
    </row>
    <row r="40" spans="1:11">
      <c r="A40" s="92" t="s">
        <v>4683</v>
      </c>
      <c r="B40" t="s">
        <v>2037</v>
      </c>
      <c r="C40" t="s">
        <v>2488</v>
      </c>
      <c r="D40" t="s">
        <v>2485</v>
      </c>
      <c r="E40" t="s">
        <v>2489</v>
      </c>
      <c r="F40" t="s">
        <v>2491</v>
      </c>
      <c r="G40" t="s">
        <v>4690</v>
      </c>
      <c r="I40" t="s">
        <v>4136</v>
      </c>
    </row>
    <row r="41" spans="1:11">
      <c r="A41" s="92" t="s">
        <v>4683</v>
      </c>
      <c r="B41" t="s">
        <v>2042</v>
      </c>
      <c r="C41" t="s">
        <v>2493</v>
      </c>
      <c r="D41" t="s">
        <v>2458</v>
      </c>
      <c r="E41" t="s">
        <v>2452</v>
      </c>
      <c r="G41" t="s">
        <v>4687</v>
      </c>
      <c r="H41" t="s">
        <v>2454</v>
      </c>
      <c r="I41" t="s">
        <v>4140</v>
      </c>
      <c r="J41" t="s">
        <v>2157</v>
      </c>
      <c r="K41" t="s">
        <v>121</v>
      </c>
    </row>
    <row r="42" spans="1:11">
      <c r="A42" s="92" t="s">
        <v>4683</v>
      </c>
      <c r="B42" t="s">
        <v>2042</v>
      </c>
      <c r="C42" t="s">
        <v>2494</v>
      </c>
      <c r="D42" t="s">
        <v>2458</v>
      </c>
      <c r="E42" t="s">
        <v>551</v>
      </c>
      <c r="F42" t="s">
        <v>2495</v>
      </c>
      <c r="G42" t="s">
        <v>4691</v>
      </c>
      <c r="I42" t="s">
        <v>4140</v>
      </c>
    </row>
    <row r="43" spans="1:11">
      <c r="A43" s="92" t="s">
        <v>4683</v>
      </c>
      <c r="B43" t="s">
        <v>2046</v>
      </c>
      <c r="C43" t="s">
        <v>2497</v>
      </c>
      <c r="D43" t="s">
        <v>2458</v>
      </c>
      <c r="E43" t="s">
        <v>2452</v>
      </c>
      <c r="F43" t="s">
        <v>2498</v>
      </c>
      <c r="G43" t="s">
        <v>4687</v>
      </c>
      <c r="H43" t="s">
        <v>2454</v>
      </c>
      <c r="I43" t="s">
        <v>4148</v>
      </c>
      <c r="J43" t="s">
        <v>2157</v>
      </c>
      <c r="K43" t="s">
        <v>121</v>
      </c>
    </row>
    <row r="44" spans="1:11">
      <c r="A44" s="92" t="s">
        <v>4683</v>
      </c>
      <c r="B44" t="s">
        <v>2046</v>
      </c>
      <c r="C44" t="s">
        <v>2499</v>
      </c>
      <c r="D44" t="s">
        <v>2500</v>
      </c>
      <c r="E44" t="s">
        <v>2501</v>
      </c>
      <c r="F44" t="s">
        <v>2502</v>
      </c>
      <c r="G44" t="s">
        <v>4684</v>
      </c>
      <c r="I44" t="s">
        <v>4148</v>
      </c>
    </row>
    <row r="45" spans="1:11">
      <c r="A45" s="92" t="s">
        <v>4683</v>
      </c>
      <c r="B45" t="s">
        <v>2046</v>
      </c>
      <c r="C45" t="s">
        <v>2503</v>
      </c>
      <c r="D45" t="s">
        <v>2504</v>
      </c>
      <c r="E45" t="s">
        <v>2452</v>
      </c>
      <c r="F45" t="s">
        <v>2505</v>
      </c>
      <c r="G45" t="s">
        <v>4687</v>
      </c>
      <c r="H45" t="s">
        <v>2454</v>
      </c>
      <c r="I45" t="s">
        <v>4148</v>
      </c>
      <c r="J45" t="s">
        <v>2157</v>
      </c>
      <c r="K45" t="s">
        <v>121</v>
      </c>
    </row>
    <row r="46" spans="1:11">
      <c r="A46" s="92" t="s">
        <v>4683</v>
      </c>
      <c r="B46" t="s">
        <v>2046</v>
      </c>
      <c r="C46" t="s">
        <v>2506</v>
      </c>
      <c r="D46" t="s">
        <v>2458</v>
      </c>
      <c r="E46" t="s">
        <v>2459</v>
      </c>
      <c r="G46" t="s">
        <v>4687</v>
      </c>
      <c r="H46" t="s">
        <v>2460</v>
      </c>
      <c r="I46" t="s">
        <v>4148</v>
      </c>
      <c r="J46" t="s">
        <v>2157</v>
      </c>
      <c r="K46" t="s">
        <v>121</v>
      </c>
    </row>
    <row r="47" spans="1:11">
      <c r="A47" s="92" t="s">
        <v>4692</v>
      </c>
      <c r="B47" t="s">
        <v>2001</v>
      </c>
      <c r="C47" t="s">
        <v>2414</v>
      </c>
      <c r="D47" t="s">
        <v>2415</v>
      </c>
      <c r="G47" t="s">
        <v>4684</v>
      </c>
      <c r="I47" t="s">
        <v>4077</v>
      </c>
    </row>
    <row r="48" spans="1:11">
      <c r="A48" s="92" t="s">
        <v>4692</v>
      </c>
      <c r="B48" t="s">
        <v>2001</v>
      </c>
      <c r="C48" t="s">
        <v>2419</v>
      </c>
      <c r="D48" t="s">
        <v>2415</v>
      </c>
      <c r="G48" t="s">
        <v>4684</v>
      </c>
      <c r="I48" t="s">
        <v>4077</v>
      </c>
    </row>
    <row r="49" spans="1:9">
      <c r="A49" s="92" t="s">
        <v>4692</v>
      </c>
      <c r="B49" t="s">
        <v>2004</v>
      </c>
      <c r="C49" t="s">
        <v>2421</v>
      </c>
      <c r="D49" t="s">
        <v>2415</v>
      </c>
      <c r="G49" t="s">
        <v>4685</v>
      </c>
      <c r="I49" t="s">
        <v>4081</v>
      </c>
    </row>
    <row r="50" spans="1:9">
      <c r="A50" s="92" t="s">
        <v>4692</v>
      </c>
      <c r="B50" t="s">
        <v>2004</v>
      </c>
      <c r="C50" t="s">
        <v>2423</v>
      </c>
      <c r="D50" t="s">
        <v>2424</v>
      </c>
      <c r="G50" t="s">
        <v>4684</v>
      </c>
      <c r="I50" t="s">
        <v>4081</v>
      </c>
    </row>
    <row r="51" spans="1:9">
      <c r="A51" s="92" t="s">
        <v>4692</v>
      </c>
      <c r="B51" t="s">
        <v>2004</v>
      </c>
      <c r="C51" t="s">
        <v>2425</v>
      </c>
      <c r="D51" t="s">
        <v>2424</v>
      </c>
      <c r="G51" t="s">
        <v>4684</v>
      </c>
      <c r="I51" t="s">
        <v>4081</v>
      </c>
    </row>
    <row r="52" spans="1:9">
      <c r="A52" s="92" t="s">
        <v>4692</v>
      </c>
      <c r="B52" t="s">
        <v>2004</v>
      </c>
      <c r="C52" t="s">
        <v>2426</v>
      </c>
      <c r="D52" t="s">
        <v>2415</v>
      </c>
      <c r="G52" t="s">
        <v>4685</v>
      </c>
      <c r="I52" t="s">
        <v>4081</v>
      </c>
    </row>
    <row r="53" spans="1:9">
      <c r="A53" s="92" t="s">
        <v>4692</v>
      </c>
      <c r="B53" t="s">
        <v>2004</v>
      </c>
      <c r="C53" t="s">
        <v>2427</v>
      </c>
      <c r="D53" t="s">
        <v>2424</v>
      </c>
      <c r="G53" t="s">
        <v>4684</v>
      </c>
      <c r="I53" t="s">
        <v>4081</v>
      </c>
    </row>
    <row r="54" spans="1:9">
      <c r="A54" s="92" t="s">
        <v>4692</v>
      </c>
      <c r="B54" t="s">
        <v>2004</v>
      </c>
      <c r="C54" t="s">
        <v>2428</v>
      </c>
      <c r="D54" t="s">
        <v>2415</v>
      </c>
      <c r="G54" t="s">
        <v>4684</v>
      </c>
      <c r="I54" t="s">
        <v>4081</v>
      </c>
    </row>
    <row r="55" spans="1:9">
      <c r="A55" s="92" t="s">
        <v>4692</v>
      </c>
      <c r="B55" t="s">
        <v>2004</v>
      </c>
      <c r="C55" t="s">
        <v>2429</v>
      </c>
      <c r="D55" t="s">
        <v>2415</v>
      </c>
      <c r="G55" t="s">
        <v>4685</v>
      </c>
      <c r="I55" t="s">
        <v>4081</v>
      </c>
    </row>
    <row r="56" spans="1:9">
      <c r="A56" s="92" t="s">
        <v>4692</v>
      </c>
      <c r="B56" t="s">
        <v>2004</v>
      </c>
      <c r="C56" t="s">
        <v>2430</v>
      </c>
      <c r="D56" t="s">
        <v>2415</v>
      </c>
      <c r="G56" t="s">
        <v>4685</v>
      </c>
      <c r="I56" t="s">
        <v>4081</v>
      </c>
    </row>
    <row r="57" spans="1:9">
      <c r="A57" s="92" t="s">
        <v>4692</v>
      </c>
      <c r="B57" t="s">
        <v>2004</v>
      </c>
      <c r="C57" t="s">
        <v>2431</v>
      </c>
      <c r="D57" t="s">
        <v>2415</v>
      </c>
      <c r="G57" t="s">
        <v>4685</v>
      </c>
      <c r="I57" t="s">
        <v>4081</v>
      </c>
    </row>
    <row r="58" spans="1:9">
      <c r="A58" s="92" t="s">
        <v>4692</v>
      </c>
      <c r="B58" t="s">
        <v>2004</v>
      </c>
      <c r="C58" t="s">
        <v>2432</v>
      </c>
      <c r="D58" t="s">
        <v>2424</v>
      </c>
      <c r="G58" t="s">
        <v>4685</v>
      </c>
      <c r="I58" t="s">
        <v>4081</v>
      </c>
    </row>
    <row r="59" spans="1:9">
      <c r="A59" s="92" t="s">
        <v>4692</v>
      </c>
      <c r="B59" t="s">
        <v>2010</v>
      </c>
      <c r="C59" t="s">
        <v>2434</v>
      </c>
      <c r="D59" t="s">
        <v>2415</v>
      </c>
      <c r="G59" t="s">
        <v>4684</v>
      </c>
      <c r="I59" t="s">
        <v>4089</v>
      </c>
    </row>
    <row r="60" spans="1:9">
      <c r="A60" s="92" t="s">
        <v>4692</v>
      </c>
      <c r="B60" t="s">
        <v>2016</v>
      </c>
      <c r="C60" t="s">
        <v>2436</v>
      </c>
      <c r="D60" t="s">
        <v>2415</v>
      </c>
      <c r="G60" t="s">
        <v>4684</v>
      </c>
      <c r="I60" t="s">
        <v>4097</v>
      </c>
    </row>
    <row r="61" spans="1:9">
      <c r="A61" s="92" t="s">
        <v>4692</v>
      </c>
      <c r="B61" t="s">
        <v>2016</v>
      </c>
      <c r="C61" t="s">
        <v>2437</v>
      </c>
      <c r="D61" t="s">
        <v>2415</v>
      </c>
      <c r="G61" t="s">
        <v>4684</v>
      </c>
      <c r="I61" t="s">
        <v>4097</v>
      </c>
    </row>
    <row r="62" spans="1:9">
      <c r="A62" s="92" t="s">
        <v>4692</v>
      </c>
      <c r="B62" t="s">
        <v>2016</v>
      </c>
      <c r="C62" t="s">
        <v>2438</v>
      </c>
      <c r="D62" t="s">
        <v>2415</v>
      </c>
      <c r="G62" t="s">
        <v>4684</v>
      </c>
      <c r="I62" t="s">
        <v>4097</v>
      </c>
    </row>
    <row r="63" spans="1:9">
      <c r="A63" s="92" t="s">
        <v>4692</v>
      </c>
      <c r="B63" t="s">
        <v>2016</v>
      </c>
      <c r="C63" t="s">
        <v>2439</v>
      </c>
      <c r="D63" t="s">
        <v>2415</v>
      </c>
      <c r="G63" t="s">
        <v>4684</v>
      </c>
      <c r="I63" t="s">
        <v>4097</v>
      </c>
    </row>
    <row r="64" spans="1:9">
      <c r="A64" s="92" t="s">
        <v>4692</v>
      </c>
      <c r="B64" t="s">
        <v>2016</v>
      </c>
      <c r="C64" t="s">
        <v>2440</v>
      </c>
      <c r="D64" t="s">
        <v>2415</v>
      </c>
      <c r="G64" t="s">
        <v>4684</v>
      </c>
      <c r="I64" t="s">
        <v>4097</v>
      </c>
    </row>
    <row r="65" spans="1:11">
      <c r="A65" s="92" t="s">
        <v>4692</v>
      </c>
      <c r="B65" t="s">
        <v>2016</v>
      </c>
      <c r="C65" t="s">
        <v>2441</v>
      </c>
      <c r="D65" t="s">
        <v>2415</v>
      </c>
      <c r="G65" t="s">
        <v>4684</v>
      </c>
      <c r="I65" t="s">
        <v>4097</v>
      </c>
    </row>
    <row r="66" spans="1:11">
      <c r="A66" s="92" t="s">
        <v>4692</v>
      </c>
      <c r="B66" t="s">
        <v>2016</v>
      </c>
      <c r="C66" t="s">
        <v>2442</v>
      </c>
      <c r="D66" t="s">
        <v>2415</v>
      </c>
      <c r="G66" t="s">
        <v>4684</v>
      </c>
      <c r="I66" t="s">
        <v>4097</v>
      </c>
    </row>
    <row r="67" spans="1:11">
      <c r="A67" s="92" t="s">
        <v>4692</v>
      </c>
      <c r="B67" t="s">
        <v>2016</v>
      </c>
      <c r="C67" t="s">
        <v>2443</v>
      </c>
      <c r="D67" t="s">
        <v>2415</v>
      </c>
      <c r="G67" t="s">
        <v>4684</v>
      </c>
      <c r="I67" t="s">
        <v>4097</v>
      </c>
    </row>
    <row r="68" spans="1:11">
      <c r="A68" s="92" t="s">
        <v>4692</v>
      </c>
      <c r="B68" t="s">
        <v>2018</v>
      </c>
      <c r="C68" t="s">
        <v>2445</v>
      </c>
      <c r="D68" t="s">
        <v>2446</v>
      </c>
      <c r="G68" t="s">
        <v>4686</v>
      </c>
      <c r="I68" t="s">
        <v>4101</v>
      </c>
    </row>
    <row r="69" spans="1:11">
      <c r="A69" s="92" t="s">
        <v>4692</v>
      </c>
      <c r="B69" t="s">
        <v>2018</v>
      </c>
      <c r="C69" t="s">
        <v>2448</v>
      </c>
      <c r="D69" t="s">
        <v>2415</v>
      </c>
      <c r="G69" t="s">
        <v>4684</v>
      </c>
      <c r="I69" t="s">
        <v>4101</v>
      </c>
    </row>
    <row r="70" spans="1:11">
      <c r="A70" s="92" t="s">
        <v>4692</v>
      </c>
      <c r="B70" t="s">
        <v>2020</v>
      </c>
      <c r="C70" t="s">
        <v>2513</v>
      </c>
      <c r="D70" t="s">
        <v>2514</v>
      </c>
      <c r="E70" t="s">
        <v>551</v>
      </c>
      <c r="F70" t="s">
        <v>2516</v>
      </c>
      <c r="G70" t="s">
        <v>4693</v>
      </c>
      <c r="H70" t="s">
        <v>551</v>
      </c>
      <c r="I70" t="s">
        <v>4108</v>
      </c>
      <c r="J70" t="s">
        <v>2175</v>
      </c>
      <c r="K70" t="s">
        <v>2176</v>
      </c>
    </row>
    <row r="71" spans="1:11">
      <c r="A71" s="92" t="s">
        <v>4692</v>
      </c>
      <c r="B71" t="s">
        <v>2021</v>
      </c>
      <c r="C71" t="s">
        <v>2457</v>
      </c>
      <c r="D71" t="s">
        <v>2458</v>
      </c>
      <c r="E71" t="s">
        <v>2459</v>
      </c>
      <c r="G71" t="s">
        <v>4694</v>
      </c>
      <c r="H71" t="s">
        <v>2518</v>
      </c>
      <c r="I71" t="s">
        <v>4112</v>
      </c>
      <c r="J71" t="s">
        <v>2183</v>
      </c>
      <c r="K71" t="s">
        <v>2106</v>
      </c>
    </row>
    <row r="72" spans="1:11">
      <c r="A72" s="92" t="s">
        <v>4692</v>
      </c>
      <c r="B72" t="s">
        <v>3890</v>
      </c>
      <c r="C72" t="s">
        <v>2520</v>
      </c>
      <c r="D72" t="s">
        <v>2521</v>
      </c>
      <c r="E72" t="s">
        <v>2522</v>
      </c>
      <c r="G72" t="s">
        <v>4695</v>
      </c>
      <c r="H72" t="s">
        <v>2523</v>
      </c>
      <c r="I72" t="s">
        <v>4116</v>
      </c>
      <c r="J72" t="s">
        <v>2179</v>
      </c>
      <c r="K72" t="s">
        <v>2180</v>
      </c>
    </row>
    <row r="73" spans="1:11">
      <c r="A73" s="92" t="s">
        <v>4692</v>
      </c>
      <c r="B73" t="s">
        <v>2027</v>
      </c>
      <c r="C73" t="s">
        <v>2525</v>
      </c>
      <c r="D73" t="s">
        <v>2526</v>
      </c>
      <c r="E73" t="s">
        <v>2527</v>
      </c>
      <c r="G73" t="s">
        <v>4695</v>
      </c>
      <c r="H73" t="s">
        <v>2523</v>
      </c>
      <c r="I73" t="s">
        <v>4120</v>
      </c>
      <c r="J73" t="s">
        <v>2179</v>
      </c>
      <c r="K73" t="s">
        <v>2180</v>
      </c>
    </row>
    <row r="74" spans="1:11">
      <c r="A74" s="92" t="s">
        <v>4692</v>
      </c>
      <c r="B74" t="s">
        <v>2027</v>
      </c>
      <c r="C74" t="s">
        <v>2528</v>
      </c>
      <c r="D74" t="s">
        <v>2458</v>
      </c>
      <c r="E74" t="s">
        <v>551</v>
      </c>
      <c r="F74" t="s">
        <v>2529</v>
      </c>
      <c r="G74" t="s">
        <v>4693</v>
      </c>
      <c r="H74" t="s">
        <v>551</v>
      </c>
      <c r="I74" t="s">
        <v>4120</v>
      </c>
      <c r="J74" t="s">
        <v>2175</v>
      </c>
      <c r="K74" t="s">
        <v>2176</v>
      </c>
    </row>
    <row r="75" spans="1:11">
      <c r="A75" s="92" t="s">
        <v>4692</v>
      </c>
      <c r="B75" t="s">
        <v>2029</v>
      </c>
      <c r="C75" t="s">
        <v>2462</v>
      </c>
      <c r="D75" t="s">
        <v>2463</v>
      </c>
      <c r="E75" t="s">
        <v>2459</v>
      </c>
      <c r="G75" t="s">
        <v>4694</v>
      </c>
      <c r="H75" t="s">
        <v>2518</v>
      </c>
      <c r="I75" t="s">
        <v>4124</v>
      </c>
      <c r="J75" t="s">
        <v>2183</v>
      </c>
      <c r="K75" t="s">
        <v>2106</v>
      </c>
    </row>
    <row r="76" spans="1:11">
      <c r="A76" s="92" t="s">
        <v>4692</v>
      </c>
      <c r="B76" t="s">
        <v>2029</v>
      </c>
      <c r="C76" t="s">
        <v>2464</v>
      </c>
      <c r="D76" t="s">
        <v>2463</v>
      </c>
      <c r="E76" t="s">
        <v>2459</v>
      </c>
      <c r="G76" t="s">
        <v>4694</v>
      </c>
      <c r="H76" t="s">
        <v>2518</v>
      </c>
      <c r="I76" t="s">
        <v>4124</v>
      </c>
      <c r="J76" t="s">
        <v>2183</v>
      </c>
      <c r="K76" t="s">
        <v>2106</v>
      </c>
    </row>
    <row r="77" spans="1:11">
      <c r="A77" s="92" t="s">
        <v>4692</v>
      </c>
      <c r="B77" t="s">
        <v>2029</v>
      </c>
      <c r="C77" t="s">
        <v>2465</v>
      </c>
      <c r="D77" t="s">
        <v>2463</v>
      </c>
      <c r="E77" t="s">
        <v>2459</v>
      </c>
      <c r="G77" t="s">
        <v>4694</v>
      </c>
      <c r="H77" t="s">
        <v>2518</v>
      </c>
      <c r="I77" t="s">
        <v>4124</v>
      </c>
      <c r="J77" t="s">
        <v>2183</v>
      </c>
      <c r="K77" t="s">
        <v>2106</v>
      </c>
    </row>
    <row r="78" spans="1:11">
      <c r="A78" s="92" t="s">
        <v>4692</v>
      </c>
      <c r="B78" t="s">
        <v>2029</v>
      </c>
      <c r="C78" t="s">
        <v>2466</v>
      </c>
      <c r="D78" t="s">
        <v>2463</v>
      </c>
      <c r="E78" t="s">
        <v>2459</v>
      </c>
      <c r="G78" t="s">
        <v>4694</v>
      </c>
      <c r="H78" t="s">
        <v>2518</v>
      </c>
      <c r="I78" t="s">
        <v>4124</v>
      </c>
      <c r="J78" t="s">
        <v>2183</v>
      </c>
      <c r="K78" t="s">
        <v>2106</v>
      </c>
    </row>
    <row r="79" spans="1:11">
      <c r="A79" s="92" t="s">
        <v>4692</v>
      </c>
      <c r="B79" t="s">
        <v>2031</v>
      </c>
      <c r="C79" t="s">
        <v>2472</v>
      </c>
      <c r="D79" t="s">
        <v>2458</v>
      </c>
      <c r="E79" t="s">
        <v>2459</v>
      </c>
      <c r="G79" t="s">
        <v>4694</v>
      </c>
      <c r="H79" t="s">
        <v>2518</v>
      </c>
      <c r="I79" t="s">
        <v>4126</v>
      </c>
      <c r="J79" t="s">
        <v>2183</v>
      </c>
      <c r="K79" t="s">
        <v>2106</v>
      </c>
    </row>
    <row r="80" spans="1:11">
      <c r="A80" s="92" t="s">
        <v>4692</v>
      </c>
      <c r="B80" t="s">
        <v>2031</v>
      </c>
      <c r="C80" t="s">
        <v>2473</v>
      </c>
      <c r="D80" t="s">
        <v>2458</v>
      </c>
      <c r="E80" t="s">
        <v>2459</v>
      </c>
      <c r="G80" t="s">
        <v>4694</v>
      </c>
      <c r="H80" t="s">
        <v>2518</v>
      </c>
      <c r="I80" t="s">
        <v>4126</v>
      </c>
      <c r="J80" t="s">
        <v>2183</v>
      </c>
      <c r="K80" t="s">
        <v>2106</v>
      </c>
    </row>
    <row r="81" spans="1:11">
      <c r="A81" s="92" t="s">
        <v>4692</v>
      </c>
      <c r="B81" t="s">
        <v>2031</v>
      </c>
      <c r="C81" t="s">
        <v>2474</v>
      </c>
      <c r="D81" t="s">
        <v>2458</v>
      </c>
      <c r="E81" t="s">
        <v>2459</v>
      </c>
      <c r="G81" t="s">
        <v>4694</v>
      </c>
      <c r="H81" t="s">
        <v>2518</v>
      </c>
      <c r="I81" t="s">
        <v>4126</v>
      </c>
      <c r="J81" t="s">
        <v>2183</v>
      </c>
      <c r="K81" t="s">
        <v>2106</v>
      </c>
    </row>
    <row r="82" spans="1:11">
      <c r="A82" s="92" t="s">
        <v>4692</v>
      </c>
      <c r="B82" t="s">
        <v>2034</v>
      </c>
      <c r="C82" t="s">
        <v>2533</v>
      </c>
      <c r="E82" t="s">
        <v>2534</v>
      </c>
      <c r="G82" t="s">
        <v>4693</v>
      </c>
      <c r="H82" t="s">
        <v>551</v>
      </c>
      <c r="I82" t="s">
        <v>4128</v>
      </c>
      <c r="J82" t="s">
        <v>2175</v>
      </c>
      <c r="K82" t="s">
        <v>2176</v>
      </c>
    </row>
    <row r="83" spans="1:11">
      <c r="A83" s="92" t="s">
        <v>4692</v>
      </c>
      <c r="B83" t="s">
        <v>2034</v>
      </c>
      <c r="C83" t="s">
        <v>2476</v>
      </c>
      <c r="D83" t="s">
        <v>2458</v>
      </c>
      <c r="E83" t="s">
        <v>2459</v>
      </c>
      <c r="G83" t="s">
        <v>4694</v>
      </c>
      <c r="H83" t="s">
        <v>2518</v>
      </c>
      <c r="I83" t="s">
        <v>4128</v>
      </c>
      <c r="J83" t="s">
        <v>2183</v>
      </c>
      <c r="K83" t="s">
        <v>2106</v>
      </c>
    </row>
    <row r="84" spans="1:11">
      <c r="A84" s="92" t="s">
        <v>4692</v>
      </c>
      <c r="B84" t="s">
        <v>2037</v>
      </c>
      <c r="C84" t="s">
        <v>2536</v>
      </c>
      <c r="D84" t="s">
        <v>2537</v>
      </c>
      <c r="E84" t="s">
        <v>551</v>
      </c>
      <c r="F84" t="s">
        <v>2538</v>
      </c>
      <c r="G84" t="s">
        <v>4693</v>
      </c>
      <c r="H84" t="s">
        <v>551</v>
      </c>
      <c r="I84" t="s">
        <v>4136</v>
      </c>
      <c r="J84" t="s">
        <v>2175</v>
      </c>
      <c r="K84" t="s">
        <v>2176</v>
      </c>
    </row>
    <row r="85" spans="1:11">
      <c r="A85" s="92" t="s">
        <v>4692</v>
      </c>
      <c r="B85" t="s">
        <v>2037</v>
      </c>
      <c r="C85" t="s">
        <v>2539</v>
      </c>
      <c r="D85" t="s">
        <v>2540</v>
      </c>
      <c r="E85" t="s">
        <v>2541</v>
      </c>
      <c r="F85" t="s">
        <v>2542</v>
      </c>
      <c r="G85" t="s">
        <v>4693</v>
      </c>
      <c r="H85" t="s">
        <v>551</v>
      </c>
      <c r="I85" t="s">
        <v>4136</v>
      </c>
      <c r="J85" t="s">
        <v>2175</v>
      </c>
      <c r="K85" t="s">
        <v>2176</v>
      </c>
    </row>
    <row r="86" spans="1:11">
      <c r="A86" s="92" t="s">
        <v>4692</v>
      </c>
      <c r="B86" t="s">
        <v>2037</v>
      </c>
      <c r="C86" t="s">
        <v>2484</v>
      </c>
      <c r="D86" t="s">
        <v>2485</v>
      </c>
      <c r="G86" t="s">
        <v>4689</v>
      </c>
      <c r="I86" t="s">
        <v>4136</v>
      </c>
    </row>
    <row r="87" spans="1:11">
      <c r="A87" s="92" t="s">
        <v>4692</v>
      </c>
      <c r="B87" t="s">
        <v>2037</v>
      </c>
      <c r="C87" t="s">
        <v>2487</v>
      </c>
      <c r="D87" t="s">
        <v>2485</v>
      </c>
      <c r="G87" t="s">
        <v>4689</v>
      </c>
      <c r="I87" t="s">
        <v>4136</v>
      </c>
    </row>
    <row r="88" spans="1:11">
      <c r="A88" s="92" t="s">
        <v>4692</v>
      </c>
      <c r="B88" t="s">
        <v>2037</v>
      </c>
      <c r="C88" t="s">
        <v>2488</v>
      </c>
      <c r="D88" t="s">
        <v>2485</v>
      </c>
      <c r="E88" t="s">
        <v>2489</v>
      </c>
      <c r="F88" t="s">
        <v>2491</v>
      </c>
      <c r="G88" t="s">
        <v>4690</v>
      </c>
      <c r="I88" t="s">
        <v>4136</v>
      </c>
    </row>
    <row r="89" spans="1:11">
      <c r="A89" s="92" t="s">
        <v>4692</v>
      </c>
      <c r="B89" t="s">
        <v>2042</v>
      </c>
      <c r="C89" t="s">
        <v>2494</v>
      </c>
      <c r="D89" t="s">
        <v>2458</v>
      </c>
      <c r="E89" t="s">
        <v>551</v>
      </c>
      <c r="F89" t="s">
        <v>2495</v>
      </c>
      <c r="G89" t="s">
        <v>4691</v>
      </c>
      <c r="I89" t="s">
        <v>4140</v>
      </c>
    </row>
    <row r="90" spans="1:11">
      <c r="A90" s="92" t="s">
        <v>4692</v>
      </c>
      <c r="B90" t="s">
        <v>2042</v>
      </c>
      <c r="C90" t="s">
        <v>2494</v>
      </c>
      <c r="D90" t="s">
        <v>2458</v>
      </c>
      <c r="E90" t="s">
        <v>551</v>
      </c>
      <c r="F90" t="s">
        <v>2495</v>
      </c>
      <c r="G90" t="s">
        <v>4693</v>
      </c>
      <c r="H90" t="s">
        <v>551</v>
      </c>
      <c r="I90" t="s">
        <v>4140</v>
      </c>
      <c r="J90" t="s">
        <v>2175</v>
      </c>
      <c r="K90" t="s">
        <v>2176</v>
      </c>
    </row>
    <row r="91" spans="1:11">
      <c r="A91" s="92" t="s">
        <v>4692</v>
      </c>
      <c r="B91" t="s">
        <v>2042</v>
      </c>
      <c r="C91" t="s">
        <v>2544</v>
      </c>
      <c r="D91" t="s">
        <v>2458</v>
      </c>
      <c r="E91" t="s">
        <v>551</v>
      </c>
      <c r="F91" t="s">
        <v>2545</v>
      </c>
      <c r="G91" t="s">
        <v>4693</v>
      </c>
      <c r="H91" t="s">
        <v>551</v>
      </c>
      <c r="I91" t="s">
        <v>4140</v>
      </c>
      <c r="J91" t="s">
        <v>2175</v>
      </c>
      <c r="K91" t="s">
        <v>2176</v>
      </c>
    </row>
    <row r="92" spans="1:11">
      <c r="A92" s="92" t="s">
        <v>4692</v>
      </c>
      <c r="B92" t="s">
        <v>2044</v>
      </c>
      <c r="C92" t="s">
        <v>2547</v>
      </c>
      <c r="E92" t="s">
        <v>551</v>
      </c>
      <c r="G92" t="s">
        <v>4693</v>
      </c>
      <c r="H92" t="s">
        <v>551</v>
      </c>
      <c r="I92" t="s">
        <v>4144</v>
      </c>
      <c r="J92" t="s">
        <v>2175</v>
      </c>
      <c r="K92" t="s">
        <v>2176</v>
      </c>
    </row>
    <row r="93" spans="1:11">
      <c r="A93" s="92" t="s">
        <v>4692</v>
      </c>
      <c r="B93" t="s">
        <v>2046</v>
      </c>
      <c r="C93" t="s">
        <v>2499</v>
      </c>
      <c r="D93" t="s">
        <v>2500</v>
      </c>
      <c r="E93" t="s">
        <v>2501</v>
      </c>
      <c r="F93" t="s">
        <v>2502</v>
      </c>
      <c r="G93" t="s">
        <v>4684</v>
      </c>
      <c r="I93" t="s">
        <v>4148</v>
      </c>
    </row>
    <row r="94" spans="1:11">
      <c r="A94" s="92" t="s">
        <v>4692</v>
      </c>
      <c r="B94" t="s">
        <v>2046</v>
      </c>
      <c r="C94" t="s">
        <v>2506</v>
      </c>
      <c r="D94" t="s">
        <v>2458</v>
      </c>
      <c r="E94" t="s">
        <v>2459</v>
      </c>
      <c r="G94" t="s">
        <v>4694</v>
      </c>
      <c r="H94" t="s">
        <v>2518</v>
      </c>
      <c r="I94" t="s">
        <v>4148</v>
      </c>
      <c r="J94" t="s">
        <v>2183</v>
      </c>
      <c r="K94" t="s">
        <v>2106</v>
      </c>
    </row>
    <row r="95" spans="1:11">
      <c r="A95" s="92" t="s">
        <v>4696</v>
      </c>
      <c r="B95" t="s">
        <v>2001</v>
      </c>
      <c r="C95" t="s">
        <v>2414</v>
      </c>
      <c r="D95" t="s">
        <v>2415</v>
      </c>
      <c r="G95" t="s">
        <v>4684</v>
      </c>
      <c r="I95" t="s">
        <v>4077</v>
      </c>
    </row>
    <row r="96" spans="1:11">
      <c r="A96" s="92" t="s">
        <v>4696</v>
      </c>
      <c r="B96" t="s">
        <v>2001</v>
      </c>
      <c r="C96" t="s">
        <v>2419</v>
      </c>
      <c r="D96" t="s">
        <v>2415</v>
      </c>
      <c r="G96" t="s">
        <v>4684</v>
      </c>
      <c r="I96" t="s">
        <v>4077</v>
      </c>
    </row>
    <row r="97" spans="1:9">
      <c r="A97" s="92" t="s">
        <v>4696</v>
      </c>
      <c r="B97" t="s">
        <v>2004</v>
      </c>
      <c r="C97" t="s">
        <v>2421</v>
      </c>
      <c r="D97" t="s">
        <v>2415</v>
      </c>
      <c r="G97" t="s">
        <v>4685</v>
      </c>
      <c r="I97" t="s">
        <v>4081</v>
      </c>
    </row>
    <row r="98" spans="1:9">
      <c r="A98" s="92" t="s">
        <v>4696</v>
      </c>
      <c r="B98" t="s">
        <v>2004</v>
      </c>
      <c r="C98" t="s">
        <v>2423</v>
      </c>
      <c r="D98" t="s">
        <v>2424</v>
      </c>
      <c r="G98" t="s">
        <v>4684</v>
      </c>
      <c r="I98" t="s">
        <v>4081</v>
      </c>
    </row>
    <row r="99" spans="1:9">
      <c r="A99" s="92" t="s">
        <v>4696</v>
      </c>
      <c r="B99" t="s">
        <v>2004</v>
      </c>
      <c r="C99" t="s">
        <v>2425</v>
      </c>
      <c r="D99" t="s">
        <v>2424</v>
      </c>
      <c r="G99" t="s">
        <v>4684</v>
      </c>
      <c r="I99" t="s">
        <v>4081</v>
      </c>
    </row>
    <row r="100" spans="1:9">
      <c r="A100" s="92" t="s">
        <v>4696</v>
      </c>
      <c r="B100" t="s">
        <v>2004</v>
      </c>
      <c r="C100" t="s">
        <v>2426</v>
      </c>
      <c r="D100" t="s">
        <v>2415</v>
      </c>
      <c r="G100" t="s">
        <v>4685</v>
      </c>
      <c r="I100" t="s">
        <v>4081</v>
      </c>
    </row>
    <row r="101" spans="1:9">
      <c r="A101" s="92" t="s">
        <v>4696</v>
      </c>
      <c r="B101" t="s">
        <v>2004</v>
      </c>
      <c r="C101" t="s">
        <v>2427</v>
      </c>
      <c r="D101" t="s">
        <v>2424</v>
      </c>
      <c r="G101" t="s">
        <v>4684</v>
      </c>
      <c r="I101" t="s">
        <v>4081</v>
      </c>
    </row>
    <row r="102" spans="1:9">
      <c r="A102" s="92" t="s">
        <v>4696</v>
      </c>
      <c r="B102" t="s">
        <v>2004</v>
      </c>
      <c r="C102" t="s">
        <v>2428</v>
      </c>
      <c r="D102" t="s">
        <v>2415</v>
      </c>
      <c r="G102" t="s">
        <v>4684</v>
      </c>
      <c r="I102" t="s">
        <v>4081</v>
      </c>
    </row>
    <row r="103" spans="1:9">
      <c r="A103" s="92" t="s">
        <v>4696</v>
      </c>
      <c r="B103" t="s">
        <v>2004</v>
      </c>
      <c r="C103" t="s">
        <v>2429</v>
      </c>
      <c r="D103" t="s">
        <v>2415</v>
      </c>
      <c r="G103" t="s">
        <v>4685</v>
      </c>
      <c r="I103" t="s">
        <v>4081</v>
      </c>
    </row>
    <row r="104" spans="1:9">
      <c r="A104" s="92" t="s">
        <v>4696</v>
      </c>
      <c r="B104" t="s">
        <v>2004</v>
      </c>
      <c r="C104" t="s">
        <v>2430</v>
      </c>
      <c r="D104" t="s">
        <v>2415</v>
      </c>
      <c r="G104" t="s">
        <v>4685</v>
      </c>
      <c r="I104" t="s">
        <v>4081</v>
      </c>
    </row>
    <row r="105" spans="1:9">
      <c r="A105" s="92" t="s">
        <v>4696</v>
      </c>
      <c r="B105" t="s">
        <v>2004</v>
      </c>
      <c r="C105" t="s">
        <v>2431</v>
      </c>
      <c r="D105" t="s">
        <v>2415</v>
      </c>
      <c r="G105" t="s">
        <v>4685</v>
      </c>
      <c r="I105" t="s">
        <v>4081</v>
      </c>
    </row>
    <row r="106" spans="1:9">
      <c r="A106" s="92" t="s">
        <v>4696</v>
      </c>
      <c r="B106" t="s">
        <v>2004</v>
      </c>
      <c r="C106" t="s">
        <v>2432</v>
      </c>
      <c r="D106" t="s">
        <v>2424</v>
      </c>
      <c r="G106" t="s">
        <v>4685</v>
      </c>
      <c r="I106" t="s">
        <v>4081</v>
      </c>
    </row>
    <row r="107" spans="1:9">
      <c r="A107" s="92" t="s">
        <v>4696</v>
      </c>
      <c r="B107" t="s">
        <v>2010</v>
      </c>
      <c r="C107" t="s">
        <v>2434</v>
      </c>
      <c r="D107" t="s">
        <v>2415</v>
      </c>
      <c r="G107" t="s">
        <v>4684</v>
      </c>
      <c r="I107" t="s">
        <v>4089</v>
      </c>
    </row>
    <row r="108" spans="1:9">
      <c r="A108" s="92" t="s">
        <v>4696</v>
      </c>
      <c r="B108" t="s">
        <v>2016</v>
      </c>
      <c r="C108" t="s">
        <v>2436</v>
      </c>
      <c r="D108" t="s">
        <v>2415</v>
      </c>
      <c r="G108" t="s">
        <v>4684</v>
      </c>
      <c r="I108" t="s">
        <v>4097</v>
      </c>
    </row>
    <row r="109" spans="1:9">
      <c r="A109" s="92" t="s">
        <v>4696</v>
      </c>
      <c r="B109" t="s">
        <v>2016</v>
      </c>
      <c r="C109" t="s">
        <v>2437</v>
      </c>
      <c r="D109" t="s">
        <v>2415</v>
      </c>
      <c r="G109" t="s">
        <v>4684</v>
      </c>
      <c r="I109" t="s">
        <v>4097</v>
      </c>
    </row>
    <row r="110" spans="1:9">
      <c r="A110" s="92" t="s">
        <v>4696</v>
      </c>
      <c r="B110" t="s">
        <v>2016</v>
      </c>
      <c r="C110" t="s">
        <v>2438</v>
      </c>
      <c r="D110" t="s">
        <v>2415</v>
      </c>
      <c r="G110" t="s">
        <v>4684</v>
      </c>
      <c r="I110" t="s">
        <v>4097</v>
      </c>
    </row>
    <row r="111" spans="1:9">
      <c r="A111" s="92" t="s">
        <v>4696</v>
      </c>
      <c r="B111" t="s">
        <v>2016</v>
      </c>
      <c r="C111" t="s">
        <v>2439</v>
      </c>
      <c r="D111" t="s">
        <v>2415</v>
      </c>
      <c r="G111" t="s">
        <v>4684</v>
      </c>
      <c r="I111" t="s">
        <v>4097</v>
      </c>
    </row>
    <row r="112" spans="1:9">
      <c r="A112" s="92" t="s">
        <v>4696</v>
      </c>
      <c r="B112" t="s">
        <v>2016</v>
      </c>
      <c r="C112" t="s">
        <v>2440</v>
      </c>
      <c r="D112" t="s">
        <v>2415</v>
      </c>
      <c r="G112" t="s">
        <v>4684</v>
      </c>
      <c r="I112" t="s">
        <v>4097</v>
      </c>
    </row>
    <row r="113" spans="1:11">
      <c r="A113" s="92" t="s">
        <v>4696</v>
      </c>
      <c r="B113" t="s">
        <v>2016</v>
      </c>
      <c r="C113" t="s">
        <v>2441</v>
      </c>
      <c r="D113" t="s">
        <v>2415</v>
      </c>
      <c r="G113" t="s">
        <v>4684</v>
      </c>
      <c r="I113" t="s">
        <v>4097</v>
      </c>
    </row>
    <row r="114" spans="1:11">
      <c r="A114" s="92" t="s">
        <v>4696</v>
      </c>
      <c r="B114" t="s">
        <v>2016</v>
      </c>
      <c r="C114" t="s">
        <v>2442</v>
      </c>
      <c r="D114" t="s">
        <v>2415</v>
      </c>
      <c r="G114" t="s">
        <v>4684</v>
      </c>
      <c r="I114" t="s">
        <v>4097</v>
      </c>
    </row>
    <row r="115" spans="1:11">
      <c r="A115" s="92" t="s">
        <v>4696</v>
      </c>
      <c r="B115" t="s">
        <v>2016</v>
      </c>
      <c r="C115" t="s">
        <v>2443</v>
      </c>
      <c r="D115" t="s">
        <v>2415</v>
      </c>
      <c r="G115" t="s">
        <v>4684</v>
      </c>
      <c r="I115" t="s">
        <v>4097</v>
      </c>
    </row>
    <row r="116" spans="1:11">
      <c r="A116" s="92" t="s">
        <v>4696</v>
      </c>
      <c r="B116" t="s">
        <v>2018</v>
      </c>
      <c r="C116" t="s">
        <v>2445</v>
      </c>
      <c r="D116" t="s">
        <v>2446</v>
      </c>
      <c r="G116" t="s">
        <v>4686</v>
      </c>
      <c r="I116" t="s">
        <v>4101</v>
      </c>
    </row>
    <row r="117" spans="1:11">
      <c r="A117" s="92" t="s">
        <v>4696</v>
      </c>
      <c r="B117" t="s">
        <v>2018</v>
      </c>
      <c r="C117" t="s">
        <v>2448</v>
      </c>
      <c r="D117" t="s">
        <v>2415</v>
      </c>
      <c r="G117" t="s">
        <v>4684</v>
      </c>
      <c r="I117" t="s">
        <v>4101</v>
      </c>
    </row>
    <row r="118" spans="1:11">
      <c r="A118" s="92" t="s">
        <v>4696</v>
      </c>
      <c r="B118" t="s">
        <v>2020</v>
      </c>
      <c r="C118" t="s">
        <v>2450</v>
      </c>
      <c r="D118" t="s">
        <v>2451</v>
      </c>
      <c r="E118" t="s">
        <v>2452</v>
      </c>
      <c r="F118" t="s">
        <v>2455</v>
      </c>
      <c r="G118" t="s">
        <v>4697</v>
      </c>
      <c r="H118" t="s">
        <v>2454</v>
      </c>
      <c r="I118" t="s">
        <v>4108</v>
      </c>
      <c r="J118" t="s">
        <v>2207</v>
      </c>
      <c r="K118" t="s">
        <v>121</v>
      </c>
    </row>
    <row r="119" spans="1:11">
      <c r="A119" s="92" t="s">
        <v>4696</v>
      </c>
      <c r="B119" t="s">
        <v>2020</v>
      </c>
      <c r="C119" t="s">
        <v>2556</v>
      </c>
      <c r="D119" t="s">
        <v>2458</v>
      </c>
      <c r="E119" t="s">
        <v>1213</v>
      </c>
      <c r="G119" t="s">
        <v>4698</v>
      </c>
      <c r="H119" t="s">
        <v>1213</v>
      </c>
      <c r="I119" t="s">
        <v>4108</v>
      </c>
      <c r="J119" t="s">
        <v>2203</v>
      </c>
      <c r="K119" t="s">
        <v>108</v>
      </c>
    </row>
    <row r="120" spans="1:11">
      <c r="A120" s="92" t="s">
        <v>4696</v>
      </c>
      <c r="B120" t="s">
        <v>2020</v>
      </c>
      <c r="C120" t="s">
        <v>2557</v>
      </c>
      <c r="E120" t="s">
        <v>2558</v>
      </c>
      <c r="G120" t="s">
        <v>4699</v>
      </c>
      <c r="H120" t="s">
        <v>2559</v>
      </c>
      <c r="I120" t="s">
        <v>4108</v>
      </c>
      <c r="J120" t="s">
        <v>222</v>
      </c>
      <c r="K120" t="s">
        <v>121</v>
      </c>
    </row>
    <row r="121" spans="1:11">
      <c r="A121" s="92" t="s">
        <v>4696</v>
      </c>
      <c r="B121" t="s">
        <v>2020</v>
      </c>
      <c r="C121" t="s">
        <v>2560</v>
      </c>
      <c r="D121" t="s">
        <v>2451</v>
      </c>
      <c r="E121" t="s">
        <v>108</v>
      </c>
      <c r="G121" t="s">
        <v>4699</v>
      </c>
      <c r="H121" t="s">
        <v>108</v>
      </c>
      <c r="I121" t="s">
        <v>4108</v>
      </c>
      <c r="J121" t="s">
        <v>222</v>
      </c>
      <c r="K121" t="s">
        <v>121</v>
      </c>
    </row>
    <row r="122" spans="1:11">
      <c r="A122" s="92" t="s">
        <v>4696</v>
      </c>
      <c r="B122" t="s">
        <v>2020</v>
      </c>
      <c r="C122" t="s">
        <v>2561</v>
      </c>
      <c r="D122" t="s">
        <v>2562</v>
      </c>
      <c r="E122" t="s">
        <v>2563</v>
      </c>
      <c r="F122" t="s">
        <v>2564</v>
      </c>
      <c r="G122" t="s">
        <v>4699</v>
      </c>
      <c r="H122" t="s">
        <v>2563</v>
      </c>
      <c r="I122" t="s">
        <v>4108</v>
      </c>
      <c r="J122" t="s">
        <v>222</v>
      </c>
      <c r="K122" t="s">
        <v>121</v>
      </c>
    </row>
    <row r="123" spans="1:11">
      <c r="A123" s="92" t="s">
        <v>4696</v>
      </c>
      <c r="B123" t="s">
        <v>2020</v>
      </c>
      <c r="C123" t="s">
        <v>2565</v>
      </c>
      <c r="E123" t="s">
        <v>108</v>
      </c>
      <c r="G123" t="s">
        <v>4699</v>
      </c>
      <c r="H123" t="s">
        <v>108</v>
      </c>
      <c r="I123" t="s">
        <v>4108</v>
      </c>
      <c r="J123" t="s">
        <v>222</v>
      </c>
      <c r="K123" t="s">
        <v>121</v>
      </c>
    </row>
    <row r="124" spans="1:11">
      <c r="A124" s="92" t="s">
        <v>4696</v>
      </c>
      <c r="B124" t="s">
        <v>2021</v>
      </c>
      <c r="C124" t="s">
        <v>2567</v>
      </c>
      <c r="D124" t="s">
        <v>2463</v>
      </c>
      <c r="E124" t="s">
        <v>108</v>
      </c>
      <c r="G124" t="s">
        <v>4699</v>
      </c>
      <c r="H124" t="s">
        <v>108</v>
      </c>
      <c r="I124" t="s">
        <v>4112</v>
      </c>
      <c r="J124" t="s">
        <v>222</v>
      </c>
      <c r="K124" t="s">
        <v>121</v>
      </c>
    </row>
    <row r="125" spans="1:11">
      <c r="A125" s="92" t="s">
        <v>4696</v>
      </c>
      <c r="B125" t="s">
        <v>2021</v>
      </c>
      <c r="C125" t="s">
        <v>2568</v>
      </c>
      <c r="D125" t="s">
        <v>2569</v>
      </c>
      <c r="E125" t="s">
        <v>108</v>
      </c>
      <c r="F125" t="s">
        <v>2570</v>
      </c>
      <c r="G125" t="s">
        <v>4699</v>
      </c>
      <c r="H125" t="s">
        <v>108</v>
      </c>
      <c r="I125" t="s">
        <v>4112</v>
      </c>
      <c r="J125" t="s">
        <v>222</v>
      </c>
      <c r="K125" t="s">
        <v>121</v>
      </c>
    </row>
    <row r="126" spans="1:11">
      <c r="A126" s="92" t="s">
        <v>4696</v>
      </c>
      <c r="B126" t="s">
        <v>2021</v>
      </c>
      <c r="C126" t="s">
        <v>2571</v>
      </c>
      <c r="D126" t="s">
        <v>2569</v>
      </c>
      <c r="E126" t="s">
        <v>108</v>
      </c>
      <c r="G126" t="s">
        <v>4699</v>
      </c>
      <c r="H126" t="s">
        <v>108</v>
      </c>
      <c r="I126" t="s">
        <v>4112</v>
      </c>
      <c r="J126" t="s">
        <v>222</v>
      </c>
      <c r="K126" t="s">
        <v>121</v>
      </c>
    </row>
    <row r="127" spans="1:11">
      <c r="A127" s="92" t="s">
        <v>4696</v>
      </c>
      <c r="B127" t="s">
        <v>2021</v>
      </c>
      <c r="C127" t="s">
        <v>2457</v>
      </c>
      <c r="D127" t="s">
        <v>2458</v>
      </c>
      <c r="E127" t="s">
        <v>2459</v>
      </c>
      <c r="G127" t="s">
        <v>4697</v>
      </c>
      <c r="H127" t="s">
        <v>2572</v>
      </c>
      <c r="I127" t="s">
        <v>4112</v>
      </c>
      <c r="J127" t="s">
        <v>2207</v>
      </c>
      <c r="K127" t="s">
        <v>121</v>
      </c>
    </row>
    <row r="128" spans="1:11">
      <c r="A128" s="92" t="s">
        <v>4696</v>
      </c>
      <c r="B128" t="s">
        <v>2021</v>
      </c>
      <c r="C128" t="s">
        <v>2573</v>
      </c>
      <c r="D128" t="s">
        <v>2574</v>
      </c>
      <c r="E128" t="s">
        <v>108</v>
      </c>
      <c r="F128" t="s">
        <v>2575</v>
      </c>
      <c r="G128" t="s">
        <v>4699</v>
      </c>
      <c r="H128" t="s">
        <v>108</v>
      </c>
      <c r="I128" t="s">
        <v>4112</v>
      </c>
      <c r="J128" t="s">
        <v>222</v>
      </c>
      <c r="K128" t="s">
        <v>121</v>
      </c>
    </row>
    <row r="129" spans="1:11">
      <c r="A129" s="92" t="s">
        <v>4696</v>
      </c>
      <c r="B129" t="s">
        <v>3890</v>
      </c>
      <c r="C129" t="s">
        <v>2577</v>
      </c>
      <c r="D129" t="s">
        <v>2521</v>
      </c>
      <c r="E129" t="s">
        <v>108</v>
      </c>
      <c r="G129" t="s">
        <v>4699</v>
      </c>
      <c r="H129" t="s">
        <v>108</v>
      </c>
      <c r="I129" t="s">
        <v>4116</v>
      </c>
      <c r="J129" t="s">
        <v>222</v>
      </c>
      <c r="K129" t="s">
        <v>121</v>
      </c>
    </row>
    <row r="130" spans="1:11">
      <c r="A130" s="92" t="s">
        <v>4696</v>
      </c>
      <c r="B130" t="s">
        <v>3890</v>
      </c>
      <c r="C130" t="s">
        <v>2520</v>
      </c>
      <c r="D130" t="s">
        <v>2521</v>
      </c>
      <c r="E130" t="s">
        <v>2522</v>
      </c>
      <c r="G130" t="s">
        <v>4699</v>
      </c>
      <c r="H130" t="s">
        <v>2578</v>
      </c>
      <c r="I130" t="s">
        <v>4116</v>
      </c>
      <c r="J130" t="s">
        <v>222</v>
      </c>
      <c r="K130" t="s">
        <v>121</v>
      </c>
    </row>
    <row r="131" spans="1:11">
      <c r="A131" s="92" t="s">
        <v>4696</v>
      </c>
      <c r="B131" t="s">
        <v>3890</v>
      </c>
      <c r="C131" t="s">
        <v>2579</v>
      </c>
      <c r="D131" t="s">
        <v>2521</v>
      </c>
      <c r="E131" t="s">
        <v>2580</v>
      </c>
      <c r="F131" t="s">
        <v>2581</v>
      </c>
      <c r="G131" t="s">
        <v>4699</v>
      </c>
      <c r="H131" t="s">
        <v>108</v>
      </c>
      <c r="I131" t="s">
        <v>4116</v>
      </c>
      <c r="J131" t="s">
        <v>222</v>
      </c>
      <c r="K131" t="s">
        <v>121</v>
      </c>
    </row>
    <row r="132" spans="1:11">
      <c r="A132" s="92" t="s">
        <v>4696</v>
      </c>
      <c r="B132" t="s">
        <v>3890</v>
      </c>
      <c r="C132" t="s">
        <v>2582</v>
      </c>
      <c r="D132" t="s">
        <v>2521</v>
      </c>
      <c r="E132" t="s">
        <v>108</v>
      </c>
      <c r="G132" t="s">
        <v>4699</v>
      </c>
      <c r="H132" t="s">
        <v>108</v>
      </c>
      <c r="I132" t="s">
        <v>4116</v>
      </c>
      <c r="J132" t="s">
        <v>222</v>
      </c>
      <c r="K132" t="s">
        <v>121</v>
      </c>
    </row>
    <row r="133" spans="1:11">
      <c r="A133" s="92" t="s">
        <v>4696</v>
      </c>
      <c r="B133" t="s">
        <v>2027</v>
      </c>
      <c r="C133" t="s">
        <v>2584</v>
      </c>
      <c r="D133" t="s">
        <v>2585</v>
      </c>
      <c r="E133" t="s">
        <v>2586</v>
      </c>
      <c r="G133" t="s">
        <v>4699</v>
      </c>
      <c r="H133" t="s">
        <v>108</v>
      </c>
      <c r="I133" t="s">
        <v>4120</v>
      </c>
      <c r="J133" t="s">
        <v>222</v>
      </c>
      <c r="K133" t="s">
        <v>121</v>
      </c>
    </row>
    <row r="134" spans="1:11">
      <c r="A134" s="92" t="s">
        <v>4696</v>
      </c>
      <c r="B134" t="s">
        <v>2027</v>
      </c>
      <c r="C134" t="s">
        <v>2587</v>
      </c>
      <c r="D134" t="s">
        <v>2526</v>
      </c>
      <c r="E134" t="s">
        <v>2588</v>
      </c>
      <c r="G134" t="s">
        <v>4699</v>
      </c>
      <c r="H134" t="s">
        <v>108</v>
      </c>
      <c r="I134" t="s">
        <v>4120</v>
      </c>
      <c r="J134" t="s">
        <v>222</v>
      </c>
      <c r="K134" t="s">
        <v>121</v>
      </c>
    </row>
    <row r="135" spans="1:11">
      <c r="A135" s="92" t="s">
        <v>4696</v>
      </c>
      <c r="B135" t="s">
        <v>2027</v>
      </c>
      <c r="C135" t="s">
        <v>2589</v>
      </c>
      <c r="D135" t="s">
        <v>2590</v>
      </c>
      <c r="E135" t="s">
        <v>108</v>
      </c>
      <c r="F135" t="s">
        <v>2591</v>
      </c>
      <c r="G135" t="s">
        <v>4699</v>
      </c>
      <c r="H135" t="s">
        <v>108</v>
      </c>
      <c r="I135" t="s">
        <v>4120</v>
      </c>
      <c r="J135" t="s">
        <v>222</v>
      </c>
      <c r="K135" t="s">
        <v>121</v>
      </c>
    </row>
    <row r="136" spans="1:11">
      <c r="A136" s="92" t="s">
        <v>4696</v>
      </c>
      <c r="B136" t="s">
        <v>2027</v>
      </c>
      <c r="C136" t="s">
        <v>2592</v>
      </c>
      <c r="D136" t="s">
        <v>2590</v>
      </c>
      <c r="E136" t="s">
        <v>108</v>
      </c>
      <c r="G136" t="s">
        <v>4699</v>
      </c>
      <c r="H136" t="s">
        <v>108</v>
      </c>
      <c r="I136" t="s">
        <v>4120</v>
      </c>
      <c r="J136" t="s">
        <v>222</v>
      </c>
      <c r="K136" t="s">
        <v>121</v>
      </c>
    </row>
    <row r="137" spans="1:11">
      <c r="A137" s="92" t="s">
        <v>4696</v>
      </c>
      <c r="B137" t="s">
        <v>2029</v>
      </c>
      <c r="C137" t="s">
        <v>2594</v>
      </c>
      <c r="D137" t="s">
        <v>2463</v>
      </c>
      <c r="E137" t="s">
        <v>108</v>
      </c>
      <c r="G137" t="s">
        <v>4699</v>
      </c>
      <c r="H137" t="s">
        <v>108</v>
      </c>
      <c r="I137" t="s">
        <v>4124</v>
      </c>
      <c r="J137" t="s">
        <v>222</v>
      </c>
      <c r="K137" t="s">
        <v>121</v>
      </c>
    </row>
    <row r="138" spans="1:11">
      <c r="A138" s="92" t="s">
        <v>4696</v>
      </c>
      <c r="B138" t="s">
        <v>2029</v>
      </c>
      <c r="C138" t="s">
        <v>2462</v>
      </c>
      <c r="D138" t="s">
        <v>2463</v>
      </c>
      <c r="E138" t="s">
        <v>2459</v>
      </c>
      <c r="G138" t="s">
        <v>4697</v>
      </c>
      <c r="H138" t="s">
        <v>2572</v>
      </c>
      <c r="I138" t="s">
        <v>4124</v>
      </c>
      <c r="J138" t="s">
        <v>2207</v>
      </c>
      <c r="K138" t="s">
        <v>121</v>
      </c>
    </row>
    <row r="139" spans="1:11">
      <c r="A139" s="92" t="s">
        <v>4696</v>
      </c>
      <c r="B139" t="s">
        <v>2029</v>
      </c>
      <c r="C139" t="s">
        <v>2464</v>
      </c>
      <c r="D139" t="s">
        <v>2463</v>
      </c>
      <c r="E139" t="s">
        <v>2459</v>
      </c>
      <c r="G139" t="s">
        <v>4697</v>
      </c>
      <c r="H139" t="s">
        <v>2572</v>
      </c>
      <c r="I139" t="s">
        <v>4124</v>
      </c>
      <c r="J139" t="s">
        <v>2207</v>
      </c>
      <c r="K139" t="s">
        <v>121</v>
      </c>
    </row>
    <row r="140" spans="1:11">
      <c r="A140" s="92" t="s">
        <v>4696</v>
      </c>
      <c r="B140" t="s">
        <v>2029</v>
      </c>
      <c r="C140" t="s">
        <v>2465</v>
      </c>
      <c r="D140" t="s">
        <v>2463</v>
      </c>
      <c r="E140" t="s">
        <v>2459</v>
      </c>
      <c r="G140" t="s">
        <v>4697</v>
      </c>
      <c r="H140" t="s">
        <v>2572</v>
      </c>
      <c r="I140" t="s">
        <v>4124</v>
      </c>
      <c r="J140" t="s">
        <v>2207</v>
      </c>
      <c r="K140" t="s">
        <v>121</v>
      </c>
    </row>
    <row r="141" spans="1:11">
      <c r="A141" s="92" t="s">
        <v>4696</v>
      </c>
      <c r="B141" t="s">
        <v>2029</v>
      </c>
      <c r="C141" t="s">
        <v>2466</v>
      </c>
      <c r="D141" t="s">
        <v>2463</v>
      </c>
      <c r="E141" t="s">
        <v>2459</v>
      </c>
      <c r="G141" t="s">
        <v>4697</v>
      </c>
      <c r="H141" t="s">
        <v>2572</v>
      </c>
      <c r="I141" t="s">
        <v>4124</v>
      </c>
      <c r="J141" t="s">
        <v>2207</v>
      </c>
      <c r="K141" t="s">
        <v>121</v>
      </c>
    </row>
    <row r="142" spans="1:11">
      <c r="A142" s="92" t="s">
        <v>4696</v>
      </c>
      <c r="B142" t="s">
        <v>2029</v>
      </c>
      <c r="C142" t="s">
        <v>2595</v>
      </c>
      <c r="D142" t="s">
        <v>2596</v>
      </c>
      <c r="E142" t="s">
        <v>108</v>
      </c>
      <c r="F142" t="s">
        <v>2597</v>
      </c>
      <c r="G142" t="s">
        <v>4699</v>
      </c>
      <c r="H142" t="s">
        <v>108</v>
      </c>
      <c r="I142" t="s">
        <v>4124</v>
      </c>
      <c r="J142" t="s">
        <v>222</v>
      </c>
      <c r="K142" t="s">
        <v>121</v>
      </c>
    </row>
    <row r="143" spans="1:11">
      <c r="A143" s="92" t="s">
        <v>4696</v>
      </c>
      <c r="B143" t="s">
        <v>2029</v>
      </c>
      <c r="C143" t="s">
        <v>2598</v>
      </c>
      <c r="D143" t="s">
        <v>2596</v>
      </c>
      <c r="E143" t="s">
        <v>108</v>
      </c>
      <c r="G143" t="s">
        <v>4699</v>
      </c>
      <c r="H143" t="s">
        <v>108</v>
      </c>
      <c r="I143" t="s">
        <v>4124</v>
      </c>
      <c r="J143" t="s">
        <v>222</v>
      </c>
      <c r="K143" t="s">
        <v>121</v>
      </c>
    </row>
    <row r="144" spans="1:11">
      <c r="A144" s="92" t="s">
        <v>4696</v>
      </c>
      <c r="B144" t="s">
        <v>2031</v>
      </c>
      <c r="C144" t="s">
        <v>2600</v>
      </c>
      <c r="D144" t="s">
        <v>2601</v>
      </c>
      <c r="E144" t="s">
        <v>108</v>
      </c>
      <c r="G144" t="s">
        <v>4699</v>
      </c>
      <c r="H144" t="s">
        <v>108</v>
      </c>
      <c r="I144" t="s">
        <v>4126</v>
      </c>
      <c r="J144" t="s">
        <v>222</v>
      </c>
      <c r="K144" t="s">
        <v>121</v>
      </c>
    </row>
    <row r="145" spans="1:11">
      <c r="A145" s="92" t="s">
        <v>4696</v>
      </c>
      <c r="B145" t="s">
        <v>2031</v>
      </c>
      <c r="C145" t="s">
        <v>2602</v>
      </c>
      <c r="D145" t="s">
        <v>2603</v>
      </c>
      <c r="E145" t="s">
        <v>2586</v>
      </c>
      <c r="G145" t="s">
        <v>4699</v>
      </c>
      <c r="H145" t="s">
        <v>108</v>
      </c>
      <c r="I145" t="s">
        <v>4126</v>
      </c>
      <c r="J145" t="s">
        <v>222</v>
      </c>
      <c r="K145" t="s">
        <v>121</v>
      </c>
    </row>
    <row r="146" spans="1:11">
      <c r="A146" s="92" t="s">
        <v>4696</v>
      </c>
      <c r="B146" t="s">
        <v>2031</v>
      </c>
      <c r="C146" t="s">
        <v>2604</v>
      </c>
      <c r="D146" t="s">
        <v>2601</v>
      </c>
      <c r="E146" t="s">
        <v>2605</v>
      </c>
      <c r="F146" t="s">
        <v>2606</v>
      </c>
      <c r="G146" t="s">
        <v>4699</v>
      </c>
      <c r="H146" t="s">
        <v>108</v>
      </c>
      <c r="I146" t="s">
        <v>4126</v>
      </c>
      <c r="J146" t="s">
        <v>222</v>
      </c>
      <c r="K146" t="s">
        <v>121</v>
      </c>
    </row>
    <row r="147" spans="1:11">
      <c r="A147" s="92" t="s">
        <v>4696</v>
      </c>
      <c r="B147" t="s">
        <v>2031</v>
      </c>
      <c r="C147" t="s">
        <v>2468</v>
      </c>
      <c r="D147" t="s">
        <v>2458</v>
      </c>
      <c r="E147" t="s">
        <v>2469</v>
      </c>
      <c r="G147" t="s">
        <v>4688</v>
      </c>
      <c r="H147" t="s">
        <v>108</v>
      </c>
      <c r="I147" t="s">
        <v>4126</v>
      </c>
    </row>
    <row r="148" spans="1:11">
      <c r="A148" s="92" t="s">
        <v>4696</v>
      </c>
      <c r="B148" t="s">
        <v>2031</v>
      </c>
      <c r="C148" t="s">
        <v>2472</v>
      </c>
      <c r="D148" t="s">
        <v>2458</v>
      </c>
      <c r="E148" t="s">
        <v>2459</v>
      </c>
      <c r="G148" t="s">
        <v>4697</v>
      </c>
      <c r="H148" t="s">
        <v>2572</v>
      </c>
      <c r="I148" t="s">
        <v>4126</v>
      </c>
      <c r="J148" t="s">
        <v>2207</v>
      </c>
      <c r="K148" t="s">
        <v>121</v>
      </c>
    </row>
    <row r="149" spans="1:11">
      <c r="A149" s="92" t="s">
        <v>4696</v>
      </c>
      <c r="B149" t="s">
        <v>2031</v>
      </c>
      <c r="C149" t="s">
        <v>2473</v>
      </c>
      <c r="D149" t="s">
        <v>2458</v>
      </c>
      <c r="E149" t="s">
        <v>2459</v>
      </c>
      <c r="G149" t="s">
        <v>4697</v>
      </c>
      <c r="H149" t="s">
        <v>2572</v>
      </c>
      <c r="I149" t="s">
        <v>4126</v>
      </c>
      <c r="J149" t="s">
        <v>2207</v>
      </c>
      <c r="K149" t="s">
        <v>121</v>
      </c>
    </row>
    <row r="150" spans="1:11">
      <c r="A150" s="92" t="s">
        <v>4696</v>
      </c>
      <c r="B150" t="s">
        <v>2031</v>
      </c>
      <c r="C150" t="s">
        <v>2474</v>
      </c>
      <c r="D150" t="s">
        <v>2458</v>
      </c>
      <c r="E150" t="s">
        <v>2459</v>
      </c>
      <c r="G150" t="s">
        <v>4697</v>
      </c>
      <c r="H150" t="s">
        <v>2572</v>
      </c>
      <c r="I150" t="s">
        <v>4126</v>
      </c>
      <c r="J150" t="s">
        <v>2207</v>
      </c>
      <c r="K150" t="s">
        <v>121</v>
      </c>
    </row>
    <row r="151" spans="1:11">
      <c r="A151" s="92" t="s">
        <v>4696</v>
      </c>
      <c r="B151" t="s">
        <v>2031</v>
      </c>
      <c r="C151" t="s">
        <v>2607</v>
      </c>
      <c r="D151" t="s">
        <v>2601</v>
      </c>
      <c r="E151" t="s">
        <v>2563</v>
      </c>
      <c r="G151" t="s">
        <v>4699</v>
      </c>
      <c r="H151" t="s">
        <v>2563</v>
      </c>
      <c r="I151" t="s">
        <v>4126</v>
      </c>
      <c r="J151" t="s">
        <v>222</v>
      </c>
      <c r="K151" t="s">
        <v>121</v>
      </c>
    </row>
    <row r="152" spans="1:11">
      <c r="A152" s="92" t="s">
        <v>4696</v>
      </c>
      <c r="B152" t="s">
        <v>2031</v>
      </c>
      <c r="C152" t="s">
        <v>2608</v>
      </c>
      <c r="D152" t="s">
        <v>2609</v>
      </c>
      <c r="E152" t="s">
        <v>108</v>
      </c>
      <c r="G152" t="s">
        <v>4699</v>
      </c>
      <c r="H152" t="s">
        <v>108</v>
      </c>
      <c r="I152" t="s">
        <v>4126</v>
      </c>
      <c r="J152" t="s">
        <v>222</v>
      </c>
      <c r="K152" t="s">
        <v>121</v>
      </c>
    </row>
    <row r="153" spans="1:11">
      <c r="A153" s="92" t="s">
        <v>4696</v>
      </c>
      <c r="B153" t="s">
        <v>2034</v>
      </c>
      <c r="C153" t="s">
        <v>2611</v>
      </c>
      <c r="D153" t="s">
        <v>2601</v>
      </c>
      <c r="E153" t="s">
        <v>2612</v>
      </c>
      <c r="G153" t="s">
        <v>4700</v>
      </c>
      <c r="H153" t="s">
        <v>2201</v>
      </c>
      <c r="I153" t="s">
        <v>4128</v>
      </c>
      <c r="J153" t="s">
        <v>1885</v>
      </c>
      <c r="K153" t="s">
        <v>108</v>
      </c>
    </row>
    <row r="154" spans="1:11">
      <c r="A154" s="92" t="s">
        <v>4696</v>
      </c>
      <c r="B154" t="s">
        <v>2034</v>
      </c>
      <c r="C154" t="s">
        <v>2613</v>
      </c>
      <c r="D154" t="s">
        <v>2596</v>
      </c>
      <c r="E154" t="s">
        <v>2612</v>
      </c>
      <c r="G154" t="s">
        <v>4700</v>
      </c>
      <c r="H154" t="s">
        <v>2201</v>
      </c>
      <c r="I154" t="s">
        <v>4128</v>
      </c>
      <c r="J154" t="s">
        <v>1885</v>
      </c>
      <c r="K154" t="s">
        <v>108</v>
      </c>
    </row>
    <row r="155" spans="1:11">
      <c r="A155" s="92" t="s">
        <v>4696</v>
      </c>
      <c r="B155" t="s">
        <v>2034</v>
      </c>
      <c r="C155" t="s">
        <v>2614</v>
      </c>
      <c r="E155" t="s">
        <v>2563</v>
      </c>
      <c r="G155" t="s">
        <v>4699</v>
      </c>
      <c r="H155" t="s">
        <v>2563</v>
      </c>
      <c r="I155" t="s">
        <v>4128</v>
      </c>
      <c r="J155" t="s">
        <v>222</v>
      </c>
      <c r="K155" t="s">
        <v>121</v>
      </c>
    </row>
    <row r="156" spans="1:11">
      <c r="A156" s="92" t="s">
        <v>4696</v>
      </c>
      <c r="B156" t="s">
        <v>2034</v>
      </c>
      <c r="C156" t="s">
        <v>2533</v>
      </c>
      <c r="E156" t="s">
        <v>2534</v>
      </c>
      <c r="G156" t="s">
        <v>4699</v>
      </c>
      <c r="H156" t="s">
        <v>2563</v>
      </c>
      <c r="I156" t="s">
        <v>4128</v>
      </c>
      <c r="J156" t="s">
        <v>222</v>
      </c>
      <c r="K156" t="s">
        <v>121</v>
      </c>
    </row>
    <row r="157" spans="1:11">
      <c r="A157" s="92" t="s">
        <v>4696</v>
      </c>
      <c r="B157" t="s">
        <v>2034</v>
      </c>
      <c r="C157" t="s">
        <v>2615</v>
      </c>
      <c r="D157" t="s">
        <v>2601</v>
      </c>
      <c r="E157" t="s">
        <v>108</v>
      </c>
      <c r="G157" t="s">
        <v>4699</v>
      </c>
      <c r="H157" t="s">
        <v>108</v>
      </c>
      <c r="I157" t="s">
        <v>4128</v>
      </c>
      <c r="J157" t="s">
        <v>222</v>
      </c>
      <c r="K157" t="s">
        <v>121</v>
      </c>
    </row>
    <row r="158" spans="1:11">
      <c r="A158" s="92" t="s">
        <v>4696</v>
      </c>
      <c r="B158" t="s">
        <v>2034</v>
      </c>
      <c r="C158" t="s">
        <v>2616</v>
      </c>
      <c r="D158" t="s">
        <v>2601</v>
      </c>
      <c r="E158" t="s">
        <v>108</v>
      </c>
      <c r="G158" t="s">
        <v>4699</v>
      </c>
      <c r="H158" t="s">
        <v>108</v>
      </c>
      <c r="I158" t="s">
        <v>4128</v>
      </c>
      <c r="J158" t="s">
        <v>222</v>
      </c>
      <c r="K158" t="s">
        <v>121</v>
      </c>
    </row>
    <row r="159" spans="1:11">
      <c r="A159" s="92" t="s">
        <v>4696</v>
      </c>
      <c r="B159" t="s">
        <v>2034</v>
      </c>
      <c r="C159" t="s">
        <v>2617</v>
      </c>
      <c r="D159" t="s">
        <v>2596</v>
      </c>
      <c r="E159" t="s">
        <v>108</v>
      </c>
      <c r="G159" t="s">
        <v>4699</v>
      </c>
      <c r="H159" t="s">
        <v>108</v>
      </c>
      <c r="I159" t="s">
        <v>4128</v>
      </c>
      <c r="J159" t="s">
        <v>222</v>
      </c>
      <c r="K159" t="s">
        <v>121</v>
      </c>
    </row>
    <row r="160" spans="1:11">
      <c r="A160" s="92" t="s">
        <v>4696</v>
      </c>
      <c r="B160" t="s">
        <v>2034</v>
      </c>
      <c r="C160" t="s">
        <v>2618</v>
      </c>
      <c r="D160" t="s">
        <v>2619</v>
      </c>
      <c r="E160" t="s">
        <v>2563</v>
      </c>
      <c r="G160" t="s">
        <v>4699</v>
      </c>
      <c r="H160" t="s">
        <v>2563</v>
      </c>
      <c r="I160" t="s">
        <v>4128</v>
      </c>
      <c r="J160" t="s">
        <v>222</v>
      </c>
      <c r="K160" t="s">
        <v>121</v>
      </c>
    </row>
    <row r="161" spans="1:11">
      <c r="A161" s="92" t="s">
        <v>4696</v>
      </c>
      <c r="B161" t="s">
        <v>2034</v>
      </c>
      <c r="C161" t="s">
        <v>2620</v>
      </c>
      <c r="D161" t="s">
        <v>2619</v>
      </c>
      <c r="E161" t="s">
        <v>2563</v>
      </c>
      <c r="G161" t="s">
        <v>4699</v>
      </c>
      <c r="H161" t="s">
        <v>2563</v>
      </c>
      <c r="I161" t="s">
        <v>4128</v>
      </c>
      <c r="J161" t="s">
        <v>222</v>
      </c>
      <c r="K161" t="s">
        <v>121</v>
      </c>
    </row>
    <row r="162" spans="1:11">
      <c r="A162" s="92" t="s">
        <v>4696</v>
      </c>
      <c r="B162" t="s">
        <v>2034</v>
      </c>
      <c r="C162" t="s">
        <v>2476</v>
      </c>
      <c r="D162" t="s">
        <v>2458</v>
      </c>
      <c r="E162" t="s">
        <v>2459</v>
      </c>
      <c r="G162" t="s">
        <v>4697</v>
      </c>
      <c r="H162" t="s">
        <v>2572</v>
      </c>
      <c r="I162" t="s">
        <v>4128</v>
      </c>
      <c r="J162" t="s">
        <v>2207</v>
      </c>
      <c r="K162" t="s">
        <v>121</v>
      </c>
    </row>
    <row r="163" spans="1:11">
      <c r="A163" s="92" t="s">
        <v>4696</v>
      </c>
      <c r="B163" t="s">
        <v>2034</v>
      </c>
      <c r="C163" t="s">
        <v>2621</v>
      </c>
      <c r="D163" t="s">
        <v>2619</v>
      </c>
      <c r="E163" t="s">
        <v>108</v>
      </c>
      <c r="F163" t="s">
        <v>2622</v>
      </c>
      <c r="G163" t="s">
        <v>4699</v>
      </c>
      <c r="H163" t="s">
        <v>108</v>
      </c>
      <c r="I163" t="s">
        <v>4128</v>
      </c>
      <c r="J163" t="s">
        <v>222</v>
      </c>
      <c r="K163" t="s">
        <v>121</v>
      </c>
    </row>
    <row r="164" spans="1:11">
      <c r="A164" s="92" t="s">
        <v>4696</v>
      </c>
      <c r="B164" t="s">
        <v>2035</v>
      </c>
      <c r="C164" t="s">
        <v>2624</v>
      </c>
      <c r="D164" t="s">
        <v>2625</v>
      </c>
      <c r="E164" t="s">
        <v>108</v>
      </c>
      <c r="G164" t="s">
        <v>4699</v>
      </c>
      <c r="H164" t="s">
        <v>108</v>
      </c>
      <c r="I164" t="s">
        <v>4132</v>
      </c>
      <c r="J164" t="s">
        <v>222</v>
      </c>
      <c r="K164" t="s">
        <v>121</v>
      </c>
    </row>
    <row r="165" spans="1:11">
      <c r="A165" s="92" t="s">
        <v>4696</v>
      </c>
      <c r="B165" t="s">
        <v>2035</v>
      </c>
      <c r="C165" t="s">
        <v>2626</v>
      </c>
      <c r="D165" t="s">
        <v>2627</v>
      </c>
      <c r="E165" t="s">
        <v>108</v>
      </c>
      <c r="G165" t="s">
        <v>4699</v>
      </c>
      <c r="H165" t="s">
        <v>108</v>
      </c>
      <c r="I165" t="s">
        <v>4132</v>
      </c>
      <c r="J165" t="s">
        <v>222</v>
      </c>
      <c r="K165" t="s">
        <v>121</v>
      </c>
    </row>
    <row r="166" spans="1:11">
      <c r="A166" s="92" t="s">
        <v>4696</v>
      </c>
      <c r="B166" t="s">
        <v>2035</v>
      </c>
      <c r="C166" t="s">
        <v>2628</v>
      </c>
      <c r="D166" t="s">
        <v>2627</v>
      </c>
      <c r="E166" t="s">
        <v>108</v>
      </c>
      <c r="G166" t="s">
        <v>4699</v>
      </c>
      <c r="H166" t="s">
        <v>108</v>
      </c>
      <c r="I166" t="s">
        <v>4132</v>
      </c>
      <c r="J166" t="s">
        <v>222</v>
      </c>
      <c r="K166" t="s">
        <v>121</v>
      </c>
    </row>
    <row r="167" spans="1:11">
      <c r="A167" s="92" t="s">
        <v>4696</v>
      </c>
      <c r="B167" t="s">
        <v>2037</v>
      </c>
      <c r="C167" t="s">
        <v>2478</v>
      </c>
      <c r="D167" t="s">
        <v>2479</v>
      </c>
      <c r="E167" t="s">
        <v>2452</v>
      </c>
      <c r="F167" t="s">
        <v>2480</v>
      </c>
      <c r="G167" t="s">
        <v>4697</v>
      </c>
      <c r="H167" t="s">
        <v>2454</v>
      </c>
      <c r="I167" t="s">
        <v>4136</v>
      </c>
      <c r="J167" t="s">
        <v>2207</v>
      </c>
      <c r="K167" t="s">
        <v>121</v>
      </c>
    </row>
    <row r="168" spans="1:11">
      <c r="A168" s="92" t="s">
        <v>4696</v>
      </c>
      <c r="B168" t="s">
        <v>2037</v>
      </c>
      <c r="C168" t="s">
        <v>2481</v>
      </c>
      <c r="D168" t="s">
        <v>2482</v>
      </c>
      <c r="E168" t="s">
        <v>2452</v>
      </c>
      <c r="F168" t="s">
        <v>2483</v>
      </c>
      <c r="G168" t="s">
        <v>4697</v>
      </c>
      <c r="H168" t="s">
        <v>2454</v>
      </c>
      <c r="I168" t="s">
        <v>4136</v>
      </c>
      <c r="J168" t="s">
        <v>2207</v>
      </c>
      <c r="K168" t="s">
        <v>121</v>
      </c>
    </row>
    <row r="169" spans="1:11">
      <c r="A169" s="92" t="s">
        <v>4696</v>
      </c>
      <c r="B169" t="s">
        <v>2037</v>
      </c>
      <c r="C169" t="s">
        <v>2630</v>
      </c>
      <c r="D169" t="s">
        <v>2479</v>
      </c>
      <c r="E169" t="s">
        <v>2563</v>
      </c>
      <c r="F169" t="s">
        <v>2631</v>
      </c>
      <c r="G169" t="s">
        <v>4699</v>
      </c>
      <c r="H169" t="s">
        <v>2563</v>
      </c>
      <c r="I169" t="s">
        <v>4136</v>
      </c>
      <c r="J169" t="s">
        <v>222</v>
      </c>
      <c r="K169" t="s">
        <v>121</v>
      </c>
    </row>
    <row r="170" spans="1:11">
      <c r="A170" s="92" t="s">
        <v>4696</v>
      </c>
      <c r="B170" t="s">
        <v>2037</v>
      </c>
      <c r="C170" t="s">
        <v>2632</v>
      </c>
      <c r="D170" t="s">
        <v>2540</v>
      </c>
      <c r="E170" t="s">
        <v>108</v>
      </c>
      <c r="F170" t="s">
        <v>2633</v>
      </c>
      <c r="G170" t="s">
        <v>4699</v>
      </c>
      <c r="H170" t="s">
        <v>108</v>
      </c>
      <c r="I170" t="s">
        <v>4136</v>
      </c>
      <c r="J170" t="s">
        <v>222</v>
      </c>
      <c r="K170" t="s">
        <v>121</v>
      </c>
    </row>
    <row r="171" spans="1:11">
      <c r="A171" s="92" t="s">
        <v>4696</v>
      </c>
      <c r="B171" t="s">
        <v>2037</v>
      </c>
      <c r="C171" t="s">
        <v>2634</v>
      </c>
      <c r="D171" t="s">
        <v>2635</v>
      </c>
      <c r="E171" t="s">
        <v>108</v>
      </c>
      <c r="F171" t="s">
        <v>2636</v>
      </c>
      <c r="G171" t="s">
        <v>4699</v>
      </c>
      <c r="H171" t="s">
        <v>108</v>
      </c>
      <c r="I171" t="s">
        <v>4136</v>
      </c>
      <c r="J171" t="s">
        <v>222</v>
      </c>
      <c r="K171" t="s">
        <v>121</v>
      </c>
    </row>
    <row r="172" spans="1:11">
      <c r="A172" s="92" t="s">
        <v>4696</v>
      </c>
      <c r="B172" t="s">
        <v>2037</v>
      </c>
      <c r="C172" t="s">
        <v>2484</v>
      </c>
      <c r="D172" t="s">
        <v>2485</v>
      </c>
      <c r="G172" t="s">
        <v>4689</v>
      </c>
      <c r="I172" t="s">
        <v>4136</v>
      </c>
    </row>
    <row r="173" spans="1:11">
      <c r="A173" s="92" t="s">
        <v>4696</v>
      </c>
      <c r="B173" t="s">
        <v>2037</v>
      </c>
      <c r="C173" t="s">
        <v>2487</v>
      </c>
      <c r="D173" t="s">
        <v>2485</v>
      </c>
      <c r="G173" t="s">
        <v>4689</v>
      </c>
      <c r="I173" t="s">
        <v>4136</v>
      </c>
    </row>
    <row r="174" spans="1:11">
      <c r="A174" s="92" t="s">
        <v>4696</v>
      </c>
      <c r="B174" t="s">
        <v>2037</v>
      </c>
      <c r="C174" t="s">
        <v>2488</v>
      </c>
      <c r="D174" t="s">
        <v>2485</v>
      </c>
      <c r="E174" t="s">
        <v>2489</v>
      </c>
      <c r="F174" t="s">
        <v>2491</v>
      </c>
      <c r="G174" t="s">
        <v>4690</v>
      </c>
      <c r="I174" t="s">
        <v>4136</v>
      </c>
    </row>
    <row r="175" spans="1:11">
      <c r="A175" s="92" t="s">
        <v>4696</v>
      </c>
      <c r="B175" t="s">
        <v>2042</v>
      </c>
      <c r="C175" t="s">
        <v>2638</v>
      </c>
      <c r="D175" t="s">
        <v>2540</v>
      </c>
      <c r="E175" t="s">
        <v>108</v>
      </c>
      <c r="F175" t="s">
        <v>2639</v>
      </c>
      <c r="G175" t="s">
        <v>4699</v>
      </c>
      <c r="H175" t="s">
        <v>108</v>
      </c>
      <c r="I175" t="s">
        <v>4140</v>
      </c>
      <c r="J175" t="s">
        <v>222</v>
      </c>
      <c r="K175" t="s">
        <v>121</v>
      </c>
    </row>
    <row r="176" spans="1:11">
      <c r="A176" s="92" t="s">
        <v>4696</v>
      </c>
      <c r="B176" t="s">
        <v>2042</v>
      </c>
      <c r="C176" t="s">
        <v>2493</v>
      </c>
      <c r="D176" t="s">
        <v>2458</v>
      </c>
      <c r="E176" t="s">
        <v>2452</v>
      </c>
      <c r="G176" t="s">
        <v>4697</v>
      </c>
      <c r="H176" t="s">
        <v>2454</v>
      </c>
      <c r="I176" t="s">
        <v>4140</v>
      </c>
      <c r="J176" t="s">
        <v>2207</v>
      </c>
      <c r="K176" t="s">
        <v>121</v>
      </c>
    </row>
    <row r="177" spans="1:11">
      <c r="A177" s="92" t="s">
        <v>4696</v>
      </c>
      <c r="B177" t="s">
        <v>2042</v>
      </c>
      <c r="C177" t="s">
        <v>2494</v>
      </c>
      <c r="D177" t="s">
        <v>2458</v>
      </c>
      <c r="E177" t="s">
        <v>551</v>
      </c>
      <c r="F177" t="s">
        <v>2495</v>
      </c>
      <c r="G177" t="s">
        <v>4691</v>
      </c>
      <c r="I177" t="s">
        <v>4140</v>
      </c>
    </row>
    <row r="178" spans="1:11">
      <c r="A178" s="92" t="s">
        <v>4696</v>
      </c>
      <c r="B178" t="s">
        <v>2042</v>
      </c>
      <c r="C178" t="s">
        <v>2640</v>
      </c>
      <c r="D178" t="s">
        <v>2641</v>
      </c>
      <c r="E178" t="s">
        <v>108</v>
      </c>
      <c r="F178" t="s">
        <v>2642</v>
      </c>
      <c r="G178" t="s">
        <v>4699</v>
      </c>
      <c r="H178" t="s">
        <v>108</v>
      </c>
      <c r="I178" t="s">
        <v>4140</v>
      </c>
      <c r="J178" t="s">
        <v>222</v>
      </c>
      <c r="K178" t="s">
        <v>121</v>
      </c>
    </row>
    <row r="179" spans="1:11">
      <c r="A179" s="92" t="s">
        <v>4696</v>
      </c>
      <c r="B179" t="s">
        <v>2042</v>
      </c>
      <c r="C179" t="s">
        <v>2643</v>
      </c>
      <c r="D179" t="s">
        <v>2641</v>
      </c>
      <c r="E179" t="s">
        <v>108</v>
      </c>
      <c r="F179" t="s">
        <v>2644</v>
      </c>
      <c r="G179" t="s">
        <v>4699</v>
      </c>
      <c r="H179" t="s">
        <v>108</v>
      </c>
      <c r="I179" t="s">
        <v>4140</v>
      </c>
      <c r="J179" t="s">
        <v>222</v>
      </c>
      <c r="K179" t="s">
        <v>121</v>
      </c>
    </row>
    <row r="180" spans="1:11">
      <c r="A180" s="92" t="s">
        <v>4696</v>
      </c>
      <c r="B180" t="s">
        <v>2042</v>
      </c>
      <c r="C180" t="s">
        <v>2645</v>
      </c>
      <c r="D180" t="s">
        <v>2540</v>
      </c>
      <c r="E180" t="s">
        <v>108</v>
      </c>
      <c r="G180" t="s">
        <v>4699</v>
      </c>
      <c r="H180" t="s">
        <v>108</v>
      </c>
      <c r="I180" t="s">
        <v>4140</v>
      </c>
      <c r="J180" t="s">
        <v>222</v>
      </c>
      <c r="K180" t="s">
        <v>121</v>
      </c>
    </row>
    <row r="181" spans="1:11">
      <c r="A181" s="92" t="s">
        <v>4696</v>
      </c>
      <c r="B181" t="s">
        <v>2042</v>
      </c>
      <c r="C181" t="s">
        <v>2646</v>
      </c>
      <c r="D181" t="s">
        <v>2647</v>
      </c>
      <c r="E181" t="s">
        <v>2648</v>
      </c>
      <c r="G181" t="s">
        <v>4699</v>
      </c>
      <c r="H181" t="s">
        <v>108</v>
      </c>
      <c r="I181" t="s">
        <v>4140</v>
      </c>
      <c r="J181" t="s">
        <v>222</v>
      </c>
      <c r="K181" t="s">
        <v>121</v>
      </c>
    </row>
    <row r="182" spans="1:11">
      <c r="A182" s="92" t="s">
        <v>4696</v>
      </c>
      <c r="B182" t="s">
        <v>2044</v>
      </c>
      <c r="C182" t="s">
        <v>2650</v>
      </c>
      <c r="D182" t="s">
        <v>2651</v>
      </c>
      <c r="E182" t="s">
        <v>108</v>
      </c>
      <c r="G182" t="s">
        <v>4699</v>
      </c>
      <c r="H182" t="s">
        <v>108</v>
      </c>
      <c r="I182" t="s">
        <v>4144</v>
      </c>
      <c r="J182" t="s">
        <v>222</v>
      </c>
      <c r="K182" t="s">
        <v>121</v>
      </c>
    </row>
    <row r="183" spans="1:11">
      <c r="A183" s="92" t="s">
        <v>4696</v>
      </c>
      <c r="B183" t="s">
        <v>2044</v>
      </c>
      <c r="C183" t="s">
        <v>2652</v>
      </c>
      <c r="D183" t="s">
        <v>2651</v>
      </c>
      <c r="E183" t="s">
        <v>2563</v>
      </c>
      <c r="F183" t="s">
        <v>2653</v>
      </c>
      <c r="G183" t="s">
        <v>4699</v>
      </c>
      <c r="H183" t="s">
        <v>2563</v>
      </c>
      <c r="I183" t="s">
        <v>4144</v>
      </c>
      <c r="J183" t="s">
        <v>222</v>
      </c>
      <c r="K183" t="s">
        <v>121</v>
      </c>
    </row>
    <row r="184" spans="1:11">
      <c r="A184" s="92" t="s">
        <v>4696</v>
      </c>
      <c r="B184" t="s">
        <v>2044</v>
      </c>
      <c r="C184" t="s">
        <v>2654</v>
      </c>
      <c r="D184" t="s">
        <v>2655</v>
      </c>
      <c r="E184" t="s">
        <v>2656</v>
      </c>
      <c r="F184" t="s">
        <v>2658</v>
      </c>
      <c r="G184" t="s">
        <v>4698</v>
      </c>
      <c r="H184" t="s">
        <v>2657</v>
      </c>
      <c r="I184" t="s">
        <v>4144</v>
      </c>
      <c r="J184" t="s">
        <v>2203</v>
      </c>
      <c r="K184" t="s">
        <v>108</v>
      </c>
    </row>
    <row r="185" spans="1:11">
      <c r="A185" s="92" t="s">
        <v>4696</v>
      </c>
      <c r="B185" t="s">
        <v>2044</v>
      </c>
      <c r="C185" t="s">
        <v>2659</v>
      </c>
      <c r="D185" t="s">
        <v>2655</v>
      </c>
      <c r="E185" t="s">
        <v>2580</v>
      </c>
      <c r="F185" t="s">
        <v>2660</v>
      </c>
      <c r="G185" t="s">
        <v>4699</v>
      </c>
      <c r="H185" t="s">
        <v>108</v>
      </c>
      <c r="I185" t="s">
        <v>4144</v>
      </c>
      <c r="J185" t="s">
        <v>222</v>
      </c>
      <c r="K185" t="s">
        <v>121</v>
      </c>
    </row>
    <row r="186" spans="1:11">
      <c r="A186" s="92" t="s">
        <v>4696</v>
      </c>
      <c r="B186" t="s">
        <v>2044</v>
      </c>
      <c r="C186" t="s">
        <v>2661</v>
      </c>
      <c r="D186" t="s">
        <v>2651</v>
      </c>
      <c r="E186" t="s">
        <v>2662</v>
      </c>
      <c r="G186" t="s">
        <v>4699</v>
      </c>
      <c r="H186" t="s">
        <v>108</v>
      </c>
      <c r="I186" t="s">
        <v>4144</v>
      </c>
      <c r="J186" t="s">
        <v>222</v>
      </c>
      <c r="K186" t="s">
        <v>121</v>
      </c>
    </row>
    <row r="187" spans="1:11">
      <c r="A187" s="92" t="s">
        <v>4696</v>
      </c>
      <c r="B187" t="s">
        <v>2044</v>
      </c>
      <c r="C187" t="s">
        <v>2663</v>
      </c>
      <c r="D187" t="s">
        <v>2651</v>
      </c>
      <c r="E187" t="s">
        <v>2664</v>
      </c>
      <c r="F187" t="s">
        <v>2665</v>
      </c>
      <c r="G187" t="s">
        <v>4699</v>
      </c>
      <c r="H187" t="s">
        <v>108</v>
      </c>
      <c r="I187" t="s">
        <v>4144</v>
      </c>
      <c r="J187" t="s">
        <v>222</v>
      </c>
      <c r="K187" t="s">
        <v>121</v>
      </c>
    </row>
    <row r="188" spans="1:11">
      <c r="A188" s="92" t="s">
        <v>4696</v>
      </c>
      <c r="B188" t="s">
        <v>2046</v>
      </c>
      <c r="C188" t="s">
        <v>2497</v>
      </c>
      <c r="D188" t="s">
        <v>2458</v>
      </c>
      <c r="E188" t="s">
        <v>2452</v>
      </c>
      <c r="F188" t="s">
        <v>2498</v>
      </c>
      <c r="G188" t="s">
        <v>4697</v>
      </c>
      <c r="H188" t="s">
        <v>2454</v>
      </c>
      <c r="I188" t="s">
        <v>4148</v>
      </c>
      <c r="J188" t="s">
        <v>2207</v>
      </c>
      <c r="K188" t="s">
        <v>121</v>
      </c>
    </row>
    <row r="189" spans="1:11">
      <c r="A189" s="92" t="s">
        <v>4696</v>
      </c>
      <c r="B189" t="s">
        <v>2046</v>
      </c>
      <c r="C189" t="s">
        <v>2667</v>
      </c>
      <c r="D189" t="s">
        <v>2485</v>
      </c>
      <c r="E189" t="s">
        <v>2668</v>
      </c>
      <c r="F189" t="s">
        <v>2669</v>
      </c>
      <c r="G189" t="s">
        <v>4699</v>
      </c>
      <c r="H189" t="s">
        <v>108</v>
      </c>
      <c r="I189" t="s">
        <v>4148</v>
      </c>
      <c r="J189" t="s">
        <v>222</v>
      </c>
      <c r="K189" t="s">
        <v>121</v>
      </c>
    </row>
    <row r="190" spans="1:11">
      <c r="A190" s="92" t="s">
        <v>4696</v>
      </c>
      <c r="B190" t="s">
        <v>2046</v>
      </c>
      <c r="C190" t="s">
        <v>2499</v>
      </c>
      <c r="D190" t="s">
        <v>2500</v>
      </c>
      <c r="E190" t="s">
        <v>2501</v>
      </c>
      <c r="F190" t="s">
        <v>2502</v>
      </c>
      <c r="G190" t="s">
        <v>4684</v>
      </c>
      <c r="I190" t="s">
        <v>4148</v>
      </c>
    </row>
    <row r="191" spans="1:11">
      <c r="A191" s="92" t="s">
        <v>4696</v>
      </c>
      <c r="B191" t="s">
        <v>2046</v>
      </c>
      <c r="C191" t="s">
        <v>2499</v>
      </c>
      <c r="D191" t="s">
        <v>2500</v>
      </c>
      <c r="E191" t="s">
        <v>2501</v>
      </c>
      <c r="F191" t="s">
        <v>2502</v>
      </c>
      <c r="G191" t="s">
        <v>4699</v>
      </c>
      <c r="H191" t="s">
        <v>108</v>
      </c>
      <c r="I191" t="s">
        <v>4148</v>
      </c>
      <c r="J191" t="s">
        <v>222</v>
      </c>
      <c r="K191" t="s">
        <v>121</v>
      </c>
    </row>
    <row r="192" spans="1:11">
      <c r="A192" s="92" t="s">
        <v>4696</v>
      </c>
      <c r="B192" t="s">
        <v>2046</v>
      </c>
      <c r="C192" t="s">
        <v>2503</v>
      </c>
      <c r="D192" t="s">
        <v>2504</v>
      </c>
      <c r="E192" t="s">
        <v>2452</v>
      </c>
      <c r="F192" t="s">
        <v>2505</v>
      </c>
      <c r="G192" t="s">
        <v>4697</v>
      </c>
      <c r="H192" t="s">
        <v>2454</v>
      </c>
      <c r="I192" t="s">
        <v>4148</v>
      </c>
      <c r="J192" t="s">
        <v>2207</v>
      </c>
      <c r="K192" t="s">
        <v>121</v>
      </c>
    </row>
    <row r="193" spans="1:11">
      <c r="A193" s="92" t="s">
        <v>4696</v>
      </c>
      <c r="B193" t="s">
        <v>2046</v>
      </c>
      <c r="C193" t="s">
        <v>2506</v>
      </c>
      <c r="D193" t="s">
        <v>2458</v>
      </c>
      <c r="E193" t="s">
        <v>2459</v>
      </c>
      <c r="G193" t="s">
        <v>4697</v>
      </c>
      <c r="H193" t="s">
        <v>2572</v>
      </c>
      <c r="I193" t="s">
        <v>4148</v>
      </c>
      <c r="J193" t="s">
        <v>2207</v>
      </c>
      <c r="K193" t="s">
        <v>121</v>
      </c>
    </row>
    <row r="194" spans="1:11">
      <c r="A194" s="92" t="s">
        <v>4696</v>
      </c>
      <c r="B194" t="s">
        <v>2046</v>
      </c>
      <c r="C194" t="s">
        <v>2670</v>
      </c>
      <c r="D194" t="s">
        <v>2458</v>
      </c>
      <c r="E194" t="s">
        <v>108</v>
      </c>
      <c r="G194" t="s">
        <v>4699</v>
      </c>
      <c r="H194" t="s">
        <v>108</v>
      </c>
      <c r="I194" t="s">
        <v>4148</v>
      </c>
      <c r="J194" t="s">
        <v>222</v>
      </c>
      <c r="K194" t="s">
        <v>121</v>
      </c>
    </row>
    <row r="195" spans="1:11">
      <c r="A195" s="92" t="s">
        <v>4696</v>
      </c>
      <c r="B195" t="s">
        <v>2046</v>
      </c>
      <c r="C195" t="s">
        <v>2671</v>
      </c>
      <c r="D195" t="s">
        <v>2504</v>
      </c>
      <c r="E195" t="s">
        <v>2672</v>
      </c>
      <c r="F195" t="s">
        <v>2673</v>
      </c>
      <c r="G195" t="s">
        <v>4699</v>
      </c>
      <c r="H195" t="s">
        <v>2672</v>
      </c>
      <c r="I195" t="s">
        <v>4148</v>
      </c>
      <c r="J195" t="s">
        <v>222</v>
      </c>
      <c r="K195" t="s">
        <v>121</v>
      </c>
    </row>
    <row r="196" spans="1:11">
      <c r="A196" s="92" t="s">
        <v>4701</v>
      </c>
      <c r="B196" t="s">
        <v>2001</v>
      </c>
      <c r="C196" t="s">
        <v>2414</v>
      </c>
      <c r="D196" t="s">
        <v>2415</v>
      </c>
      <c r="G196" t="s">
        <v>4684</v>
      </c>
      <c r="I196" t="s">
        <v>4077</v>
      </c>
    </row>
    <row r="197" spans="1:11">
      <c r="A197" s="92" t="s">
        <v>4701</v>
      </c>
      <c r="B197" t="s">
        <v>2001</v>
      </c>
      <c r="C197" t="s">
        <v>2419</v>
      </c>
      <c r="D197" t="s">
        <v>2415</v>
      </c>
      <c r="G197" t="s">
        <v>4684</v>
      </c>
      <c r="I197" t="s">
        <v>4077</v>
      </c>
    </row>
    <row r="198" spans="1:11">
      <c r="A198" s="92" t="s">
        <v>4701</v>
      </c>
      <c r="B198" t="s">
        <v>2004</v>
      </c>
      <c r="C198" t="s">
        <v>2421</v>
      </c>
      <c r="D198" t="s">
        <v>2415</v>
      </c>
      <c r="G198" t="s">
        <v>4685</v>
      </c>
      <c r="I198" t="s">
        <v>4081</v>
      </c>
    </row>
    <row r="199" spans="1:11">
      <c r="A199" s="92" t="s">
        <v>4701</v>
      </c>
      <c r="B199" t="s">
        <v>2004</v>
      </c>
      <c r="C199" t="s">
        <v>2423</v>
      </c>
      <c r="D199" t="s">
        <v>2424</v>
      </c>
      <c r="G199" t="s">
        <v>4684</v>
      </c>
      <c r="I199" t="s">
        <v>4081</v>
      </c>
    </row>
    <row r="200" spans="1:11">
      <c r="A200" s="92" t="s">
        <v>4701</v>
      </c>
      <c r="B200" t="s">
        <v>2004</v>
      </c>
      <c r="C200" t="s">
        <v>2425</v>
      </c>
      <c r="D200" t="s">
        <v>2424</v>
      </c>
      <c r="G200" t="s">
        <v>4684</v>
      </c>
      <c r="I200" t="s">
        <v>4081</v>
      </c>
    </row>
    <row r="201" spans="1:11">
      <c r="A201" s="92" t="s">
        <v>4701</v>
      </c>
      <c r="B201" t="s">
        <v>2004</v>
      </c>
      <c r="C201" t="s">
        <v>2426</v>
      </c>
      <c r="D201" t="s">
        <v>2415</v>
      </c>
      <c r="G201" t="s">
        <v>4685</v>
      </c>
      <c r="I201" t="s">
        <v>4081</v>
      </c>
    </row>
    <row r="202" spans="1:11">
      <c r="A202" s="92" t="s">
        <v>4701</v>
      </c>
      <c r="B202" t="s">
        <v>2004</v>
      </c>
      <c r="C202" t="s">
        <v>2427</v>
      </c>
      <c r="D202" t="s">
        <v>2424</v>
      </c>
      <c r="G202" t="s">
        <v>4684</v>
      </c>
      <c r="I202" t="s">
        <v>4081</v>
      </c>
    </row>
    <row r="203" spans="1:11">
      <c r="A203" s="92" t="s">
        <v>4701</v>
      </c>
      <c r="B203" t="s">
        <v>2004</v>
      </c>
      <c r="C203" t="s">
        <v>2428</v>
      </c>
      <c r="D203" t="s">
        <v>2415</v>
      </c>
      <c r="G203" t="s">
        <v>4684</v>
      </c>
      <c r="I203" t="s">
        <v>4081</v>
      </c>
    </row>
    <row r="204" spans="1:11">
      <c r="A204" s="92" t="s">
        <v>4701</v>
      </c>
      <c r="B204" t="s">
        <v>2004</v>
      </c>
      <c r="C204" t="s">
        <v>2429</v>
      </c>
      <c r="D204" t="s">
        <v>2415</v>
      </c>
      <c r="G204" t="s">
        <v>4685</v>
      </c>
      <c r="I204" t="s">
        <v>4081</v>
      </c>
    </row>
    <row r="205" spans="1:11">
      <c r="A205" s="92" t="s">
        <v>4701</v>
      </c>
      <c r="B205" t="s">
        <v>2004</v>
      </c>
      <c r="C205" t="s">
        <v>2430</v>
      </c>
      <c r="D205" t="s">
        <v>2415</v>
      </c>
      <c r="G205" t="s">
        <v>4685</v>
      </c>
      <c r="I205" t="s">
        <v>4081</v>
      </c>
    </row>
    <row r="206" spans="1:11">
      <c r="A206" s="92" t="s">
        <v>4701</v>
      </c>
      <c r="B206" t="s">
        <v>2004</v>
      </c>
      <c r="C206" t="s">
        <v>2431</v>
      </c>
      <c r="D206" t="s">
        <v>2415</v>
      </c>
      <c r="G206" t="s">
        <v>4685</v>
      </c>
      <c r="I206" t="s">
        <v>4081</v>
      </c>
    </row>
    <row r="207" spans="1:11">
      <c r="A207" s="92" t="s">
        <v>4701</v>
      </c>
      <c r="B207" t="s">
        <v>2004</v>
      </c>
      <c r="C207" t="s">
        <v>2432</v>
      </c>
      <c r="D207" t="s">
        <v>2424</v>
      </c>
      <c r="G207" t="s">
        <v>4685</v>
      </c>
      <c r="I207" t="s">
        <v>4081</v>
      </c>
    </row>
    <row r="208" spans="1:11">
      <c r="A208" s="92" t="s">
        <v>4701</v>
      </c>
      <c r="B208" t="s">
        <v>2010</v>
      </c>
      <c r="C208" t="s">
        <v>2434</v>
      </c>
      <c r="D208" t="s">
        <v>2415</v>
      </c>
      <c r="G208" t="s">
        <v>4684</v>
      </c>
      <c r="I208" t="s">
        <v>4089</v>
      </c>
    </row>
    <row r="209" spans="1:11">
      <c r="A209" s="92" t="s">
        <v>4701</v>
      </c>
      <c r="B209" t="s">
        <v>2016</v>
      </c>
      <c r="C209" t="s">
        <v>2436</v>
      </c>
      <c r="D209" t="s">
        <v>2415</v>
      </c>
      <c r="G209" t="s">
        <v>4684</v>
      </c>
      <c r="I209" t="s">
        <v>4097</v>
      </c>
    </row>
    <row r="210" spans="1:11">
      <c r="A210" s="92" t="s">
        <v>4701</v>
      </c>
      <c r="B210" t="s">
        <v>2016</v>
      </c>
      <c r="C210" t="s">
        <v>2437</v>
      </c>
      <c r="D210" t="s">
        <v>2415</v>
      </c>
      <c r="G210" t="s">
        <v>4684</v>
      </c>
      <c r="I210" t="s">
        <v>4097</v>
      </c>
    </row>
    <row r="211" spans="1:11">
      <c r="A211" s="92" t="s">
        <v>4701</v>
      </c>
      <c r="B211" t="s">
        <v>2016</v>
      </c>
      <c r="C211" t="s">
        <v>2438</v>
      </c>
      <c r="D211" t="s">
        <v>2415</v>
      </c>
      <c r="G211" t="s">
        <v>4684</v>
      </c>
      <c r="I211" t="s">
        <v>4097</v>
      </c>
    </row>
    <row r="212" spans="1:11">
      <c r="A212" s="92" t="s">
        <v>4701</v>
      </c>
      <c r="B212" t="s">
        <v>2016</v>
      </c>
      <c r="C212" t="s">
        <v>2439</v>
      </c>
      <c r="D212" t="s">
        <v>2415</v>
      </c>
      <c r="G212" t="s">
        <v>4684</v>
      </c>
      <c r="I212" t="s">
        <v>4097</v>
      </c>
    </row>
    <row r="213" spans="1:11">
      <c r="A213" s="92" t="s">
        <v>4701</v>
      </c>
      <c r="B213" t="s">
        <v>2016</v>
      </c>
      <c r="C213" t="s">
        <v>2440</v>
      </c>
      <c r="D213" t="s">
        <v>2415</v>
      </c>
      <c r="G213" t="s">
        <v>4684</v>
      </c>
      <c r="I213" t="s">
        <v>4097</v>
      </c>
    </row>
    <row r="214" spans="1:11">
      <c r="A214" s="92" t="s">
        <v>4701</v>
      </c>
      <c r="B214" t="s">
        <v>2016</v>
      </c>
      <c r="C214" t="s">
        <v>2441</v>
      </c>
      <c r="D214" t="s">
        <v>2415</v>
      </c>
      <c r="G214" t="s">
        <v>4684</v>
      </c>
      <c r="I214" t="s">
        <v>4097</v>
      </c>
    </row>
    <row r="215" spans="1:11">
      <c r="A215" s="92" t="s">
        <v>4701</v>
      </c>
      <c r="B215" t="s">
        <v>2016</v>
      </c>
      <c r="C215" t="s">
        <v>2442</v>
      </c>
      <c r="D215" t="s">
        <v>2415</v>
      </c>
      <c r="G215" t="s">
        <v>4684</v>
      </c>
      <c r="I215" t="s">
        <v>4097</v>
      </c>
    </row>
    <row r="216" spans="1:11">
      <c r="A216" s="92" t="s">
        <v>4701</v>
      </c>
      <c r="B216" t="s">
        <v>2016</v>
      </c>
      <c r="C216" t="s">
        <v>2443</v>
      </c>
      <c r="D216" t="s">
        <v>2415</v>
      </c>
      <c r="G216" t="s">
        <v>4684</v>
      </c>
      <c r="I216" t="s">
        <v>4097</v>
      </c>
    </row>
    <row r="217" spans="1:11">
      <c r="A217" s="92" t="s">
        <v>4701</v>
      </c>
      <c r="B217" t="s">
        <v>2018</v>
      </c>
      <c r="C217" t="s">
        <v>2445</v>
      </c>
      <c r="D217" t="s">
        <v>2446</v>
      </c>
      <c r="G217" t="s">
        <v>4686</v>
      </c>
      <c r="I217" t="s">
        <v>4101</v>
      </c>
    </row>
    <row r="218" spans="1:11">
      <c r="A218" s="92" t="s">
        <v>4701</v>
      </c>
      <c r="B218" t="s">
        <v>2018</v>
      </c>
      <c r="C218" t="s">
        <v>2448</v>
      </c>
      <c r="D218" t="s">
        <v>2415</v>
      </c>
      <c r="G218" t="s">
        <v>4684</v>
      </c>
      <c r="I218" t="s">
        <v>4101</v>
      </c>
    </row>
    <row r="219" spans="1:11">
      <c r="A219" s="92" t="s">
        <v>4701</v>
      </c>
      <c r="B219" t="s">
        <v>2020</v>
      </c>
      <c r="C219" t="s">
        <v>2513</v>
      </c>
      <c r="D219" t="s">
        <v>2514</v>
      </c>
      <c r="E219" t="s">
        <v>551</v>
      </c>
      <c r="F219" t="s">
        <v>2516</v>
      </c>
      <c r="G219" t="s">
        <v>4702</v>
      </c>
      <c r="H219" t="s">
        <v>551</v>
      </c>
      <c r="I219" t="s">
        <v>4108</v>
      </c>
      <c r="J219" t="s">
        <v>1234</v>
      </c>
      <c r="K219" t="s">
        <v>121</v>
      </c>
    </row>
    <row r="220" spans="1:11">
      <c r="A220" s="92" t="s">
        <v>4701</v>
      </c>
      <c r="B220" t="s">
        <v>2020</v>
      </c>
      <c r="C220" t="s">
        <v>2556</v>
      </c>
      <c r="D220" t="s">
        <v>2458</v>
      </c>
      <c r="E220" t="s">
        <v>1213</v>
      </c>
      <c r="G220" t="s">
        <v>4703</v>
      </c>
      <c r="H220" t="s">
        <v>1213</v>
      </c>
      <c r="I220" t="s">
        <v>4108</v>
      </c>
      <c r="J220" t="s">
        <v>2223</v>
      </c>
      <c r="K220" t="s">
        <v>1611</v>
      </c>
    </row>
    <row r="221" spans="1:11">
      <c r="A221" s="92" t="s">
        <v>4701</v>
      </c>
      <c r="B221" t="s">
        <v>2020</v>
      </c>
      <c r="C221" t="s">
        <v>2557</v>
      </c>
      <c r="E221" t="s">
        <v>2558</v>
      </c>
      <c r="G221" t="s">
        <v>4704</v>
      </c>
      <c r="H221" t="s">
        <v>2559</v>
      </c>
      <c r="I221" t="s">
        <v>4108</v>
      </c>
      <c r="J221" t="s">
        <v>1548</v>
      </c>
      <c r="K221" t="s">
        <v>1549</v>
      </c>
    </row>
    <row r="222" spans="1:11">
      <c r="A222" s="92" t="s">
        <v>4701</v>
      </c>
      <c r="B222" t="s">
        <v>2020</v>
      </c>
      <c r="C222" t="s">
        <v>2560</v>
      </c>
      <c r="D222" t="s">
        <v>2451</v>
      </c>
      <c r="E222" t="s">
        <v>108</v>
      </c>
      <c r="G222" t="s">
        <v>4704</v>
      </c>
      <c r="H222" t="s">
        <v>108</v>
      </c>
      <c r="I222" t="s">
        <v>4108</v>
      </c>
      <c r="J222" t="s">
        <v>1548</v>
      </c>
      <c r="K222" t="s">
        <v>1549</v>
      </c>
    </row>
    <row r="223" spans="1:11">
      <c r="A223" s="92" t="s">
        <v>4701</v>
      </c>
      <c r="B223" t="s">
        <v>2020</v>
      </c>
      <c r="C223" t="s">
        <v>2561</v>
      </c>
      <c r="D223" t="s">
        <v>2562</v>
      </c>
      <c r="E223" t="s">
        <v>2563</v>
      </c>
      <c r="F223" t="s">
        <v>2564</v>
      </c>
      <c r="G223" t="s">
        <v>4704</v>
      </c>
      <c r="H223" t="s">
        <v>2563</v>
      </c>
      <c r="I223" t="s">
        <v>4108</v>
      </c>
      <c r="J223" t="s">
        <v>1548</v>
      </c>
      <c r="K223" t="s">
        <v>1549</v>
      </c>
    </row>
    <row r="224" spans="1:11">
      <c r="A224" s="92" t="s">
        <v>4701</v>
      </c>
      <c r="B224" t="s">
        <v>2020</v>
      </c>
      <c r="C224" t="s">
        <v>2565</v>
      </c>
      <c r="E224" t="s">
        <v>108</v>
      </c>
      <c r="G224" t="s">
        <v>4704</v>
      </c>
      <c r="H224" t="s">
        <v>108</v>
      </c>
      <c r="I224" t="s">
        <v>4108</v>
      </c>
      <c r="J224" t="s">
        <v>1548</v>
      </c>
      <c r="K224" t="s">
        <v>1549</v>
      </c>
    </row>
    <row r="225" spans="1:11">
      <c r="A225" s="92" t="s">
        <v>4701</v>
      </c>
      <c r="B225" t="s">
        <v>2021</v>
      </c>
      <c r="C225" t="s">
        <v>2567</v>
      </c>
      <c r="D225" t="s">
        <v>2463</v>
      </c>
      <c r="E225" t="s">
        <v>108</v>
      </c>
      <c r="G225" t="s">
        <v>4704</v>
      </c>
      <c r="H225" t="s">
        <v>108</v>
      </c>
      <c r="I225" t="s">
        <v>4112</v>
      </c>
      <c r="J225" t="s">
        <v>1548</v>
      </c>
      <c r="K225" t="s">
        <v>1549</v>
      </c>
    </row>
    <row r="226" spans="1:11">
      <c r="A226" s="92" t="s">
        <v>4701</v>
      </c>
      <c r="B226" t="s">
        <v>2021</v>
      </c>
      <c r="C226" t="s">
        <v>2568</v>
      </c>
      <c r="D226" t="s">
        <v>2569</v>
      </c>
      <c r="E226" t="s">
        <v>108</v>
      </c>
      <c r="F226" t="s">
        <v>2570</v>
      </c>
      <c r="G226" t="s">
        <v>4704</v>
      </c>
      <c r="H226" t="s">
        <v>108</v>
      </c>
      <c r="I226" t="s">
        <v>4112</v>
      </c>
      <c r="J226" t="s">
        <v>1548</v>
      </c>
      <c r="K226" t="s">
        <v>1549</v>
      </c>
    </row>
    <row r="227" spans="1:11">
      <c r="A227" s="92" t="s">
        <v>4701</v>
      </c>
      <c r="B227" t="s">
        <v>2021</v>
      </c>
      <c r="C227" t="s">
        <v>2571</v>
      </c>
      <c r="D227" t="s">
        <v>2569</v>
      </c>
      <c r="E227" t="s">
        <v>108</v>
      </c>
      <c r="G227" t="s">
        <v>4704</v>
      </c>
      <c r="H227" t="s">
        <v>108</v>
      </c>
      <c r="I227" t="s">
        <v>4112</v>
      </c>
      <c r="J227" t="s">
        <v>1548</v>
      </c>
      <c r="K227" t="s">
        <v>1549</v>
      </c>
    </row>
    <row r="228" spans="1:11">
      <c r="A228" s="92" t="s">
        <v>4701</v>
      </c>
      <c r="B228" t="s">
        <v>2021</v>
      </c>
      <c r="C228" t="s">
        <v>2457</v>
      </c>
      <c r="D228" t="s">
        <v>2458</v>
      </c>
      <c r="E228" t="s">
        <v>2459</v>
      </c>
      <c r="G228" t="s">
        <v>4705</v>
      </c>
      <c r="H228" t="s">
        <v>2682</v>
      </c>
      <c r="I228" t="s">
        <v>4112</v>
      </c>
      <c r="J228" t="s">
        <v>2228</v>
      </c>
      <c r="K228" t="s">
        <v>121</v>
      </c>
    </row>
    <row r="229" spans="1:11">
      <c r="A229" s="92" t="s">
        <v>4701</v>
      </c>
      <c r="B229" t="s">
        <v>2021</v>
      </c>
      <c r="C229" t="s">
        <v>2573</v>
      </c>
      <c r="D229" t="s">
        <v>2574</v>
      </c>
      <c r="E229" t="s">
        <v>108</v>
      </c>
      <c r="F229" t="s">
        <v>2575</v>
      </c>
      <c r="G229" t="s">
        <v>4704</v>
      </c>
      <c r="H229" t="s">
        <v>108</v>
      </c>
      <c r="I229" t="s">
        <v>4112</v>
      </c>
      <c r="J229" t="s">
        <v>1548</v>
      </c>
      <c r="K229" t="s">
        <v>1549</v>
      </c>
    </row>
    <row r="230" spans="1:11">
      <c r="A230" s="92" t="s">
        <v>4701</v>
      </c>
      <c r="B230" t="s">
        <v>3890</v>
      </c>
      <c r="C230" t="s">
        <v>2577</v>
      </c>
      <c r="D230" t="s">
        <v>2521</v>
      </c>
      <c r="E230" t="s">
        <v>108</v>
      </c>
      <c r="G230" t="s">
        <v>4704</v>
      </c>
      <c r="H230" t="s">
        <v>108</v>
      </c>
      <c r="I230" t="s">
        <v>4116</v>
      </c>
      <c r="J230" t="s">
        <v>1548</v>
      </c>
      <c r="K230" t="s">
        <v>1549</v>
      </c>
    </row>
    <row r="231" spans="1:11">
      <c r="A231" s="92" t="s">
        <v>4701</v>
      </c>
      <c r="B231" t="s">
        <v>3890</v>
      </c>
      <c r="C231" t="s">
        <v>2520</v>
      </c>
      <c r="D231" t="s">
        <v>2521</v>
      </c>
      <c r="E231" t="s">
        <v>2522</v>
      </c>
      <c r="G231" t="s">
        <v>4704</v>
      </c>
      <c r="H231" t="s">
        <v>108</v>
      </c>
      <c r="I231" t="s">
        <v>4116</v>
      </c>
      <c r="J231" t="s">
        <v>1548</v>
      </c>
      <c r="K231" t="s">
        <v>1549</v>
      </c>
    </row>
    <row r="232" spans="1:11">
      <c r="A232" s="92" t="s">
        <v>4701</v>
      </c>
      <c r="B232" t="s">
        <v>3890</v>
      </c>
      <c r="C232" t="s">
        <v>2579</v>
      </c>
      <c r="D232" t="s">
        <v>2521</v>
      </c>
      <c r="E232" t="s">
        <v>2580</v>
      </c>
      <c r="F232" t="s">
        <v>2581</v>
      </c>
      <c r="G232" t="s">
        <v>4704</v>
      </c>
      <c r="H232" t="s">
        <v>108</v>
      </c>
      <c r="I232" t="s">
        <v>4116</v>
      </c>
      <c r="J232" t="s">
        <v>1548</v>
      </c>
      <c r="K232" t="s">
        <v>1549</v>
      </c>
    </row>
    <row r="233" spans="1:11">
      <c r="A233" s="92" t="s">
        <v>4701</v>
      </c>
      <c r="B233" t="s">
        <v>3890</v>
      </c>
      <c r="C233" t="s">
        <v>2582</v>
      </c>
      <c r="D233" t="s">
        <v>2521</v>
      </c>
      <c r="E233" t="s">
        <v>108</v>
      </c>
      <c r="G233" t="s">
        <v>4704</v>
      </c>
      <c r="H233" t="s">
        <v>108</v>
      </c>
      <c r="I233" t="s">
        <v>4116</v>
      </c>
      <c r="J233" t="s">
        <v>1548</v>
      </c>
      <c r="K233" t="s">
        <v>1549</v>
      </c>
    </row>
    <row r="234" spans="1:11">
      <c r="A234" s="92" t="s">
        <v>4701</v>
      </c>
      <c r="B234" t="s">
        <v>2027</v>
      </c>
      <c r="C234" t="s">
        <v>2584</v>
      </c>
      <c r="D234" t="s">
        <v>2585</v>
      </c>
      <c r="E234" t="s">
        <v>2586</v>
      </c>
      <c r="G234" t="s">
        <v>4704</v>
      </c>
      <c r="H234" t="s">
        <v>108</v>
      </c>
      <c r="I234" t="s">
        <v>4120</v>
      </c>
      <c r="J234" t="s">
        <v>1548</v>
      </c>
      <c r="K234" t="s">
        <v>1549</v>
      </c>
    </row>
    <row r="235" spans="1:11">
      <c r="A235" s="92" t="s">
        <v>4701</v>
      </c>
      <c r="B235" t="s">
        <v>2027</v>
      </c>
      <c r="C235" t="s">
        <v>2528</v>
      </c>
      <c r="D235" t="s">
        <v>2458</v>
      </c>
      <c r="E235" t="s">
        <v>551</v>
      </c>
      <c r="F235" t="s">
        <v>2529</v>
      </c>
      <c r="G235" t="s">
        <v>4702</v>
      </c>
      <c r="H235" t="s">
        <v>551</v>
      </c>
      <c r="I235" t="s">
        <v>4120</v>
      </c>
      <c r="J235" t="s">
        <v>1234</v>
      </c>
      <c r="K235" t="s">
        <v>121</v>
      </c>
    </row>
    <row r="236" spans="1:11">
      <c r="A236" s="92" t="s">
        <v>4701</v>
      </c>
      <c r="B236" t="s">
        <v>2027</v>
      </c>
      <c r="C236" t="s">
        <v>2587</v>
      </c>
      <c r="D236" t="s">
        <v>2526</v>
      </c>
      <c r="E236" t="s">
        <v>2588</v>
      </c>
      <c r="G236" t="s">
        <v>4704</v>
      </c>
      <c r="H236" t="s">
        <v>108</v>
      </c>
      <c r="I236" t="s">
        <v>4120</v>
      </c>
      <c r="J236" t="s">
        <v>1548</v>
      </c>
      <c r="K236" t="s">
        <v>1549</v>
      </c>
    </row>
    <row r="237" spans="1:11">
      <c r="A237" s="92" t="s">
        <v>4701</v>
      </c>
      <c r="B237" t="s">
        <v>2027</v>
      </c>
      <c r="C237" t="s">
        <v>2589</v>
      </c>
      <c r="D237" t="s">
        <v>2590</v>
      </c>
      <c r="E237" t="s">
        <v>108</v>
      </c>
      <c r="F237" t="s">
        <v>2591</v>
      </c>
      <c r="G237" t="s">
        <v>4704</v>
      </c>
      <c r="H237" t="s">
        <v>108</v>
      </c>
      <c r="I237" t="s">
        <v>4120</v>
      </c>
      <c r="J237" t="s">
        <v>1548</v>
      </c>
      <c r="K237" t="s">
        <v>1549</v>
      </c>
    </row>
    <row r="238" spans="1:11">
      <c r="A238" s="92" t="s">
        <v>4701</v>
      </c>
      <c r="B238" t="s">
        <v>2027</v>
      </c>
      <c r="C238" t="s">
        <v>2592</v>
      </c>
      <c r="D238" t="s">
        <v>2590</v>
      </c>
      <c r="E238" t="s">
        <v>108</v>
      </c>
      <c r="G238" t="s">
        <v>4704</v>
      </c>
      <c r="H238" t="s">
        <v>108</v>
      </c>
      <c r="I238" t="s">
        <v>4120</v>
      </c>
      <c r="J238" t="s">
        <v>1548</v>
      </c>
      <c r="K238" t="s">
        <v>1549</v>
      </c>
    </row>
    <row r="239" spans="1:11">
      <c r="A239" s="92" t="s">
        <v>4701</v>
      </c>
      <c r="B239" t="s">
        <v>2029</v>
      </c>
      <c r="C239" t="s">
        <v>2594</v>
      </c>
      <c r="D239" t="s">
        <v>2463</v>
      </c>
      <c r="E239" t="s">
        <v>108</v>
      </c>
      <c r="G239" t="s">
        <v>4704</v>
      </c>
      <c r="H239" t="s">
        <v>108</v>
      </c>
      <c r="I239" t="s">
        <v>4124</v>
      </c>
      <c r="J239" t="s">
        <v>1548</v>
      </c>
      <c r="K239" t="s">
        <v>1549</v>
      </c>
    </row>
    <row r="240" spans="1:11">
      <c r="A240" s="92" t="s">
        <v>4701</v>
      </c>
      <c r="B240" t="s">
        <v>2029</v>
      </c>
      <c r="C240" t="s">
        <v>2462</v>
      </c>
      <c r="D240" t="s">
        <v>2463</v>
      </c>
      <c r="E240" t="s">
        <v>2459</v>
      </c>
      <c r="G240" t="s">
        <v>4705</v>
      </c>
      <c r="H240" t="s">
        <v>2682</v>
      </c>
      <c r="I240" t="s">
        <v>4124</v>
      </c>
      <c r="J240" t="s">
        <v>2228</v>
      </c>
      <c r="K240" t="s">
        <v>121</v>
      </c>
    </row>
    <row r="241" spans="1:11">
      <c r="A241" s="92" t="s">
        <v>4701</v>
      </c>
      <c r="B241" t="s">
        <v>2029</v>
      </c>
      <c r="C241" t="s">
        <v>2464</v>
      </c>
      <c r="D241" t="s">
        <v>2463</v>
      </c>
      <c r="E241" t="s">
        <v>2459</v>
      </c>
      <c r="G241" t="s">
        <v>4705</v>
      </c>
      <c r="H241" t="s">
        <v>2682</v>
      </c>
      <c r="I241" t="s">
        <v>4124</v>
      </c>
      <c r="J241" t="s">
        <v>2228</v>
      </c>
      <c r="K241" t="s">
        <v>121</v>
      </c>
    </row>
    <row r="242" spans="1:11">
      <c r="A242" s="92" t="s">
        <v>4701</v>
      </c>
      <c r="B242" t="s">
        <v>2029</v>
      </c>
      <c r="C242" t="s">
        <v>2465</v>
      </c>
      <c r="D242" t="s">
        <v>2463</v>
      </c>
      <c r="E242" t="s">
        <v>2459</v>
      </c>
      <c r="G242" t="s">
        <v>4705</v>
      </c>
      <c r="H242" t="s">
        <v>2682</v>
      </c>
      <c r="I242" t="s">
        <v>4124</v>
      </c>
      <c r="J242" t="s">
        <v>2228</v>
      </c>
      <c r="K242" t="s">
        <v>121</v>
      </c>
    </row>
    <row r="243" spans="1:11">
      <c r="A243" s="92" t="s">
        <v>4701</v>
      </c>
      <c r="B243" t="s">
        <v>2029</v>
      </c>
      <c r="C243" t="s">
        <v>2466</v>
      </c>
      <c r="D243" t="s">
        <v>2463</v>
      </c>
      <c r="E243" t="s">
        <v>2459</v>
      </c>
      <c r="G243" t="s">
        <v>4705</v>
      </c>
      <c r="H243" t="s">
        <v>2682</v>
      </c>
      <c r="I243" t="s">
        <v>4124</v>
      </c>
      <c r="J243" t="s">
        <v>2228</v>
      </c>
      <c r="K243" t="s">
        <v>121</v>
      </c>
    </row>
    <row r="244" spans="1:11">
      <c r="A244" s="92" t="s">
        <v>4701</v>
      </c>
      <c r="B244" t="s">
        <v>2029</v>
      </c>
      <c r="C244" t="s">
        <v>2595</v>
      </c>
      <c r="D244" t="s">
        <v>2596</v>
      </c>
      <c r="E244" t="s">
        <v>108</v>
      </c>
      <c r="F244" t="s">
        <v>2597</v>
      </c>
      <c r="G244" t="s">
        <v>4704</v>
      </c>
      <c r="H244" t="s">
        <v>108</v>
      </c>
      <c r="I244" t="s">
        <v>4124</v>
      </c>
      <c r="J244" t="s">
        <v>1548</v>
      </c>
      <c r="K244" t="s">
        <v>1549</v>
      </c>
    </row>
    <row r="245" spans="1:11">
      <c r="A245" s="92" t="s">
        <v>4701</v>
      </c>
      <c r="B245" t="s">
        <v>2029</v>
      </c>
      <c r="C245" t="s">
        <v>2598</v>
      </c>
      <c r="D245" t="s">
        <v>2596</v>
      </c>
      <c r="E245" t="s">
        <v>108</v>
      </c>
      <c r="G245" t="s">
        <v>4704</v>
      </c>
      <c r="H245" t="s">
        <v>108</v>
      </c>
      <c r="I245" t="s">
        <v>4124</v>
      </c>
      <c r="J245" t="s">
        <v>1548</v>
      </c>
      <c r="K245" t="s">
        <v>1549</v>
      </c>
    </row>
    <row r="246" spans="1:11">
      <c r="A246" s="92" t="s">
        <v>4701</v>
      </c>
      <c r="B246" t="s">
        <v>2031</v>
      </c>
      <c r="C246" t="s">
        <v>2600</v>
      </c>
      <c r="D246" t="s">
        <v>2601</v>
      </c>
      <c r="E246" t="s">
        <v>108</v>
      </c>
      <c r="G246" t="s">
        <v>4704</v>
      </c>
      <c r="H246" t="s">
        <v>108</v>
      </c>
      <c r="I246" t="s">
        <v>4126</v>
      </c>
      <c r="J246" t="s">
        <v>1548</v>
      </c>
      <c r="K246" t="s">
        <v>1549</v>
      </c>
    </row>
    <row r="247" spans="1:11">
      <c r="A247" s="92" t="s">
        <v>4701</v>
      </c>
      <c r="B247" t="s">
        <v>2031</v>
      </c>
      <c r="C247" t="s">
        <v>2602</v>
      </c>
      <c r="D247" t="s">
        <v>2603</v>
      </c>
      <c r="E247" t="s">
        <v>2586</v>
      </c>
      <c r="G247" t="s">
        <v>4704</v>
      </c>
      <c r="H247" t="s">
        <v>108</v>
      </c>
      <c r="I247" t="s">
        <v>4126</v>
      </c>
      <c r="J247" t="s">
        <v>1548</v>
      </c>
      <c r="K247" t="s">
        <v>1549</v>
      </c>
    </row>
    <row r="248" spans="1:11">
      <c r="A248" s="92" t="s">
        <v>4701</v>
      </c>
      <c r="B248" t="s">
        <v>2031</v>
      </c>
      <c r="C248" t="s">
        <v>2604</v>
      </c>
      <c r="D248" t="s">
        <v>2601</v>
      </c>
      <c r="E248" t="s">
        <v>2605</v>
      </c>
      <c r="F248" t="s">
        <v>2606</v>
      </c>
      <c r="G248" t="s">
        <v>4704</v>
      </c>
      <c r="H248" t="s">
        <v>108</v>
      </c>
      <c r="I248" t="s">
        <v>4126</v>
      </c>
      <c r="J248" t="s">
        <v>1548</v>
      </c>
      <c r="K248" t="s">
        <v>1549</v>
      </c>
    </row>
    <row r="249" spans="1:11">
      <c r="A249" s="92" t="s">
        <v>4701</v>
      </c>
      <c r="B249" t="s">
        <v>2031</v>
      </c>
      <c r="C249" t="s">
        <v>2468</v>
      </c>
      <c r="D249" t="s">
        <v>2458</v>
      </c>
      <c r="E249" t="s">
        <v>2469</v>
      </c>
      <c r="G249" t="s">
        <v>4704</v>
      </c>
      <c r="H249" t="s">
        <v>108</v>
      </c>
      <c r="I249" t="s">
        <v>4126</v>
      </c>
      <c r="J249" t="s">
        <v>1548</v>
      </c>
      <c r="K249" t="s">
        <v>1549</v>
      </c>
    </row>
    <row r="250" spans="1:11">
      <c r="A250" s="92" t="s">
        <v>4701</v>
      </c>
      <c r="B250" t="s">
        <v>2031</v>
      </c>
      <c r="C250" t="s">
        <v>2472</v>
      </c>
      <c r="D250" t="s">
        <v>2458</v>
      </c>
      <c r="E250" t="s">
        <v>2459</v>
      </c>
      <c r="G250" t="s">
        <v>4705</v>
      </c>
      <c r="H250" t="s">
        <v>2682</v>
      </c>
      <c r="I250" t="s">
        <v>4126</v>
      </c>
      <c r="J250" t="s">
        <v>2228</v>
      </c>
      <c r="K250" t="s">
        <v>121</v>
      </c>
    </row>
    <row r="251" spans="1:11">
      <c r="A251" s="92" t="s">
        <v>4701</v>
      </c>
      <c r="B251" t="s">
        <v>2031</v>
      </c>
      <c r="C251" t="s">
        <v>2473</v>
      </c>
      <c r="D251" t="s">
        <v>2458</v>
      </c>
      <c r="E251" t="s">
        <v>2459</v>
      </c>
      <c r="G251" t="s">
        <v>4705</v>
      </c>
      <c r="H251" t="s">
        <v>2682</v>
      </c>
      <c r="I251" t="s">
        <v>4126</v>
      </c>
      <c r="J251" t="s">
        <v>2228</v>
      </c>
      <c r="K251" t="s">
        <v>121</v>
      </c>
    </row>
    <row r="252" spans="1:11">
      <c r="A252" s="92" t="s">
        <v>4701</v>
      </c>
      <c r="B252" t="s">
        <v>2031</v>
      </c>
      <c r="C252" t="s">
        <v>2474</v>
      </c>
      <c r="D252" t="s">
        <v>2458</v>
      </c>
      <c r="E252" t="s">
        <v>2459</v>
      </c>
      <c r="G252" t="s">
        <v>4705</v>
      </c>
      <c r="H252" t="s">
        <v>2682</v>
      </c>
      <c r="I252" t="s">
        <v>4126</v>
      </c>
      <c r="J252" t="s">
        <v>2228</v>
      </c>
      <c r="K252" t="s">
        <v>121</v>
      </c>
    </row>
    <row r="253" spans="1:11">
      <c r="A253" s="92" t="s">
        <v>4701</v>
      </c>
      <c r="B253" t="s">
        <v>2031</v>
      </c>
      <c r="C253" t="s">
        <v>2607</v>
      </c>
      <c r="D253" t="s">
        <v>2601</v>
      </c>
      <c r="E253" t="s">
        <v>2563</v>
      </c>
      <c r="G253" t="s">
        <v>4704</v>
      </c>
      <c r="H253" t="s">
        <v>2563</v>
      </c>
      <c r="I253" t="s">
        <v>4126</v>
      </c>
      <c r="J253" t="s">
        <v>1548</v>
      </c>
      <c r="K253" t="s">
        <v>1549</v>
      </c>
    </row>
    <row r="254" spans="1:11">
      <c r="A254" s="92" t="s">
        <v>4701</v>
      </c>
      <c r="B254" t="s">
        <v>2031</v>
      </c>
      <c r="C254" t="s">
        <v>2608</v>
      </c>
      <c r="D254" t="s">
        <v>2609</v>
      </c>
      <c r="E254" t="s">
        <v>108</v>
      </c>
      <c r="G254" t="s">
        <v>4704</v>
      </c>
      <c r="H254" t="s">
        <v>108</v>
      </c>
      <c r="I254" t="s">
        <v>4126</v>
      </c>
      <c r="J254" t="s">
        <v>1548</v>
      </c>
      <c r="K254" t="s">
        <v>1549</v>
      </c>
    </row>
    <row r="255" spans="1:11">
      <c r="A255" s="92" t="s">
        <v>4701</v>
      </c>
      <c r="B255" t="s">
        <v>2034</v>
      </c>
      <c r="C255" t="s">
        <v>2614</v>
      </c>
      <c r="E255" t="s">
        <v>2563</v>
      </c>
      <c r="G255" t="s">
        <v>4704</v>
      </c>
      <c r="H255" t="s">
        <v>2563</v>
      </c>
      <c r="I255" t="s">
        <v>4128</v>
      </c>
      <c r="J255" t="s">
        <v>1548</v>
      </c>
      <c r="K255" t="s">
        <v>1549</v>
      </c>
    </row>
    <row r="256" spans="1:11">
      <c r="A256" s="92" t="s">
        <v>4701</v>
      </c>
      <c r="B256" t="s">
        <v>2034</v>
      </c>
      <c r="C256" t="s">
        <v>2533</v>
      </c>
      <c r="E256" t="s">
        <v>2534</v>
      </c>
      <c r="G256" t="s">
        <v>4702</v>
      </c>
      <c r="H256" t="s">
        <v>2534</v>
      </c>
      <c r="I256" t="s">
        <v>4128</v>
      </c>
      <c r="J256" t="s">
        <v>1234</v>
      </c>
      <c r="K256" t="s">
        <v>121</v>
      </c>
    </row>
    <row r="257" spans="1:11">
      <c r="A257" s="92" t="s">
        <v>4701</v>
      </c>
      <c r="B257" t="s">
        <v>2034</v>
      </c>
      <c r="C257" t="s">
        <v>2615</v>
      </c>
      <c r="D257" t="s">
        <v>2601</v>
      </c>
      <c r="E257" t="s">
        <v>108</v>
      </c>
      <c r="G257" t="s">
        <v>4704</v>
      </c>
      <c r="H257" t="s">
        <v>108</v>
      </c>
      <c r="I257" t="s">
        <v>4128</v>
      </c>
      <c r="J257" t="s">
        <v>1548</v>
      </c>
      <c r="K257" t="s">
        <v>1549</v>
      </c>
    </row>
    <row r="258" spans="1:11">
      <c r="A258" s="92" t="s">
        <v>4701</v>
      </c>
      <c r="B258" t="s">
        <v>2034</v>
      </c>
      <c r="C258" t="s">
        <v>2616</v>
      </c>
      <c r="D258" t="s">
        <v>2601</v>
      </c>
      <c r="E258" t="s">
        <v>108</v>
      </c>
      <c r="G258" t="s">
        <v>4704</v>
      </c>
      <c r="H258" t="s">
        <v>108</v>
      </c>
      <c r="I258" t="s">
        <v>4128</v>
      </c>
      <c r="J258" t="s">
        <v>1548</v>
      </c>
      <c r="K258" t="s">
        <v>1549</v>
      </c>
    </row>
    <row r="259" spans="1:11">
      <c r="A259" s="92" t="s">
        <v>4701</v>
      </c>
      <c r="B259" t="s">
        <v>2034</v>
      </c>
      <c r="C259" t="s">
        <v>2617</v>
      </c>
      <c r="D259" t="s">
        <v>2596</v>
      </c>
      <c r="E259" t="s">
        <v>108</v>
      </c>
      <c r="G259" t="s">
        <v>4704</v>
      </c>
      <c r="H259" t="s">
        <v>108</v>
      </c>
      <c r="I259" t="s">
        <v>4128</v>
      </c>
      <c r="J259" t="s">
        <v>1548</v>
      </c>
      <c r="K259" t="s">
        <v>1549</v>
      </c>
    </row>
    <row r="260" spans="1:11">
      <c r="A260" s="92" t="s">
        <v>4701</v>
      </c>
      <c r="B260" t="s">
        <v>2034</v>
      </c>
      <c r="C260" t="s">
        <v>2618</v>
      </c>
      <c r="D260" t="s">
        <v>2619</v>
      </c>
      <c r="E260" t="s">
        <v>2563</v>
      </c>
      <c r="G260" t="s">
        <v>4704</v>
      </c>
      <c r="H260" t="s">
        <v>2563</v>
      </c>
      <c r="I260" t="s">
        <v>4128</v>
      </c>
      <c r="J260" t="s">
        <v>1548</v>
      </c>
      <c r="K260" t="s">
        <v>1549</v>
      </c>
    </row>
    <row r="261" spans="1:11">
      <c r="A261" s="92" t="s">
        <v>4701</v>
      </c>
      <c r="B261" t="s">
        <v>2034</v>
      </c>
      <c r="C261" t="s">
        <v>2620</v>
      </c>
      <c r="D261" t="s">
        <v>2619</v>
      </c>
      <c r="E261" t="s">
        <v>2563</v>
      </c>
      <c r="G261" t="s">
        <v>4704</v>
      </c>
      <c r="H261" t="s">
        <v>2563</v>
      </c>
      <c r="I261" t="s">
        <v>4128</v>
      </c>
      <c r="J261" t="s">
        <v>1548</v>
      </c>
      <c r="K261" t="s">
        <v>1549</v>
      </c>
    </row>
    <row r="262" spans="1:11">
      <c r="A262" s="92" t="s">
        <v>4701</v>
      </c>
      <c r="B262" t="s">
        <v>2034</v>
      </c>
      <c r="C262" t="s">
        <v>2476</v>
      </c>
      <c r="D262" t="s">
        <v>2458</v>
      </c>
      <c r="E262" t="s">
        <v>2459</v>
      </c>
      <c r="G262" t="s">
        <v>4705</v>
      </c>
      <c r="H262" t="s">
        <v>2682</v>
      </c>
      <c r="I262" t="s">
        <v>4128</v>
      </c>
      <c r="J262" t="s">
        <v>2228</v>
      </c>
      <c r="K262" t="s">
        <v>121</v>
      </c>
    </row>
    <row r="263" spans="1:11">
      <c r="A263" s="92" t="s">
        <v>4701</v>
      </c>
      <c r="B263" t="s">
        <v>2034</v>
      </c>
      <c r="C263" t="s">
        <v>2621</v>
      </c>
      <c r="D263" t="s">
        <v>2619</v>
      </c>
      <c r="E263" t="s">
        <v>108</v>
      </c>
      <c r="F263" t="s">
        <v>2622</v>
      </c>
      <c r="G263" t="s">
        <v>4704</v>
      </c>
      <c r="H263" t="s">
        <v>108</v>
      </c>
      <c r="I263" t="s">
        <v>4128</v>
      </c>
      <c r="J263" t="s">
        <v>1548</v>
      </c>
      <c r="K263" t="s">
        <v>1549</v>
      </c>
    </row>
    <row r="264" spans="1:11">
      <c r="A264" s="92" t="s">
        <v>4701</v>
      </c>
      <c r="B264" t="s">
        <v>2035</v>
      </c>
      <c r="C264" t="s">
        <v>2624</v>
      </c>
      <c r="D264" t="s">
        <v>2625</v>
      </c>
      <c r="E264" t="s">
        <v>108</v>
      </c>
      <c r="G264" t="s">
        <v>4704</v>
      </c>
      <c r="H264" t="s">
        <v>108</v>
      </c>
      <c r="I264" t="s">
        <v>4132</v>
      </c>
      <c r="J264" t="s">
        <v>1548</v>
      </c>
      <c r="K264" t="s">
        <v>1549</v>
      </c>
    </row>
    <row r="265" spans="1:11">
      <c r="A265" s="92" t="s">
        <v>4701</v>
      </c>
      <c r="B265" t="s">
        <v>2035</v>
      </c>
      <c r="C265" t="s">
        <v>2626</v>
      </c>
      <c r="D265" t="s">
        <v>2627</v>
      </c>
      <c r="E265" t="s">
        <v>108</v>
      </c>
      <c r="G265" t="s">
        <v>4704</v>
      </c>
      <c r="H265" t="s">
        <v>108</v>
      </c>
      <c r="I265" t="s">
        <v>4132</v>
      </c>
      <c r="J265" t="s">
        <v>1548</v>
      </c>
      <c r="K265" t="s">
        <v>1549</v>
      </c>
    </row>
    <row r="266" spans="1:11">
      <c r="A266" s="92" t="s">
        <v>4701</v>
      </c>
      <c r="B266" t="s">
        <v>2035</v>
      </c>
      <c r="C266" t="s">
        <v>2628</v>
      </c>
      <c r="D266" t="s">
        <v>2627</v>
      </c>
      <c r="E266" t="s">
        <v>108</v>
      </c>
      <c r="G266" t="s">
        <v>4704</v>
      </c>
      <c r="H266" t="s">
        <v>108</v>
      </c>
      <c r="I266" t="s">
        <v>4132</v>
      </c>
      <c r="J266" t="s">
        <v>1548</v>
      </c>
      <c r="K266" t="s">
        <v>1549</v>
      </c>
    </row>
    <row r="267" spans="1:11">
      <c r="A267" s="92" t="s">
        <v>4701</v>
      </c>
      <c r="B267" t="s">
        <v>2037</v>
      </c>
      <c r="C267" t="s">
        <v>2536</v>
      </c>
      <c r="D267" t="s">
        <v>2537</v>
      </c>
      <c r="E267" t="s">
        <v>551</v>
      </c>
      <c r="F267" t="s">
        <v>2538</v>
      </c>
      <c r="G267" t="s">
        <v>4702</v>
      </c>
      <c r="H267" t="s">
        <v>551</v>
      </c>
      <c r="I267" t="s">
        <v>4136</v>
      </c>
      <c r="J267" t="s">
        <v>1234</v>
      </c>
      <c r="K267" t="s">
        <v>121</v>
      </c>
    </row>
    <row r="268" spans="1:11">
      <c r="A268" s="92" t="s">
        <v>4701</v>
      </c>
      <c r="B268" t="s">
        <v>2037</v>
      </c>
      <c r="C268" t="s">
        <v>2539</v>
      </c>
      <c r="D268" t="s">
        <v>2540</v>
      </c>
      <c r="E268" t="s">
        <v>2541</v>
      </c>
      <c r="F268" t="s">
        <v>2542</v>
      </c>
      <c r="G268" t="s">
        <v>4702</v>
      </c>
      <c r="H268" t="s">
        <v>551</v>
      </c>
      <c r="I268" t="s">
        <v>4136</v>
      </c>
      <c r="J268" t="s">
        <v>1234</v>
      </c>
      <c r="K268" t="s">
        <v>121</v>
      </c>
    </row>
    <row r="269" spans="1:11">
      <c r="A269" s="92" t="s">
        <v>4701</v>
      </c>
      <c r="B269" t="s">
        <v>2037</v>
      </c>
      <c r="C269" t="s">
        <v>2630</v>
      </c>
      <c r="D269" t="s">
        <v>2479</v>
      </c>
      <c r="E269" t="s">
        <v>2563</v>
      </c>
      <c r="F269" t="s">
        <v>2631</v>
      </c>
      <c r="G269" t="s">
        <v>4704</v>
      </c>
      <c r="H269" t="s">
        <v>2563</v>
      </c>
      <c r="I269" t="s">
        <v>4136</v>
      </c>
      <c r="J269" t="s">
        <v>1548</v>
      </c>
      <c r="K269" t="s">
        <v>1549</v>
      </c>
    </row>
    <row r="270" spans="1:11">
      <c r="A270" s="92" t="s">
        <v>4701</v>
      </c>
      <c r="B270" t="s">
        <v>2037</v>
      </c>
      <c r="C270" t="s">
        <v>2632</v>
      </c>
      <c r="D270" t="s">
        <v>2540</v>
      </c>
      <c r="E270" t="s">
        <v>108</v>
      </c>
      <c r="F270" t="s">
        <v>2633</v>
      </c>
      <c r="G270" t="s">
        <v>4704</v>
      </c>
      <c r="H270" t="s">
        <v>108</v>
      </c>
      <c r="I270" t="s">
        <v>4136</v>
      </c>
      <c r="J270" t="s">
        <v>1548</v>
      </c>
      <c r="K270" t="s">
        <v>1549</v>
      </c>
    </row>
    <row r="271" spans="1:11">
      <c r="A271" s="92" t="s">
        <v>4701</v>
      </c>
      <c r="B271" t="s">
        <v>2037</v>
      </c>
      <c r="C271" t="s">
        <v>2634</v>
      </c>
      <c r="D271" t="s">
        <v>2635</v>
      </c>
      <c r="E271" t="s">
        <v>108</v>
      </c>
      <c r="F271" t="s">
        <v>2636</v>
      </c>
      <c r="G271" t="s">
        <v>4704</v>
      </c>
      <c r="H271" t="s">
        <v>108</v>
      </c>
      <c r="I271" t="s">
        <v>4136</v>
      </c>
      <c r="J271" t="s">
        <v>1548</v>
      </c>
      <c r="K271" t="s">
        <v>1549</v>
      </c>
    </row>
    <row r="272" spans="1:11">
      <c r="A272" s="92" t="s">
        <v>4701</v>
      </c>
      <c r="B272" t="s">
        <v>2037</v>
      </c>
      <c r="C272" t="s">
        <v>2484</v>
      </c>
      <c r="D272" t="s">
        <v>2485</v>
      </c>
      <c r="G272" t="s">
        <v>4689</v>
      </c>
      <c r="I272" t="s">
        <v>4136</v>
      </c>
    </row>
    <row r="273" spans="1:11">
      <c r="A273" s="92" t="s">
        <v>4701</v>
      </c>
      <c r="B273" t="s">
        <v>2037</v>
      </c>
      <c r="C273" t="s">
        <v>2487</v>
      </c>
      <c r="D273" t="s">
        <v>2485</v>
      </c>
      <c r="G273" t="s">
        <v>4689</v>
      </c>
      <c r="I273" t="s">
        <v>4136</v>
      </c>
    </row>
    <row r="274" spans="1:11">
      <c r="A274" s="92" t="s">
        <v>4701</v>
      </c>
      <c r="B274" t="s">
        <v>2037</v>
      </c>
      <c r="C274" t="s">
        <v>2488</v>
      </c>
      <c r="D274" t="s">
        <v>2485</v>
      </c>
      <c r="E274" t="s">
        <v>2489</v>
      </c>
      <c r="F274" t="s">
        <v>2491</v>
      </c>
      <c r="G274" t="s">
        <v>4690</v>
      </c>
      <c r="I274" t="s">
        <v>4136</v>
      </c>
    </row>
    <row r="275" spans="1:11">
      <c r="A275" s="92" t="s">
        <v>4701</v>
      </c>
      <c r="B275" t="s">
        <v>2042</v>
      </c>
      <c r="C275" t="s">
        <v>2638</v>
      </c>
      <c r="D275" t="s">
        <v>2540</v>
      </c>
      <c r="E275" t="s">
        <v>108</v>
      </c>
      <c r="F275" t="s">
        <v>2639</v>
      </c>
      <c r="G275" t="s">
        <v>4704</v>
      </c>
      <c r="H275" t="s">
        <v>108</v>
      </c>
      <c r="I275" t="s">
        <v>4140</v>
      </c>
      <c r="J275" t="s">
        <v>1548</v>
      </c>
      <c r="K275" t="s">
        <v>1549</v>
      </c>
    </row>
    <row r="276" spans="1:11">
      <c r="A276" s="92" t="s">
        <v>4701</v>
      </c>
      <c r="B276" t="s">
        <v>2042</v>
      </c>
      <c r="C276" t="s">
        <v>2494</v>
      </c>
      <c r="D276" t="s">
        <v>2458</v>
      </c>
      <c r="E276" t="s">
        <v>551</v>
      </c>
      <c r="F276" t="s">
        <v>2495</v>
      </c>
      <c r="G276" t="s">
        <v>4691</v>
      </c>
      <c r="I276" t="s">
        <v>4140</v>
      </c>
    </row>
    <row r="277" spans="1:11">
      <c r="A277" s="92" t="s">
        <v>4701</v>
      </c>
      <c r="B277" t="s">
        <v>2042</v>
      </c>
      <c r="C277" t="s">
        <v>2494</v>
      </c>
      <c r="D277" t="s">
        <v>2458</v>
      </c>
      <c r="E277" t="s">
        <v>551</v>
      </c>
      <c r="F277" t="s">
        <v>2495</v>
      </c>
      <c r="G277" t="s">
        <v>4702</v>
      </c>
      <c r="H277" t="s">
        <v>551</v>
      </c>
      <c r="I277" t="s">
        <v>4140</v>
      </c>
      <c r="J277" t="s">
        <v>1234</v>
      </c>
      <c r="K277" t="s">
        <v>121</v>
      </c>
    </row>
    <row r="278" spans="1:11">
      <c r="A278" s="92" t="s">
        <v>4701</v>
      </c>
      <c r="B278" t="s">
        <v>2042</v>
      </c>
      <c r="C278" t="s">
        <v>2640</v>
      </c>
      <c r="D278" t="s">
        <v>2641</v>
      </c>
      <c r="E278" t="s">
        <v>108</v>
      </c>
      <c r="F278" t="s">
        <v>2642</v>
      </c>
      <c r="G278" t="s">
        <v>4704</v>
      </c>
      <c r="H278" t="s">
        <v>108</v>
      </c>
      <c r="I278" t="s">
        <v>4140</v>
      </c>
      <c r="J278" t="s">
        <v>1548</v>
      </c>
      <c r="K278" t="s">
        <v>1549</v>
      </c>
    </row>
    <row r="279" spans="1:11">
      <c r="A279" s="92" t="s">
        <v>4701</v>
      </c>
      <c r="B279" t="s">
        <v>2042</v>
      </c>
      <c r="C279" t="s">
        <v>2643</v>
      </c>
      <c r="D279" t="s">
        <v>2641</v>
      </c>
      <c r="E279" t="s">
        <v>108</v>
      </c>
      <c r="F279" t="s">
        <v>2644</v>
      </c>
      <c r="G279" t="s">
        <v>4704</v>
      </c>
      <c r="H279" t="s">
        <v>108</v>
      </c>
      <c r="I279" t="s">
        <v>4140</v>
      </c>
      <c r="J279" t="s">
        <v>1548</v>
      </c>
      <c r="K279" t="s">
        <v>1549</v>
      </c>
    </row>
    <row r="280" spans="1:11">
      <c r="A280" s="92" t="s">
        <v>4701</v>
      </c>
      <c r="B280" t="s">
        <v>2042</v>
      </c>
      <c r="C280" t="s">
        <v>2645</v>
      </c>
      <c r="D280" t="s">
        <v>2540</v>
      </c>
      <c r="E280" t="s">
        <v>108</v>
      </c>
      <c r="G280" t="s">
        <v>4704</v>
      </c>
      <c r="H280" t="s">
        <v>108</v>
      </c>
      <c r="I280" t="s">
        <v>4140</v>
      </c>
      <c r="J280" t="s">
        <v>1548</v>
      </c>
      <c r="K280" t="s">
        <v>1549</v>
      </c>
    </row>
    <row r="281" spans="1:11">
      <c r="A281" s="92" t="s">
        <v>4701</v>
      </c>
      <c r="B281" t="s">
        <v>2042</v>
      </c>
      <c r="C281" t="s">
        <v>2646</v>
      </c>
      <c r="D281" t="s">
        <v>2647</v>
      </c>
      <c r="E281" t="s">
        <v>2648</v>
      </c>
      <c r="G281" t="s">
        <v>4704</v>
      </c>
      <c r="H281" t="s">
        <v>108</v>
      </c>
      <c r="I281" t="s">
        <v>4140</v>
      </c>
      <c r="J281" t="s">
        <v>1548</v>
      </c>
      <c r="K281" t="s">
        <v>1549</v>
      </c>
    </row>
    <row r="282" spans="1:11">
      <c r="A282" s="92" t="s">
        <v>4701</v>
      </c>
      <c r="B282" t="s">
        <v>2042</v>
      </c>
      <c r="C282" t="s">
        <v>2544</v>
      </c>
      <c r="D282" t="s">
        <v>2458</v>
      </c>
      <c r="E282" t="s">
        <v>551</v>
      </c>
      <c r="F282" t="s">
        <v>2545</v>
      </c>
      <c r="G282" t="s">
        <v>4702</v>
      </c>
      <c r="H282" t="s">
        <v>551</v>
      </c>
      <c r="I282" t="s">
        <v>4140</v>
      </c>
      <c r="J282" t="s">
        <v>1234</v>
      </c>
      <c r="K282" t="s">
        <v>121</v>
      </c>
    </row>
    <row r="283" spans="1:11">
      <c r="A283" s="92" t="s">
        <v>4701</v>
      </c>
      <c r="B283" t="s">
        <v>2044</v>
      </c>
      <c r="C283" t="s">
        <v>2547</v>
      </c>
      <c r="E283" t="s">
        <v>551</v>
      </c>
      <c r="G283" t="s">
        <v>4702</v>
      </c>
      <c r="H283" t="s">
        <v>551</v>
      </c>
      <c r="I283" t="s">
        <v>4144</v>
      </c>
      <c r="J283" t="s">
        <v>1234</v>
      </c>
      <c r="K283" t="s">
        <v>121</v>
      </c>
    </row>
    <row r="284" spans="1:11">
      <c r="A284" s="92" t="s">
        <v>4701</v>
      </c>
      <c r="B284" t="s">
        <v>2044</v>
      </c>
      <c r="C284" t="s">
        <v>2650</v>
      </c>
      <c r="D284" t="s">
        <v>2651</v>
      </c>
      <c r="E284" t="s">
        <v>108</v>
      </c>
      <c r="G284" t="s">
        <v>4704</v>
      </c>
      <c r="H284" t="s">
        <v>108</v>
      </c>
      <c r="I284" t="s">
        <v>4144</v>
      </c>
      <c r="J284" t="s">
        <v>1548</v>
      </c>
      <c r="K284" t="s">
        <v>1549</v>
      </c>
    </row>
    <row r="285" spans="1:11">
      <c r="A285" s="92" t="s">
        <v>4701</v>
      </c>
      <c r="B285" t="s">
        <v>2044</v>
      </c>
      <c r="C285" t="s">
        <v>2652</v>
      </c>
      <c r="D285" t="s">
        <v>2651</v>
      </c>
      <c r="E285" t="s">
        <v>2563</v>
      </c>
      <c r="F285" t="s">
        <v>2653</v>
      </c>
      <c r="G285" t="s">
        <v>4704</v>
      </c>
      <c r="H285" t="s">
        <v>2563</v>
      </c>
      <c r="I285" t="s">
        <v>4144</v>
      </c>
      <c r="J285" t="s">
        <v>1548</v>
      </c>
      <c r="K285" t="s">
        <v>1549</v>
      </c>
    </row>
    <row r="286" spans="1:11">
      <c r="A286" s="92" t="s">
        <v>4701</v>
      </c>
      <c r="B286" t="s">
        <v>2044</v>
      </c>
      <c r="C286" t="s">
        <v>2654</v>
      </c>
      <c r="D286" t="s">
        <v>2655</v>
      </c>
      <c r="E286" t="s">
        <v>2656</v>
      </c>
      <c r="F286" t="s">
        <v>2658</v>
      </c>
      <c r="G286" t="s">
        <v>4703</v>
      </c>
      <c r="H286" t="s">
        <v>2692</v>
      </c>
      <c r="I286" t="s">
        <v>4144</v>
      </c>
      <c r="J286" t="s">
        <v>2223</v>
      </c>
      <c r="K286" t="s">
        <v>1611</v>
      </c>
    </row>
    <row r="287" spans="1:11">
      <c r="A287" s="92" t="s">
        <v>4701</v>
      </c>
      <c r="B287" t="s">
        <v>2044</v>
      </c>
      <c r="C287" t="s">
        <v>2659</v>
      </c>
      <c r="D287" t="s">
        <v>2655</v>
      </c>
      <c r="E287" t="s">
        <v>2580</v>
      </c>
      <c r="F287" t="s">
        <v>2660</v>
      </c>
      <c r="G287" t="s">
        <v>4704</v>
      </c>
      <c r="H287" t="s">
        <v>108</v>
      </c>
      <c r="I287" t="s">
        <v>4144</v>
      </c>
      <c r="J287" t="s">
        <v>1548</v>
      </c>
      <c r="K287" t="s">
        <v>1549</v>
      </c>
    </row>
    <row r="288" spans="1:11">
      <c r="A288" s="92" t="s">
        <v>4701</v>
      </c>
      <c r="B288" t="s">
        <v>2044</v>
      </c>
      <c r="C288" t="s">
        <v>2661</v>
      </c>
      <c r="D288" t="s">
        <v>2651</v>
      </c>
      <c r="E288" t="s">
        <v>2662</v>
      </c>
      <c r="G288" t="s">
        <v>4704</v>
      </c>
      <c r="H288" t="s">
        <v>108</v>
      </c>
      <c r="I288" t="s">
        <v>4144</v>
      </c>
      <c r="J288" t="s">
        <v>1548</v>
      </c>
      <c r="K288" t="s">
        <v>1549</v>
      </c>
    </row>
    <row r="289" spans="1:11">
      <c r="A289" s="92" t="s">
        <v>4701</v>
      </c>
      <c r="B289" t="s">
        <v>2044</v>
      </c>
      <c r="C289" t="s">
        <v>2663</v>
      </c>
      <c r="D289" t="s">
        <v>2651</v>
      </c>
      <c r="E289" t="s">
        <v>2664</v>
      </c>
      <c r="F289" t="s">
        <v>2665</v>
      </c>
      <c r="G289" t="s">
        <v>4704</v>
      </c>
      <c r="H289" t="s">
        <v>108</v>
      </c>
      <c r="I289" t="s">
        <v>4144</v>
      </c>
      <c r="J289" t="s">
        <v>1548</v>
      </c>
      <c r="K289" t="s">
        <v>1549</v>
      </c>
    </row>
    <row r="290" spans="1:11">
      <c r="A290" s="92" t="s">
        <v>4701</v>
      </c>
      <c r="B290" t="s">
        <v>2046</v>
      </c>
      <c r="C290" t="s">
        <v>2667</v>
      </c>
      <c r="D290" t="s">
        <v>2485</v>
      </c>
      <c r="E290" t="s">
        <v>2668</v>
      </c>
      <c r="F290" t="s">
        <v>2669</v>
      </c>
      <c r="G290" t="s">
        <v>4704</v>
      </c>
      <c r="H290" t="s">
        <v>108</v>
      </c>
      <c r="I290" t="s">
        <v>4148</v>
      </c>
      <c r="J290" t="s">
        <v>1548</v>
      </c>
      <c r="K290" t="s">
        <v>1549</v>
      </c>
    </row>
    <row r="291" spans="1:11">
      <c r="A291" s="92" t="s">
        <v>4701</v>
      </c>
      <c r="B291" t="s">
        <v>2046</v>
      </c>
      <c r="C291" t="s">
        <v>2499</v>
      </c>
      <c r="D291" t="s">
        <v>2500</v>
      </c>
      <c r="E291" t="s">
        <v>2501</v>
      </c>
      <c r="F291" t="s">
        <v>2502</v>
      </c>
      <c r="G291" t="s">
        <v>4684</v>
      </c>
      <c r="I291" t="s">
        <v>4148</v>
      </c>
    </row>
    <row r="292" spans="1:11">
      <c r="A292" s="92" t="s">
        <v>4701</v>
      </c>
      <c r="B292" t="s">
        <v>2046</v>
      </c>
      <c r="C292" t="s">
        <v>2499</v>
      </c>
      <c r="D292" t="s">
        <v>2500</v>
      </c>
      <c r="E292" t="s">
        <v>2501</v>
      </c>
      <c r="F292" t="s">
        <v>2502</v>
      </c>
      <c r="G292" t="s">
        <v>4704</v>
      </c>
      <c r="H292" t="s">
        <v>108</v>
      </c>
      <c r="I292" t="s">
        <v>4148</v>
      </c>
      <c r="J292" t="s">
        <v>1548</v>
      </c>
      <c r="K292" t="s">
        <v>1549</v>
      </c>
    </row>
    <row r="293" spans="1:11">
      <c r="A293" s="92" t="s">
        <v>4701</v>
      </c>
      <c r="B293" t="s">
        <v>2046</v>
      </c>
      <c r="C293" t="s">
        <v>2506</v>
      </c>
      <c r="D293" t="s">
        <v>2458</v>
      </c>
      <c r="E293" t="s">
        <v>2459</v>
      </c>
      <c r="G293" t="s">
        <v>4705</v>
      </c>
      <c r="H293" t="s">
        <v>2682</v>
      </c>
      <c r="I293" t="s">
        <v>4148</v>
      </c>
      <c r="J293" t="s">
        <v>2228</v>
      </c>
      <c r="K293" t="s">
        <v>121</v>
      </c>
    </row>
    <row r="294" spans="1:11">
      <c r="A294" s="92" t="s">
        <v>4701</v>
      </c>
      <c r="B294" t="s">
        <v>2046</v>
      </c>
      <c r="C294" t="s">
        <v>2670</v>
      </c>
      <c r="D294" t="s">
        <v>2458</v>
      </c>
      <c r="E294" t="s">
        <v>108</v>
      </c>
      <c r="G294" t="s">
        <v>4704</v>
      </c>
      <c r="H294" t="s">
        <v>108</v>
      </c>
      <c r="I294" t="s">
        <v>4148</v>
      </c>
      <c r="J294" t="s">
        <v>1548</v>
      </c>
      <c r="K294" t="s">
        <v>1549</v>
      </c>
    </row>
    <row r="295" spans="1:11">
      <c r="A295" s="92" t="s">
        <v>4701</v>
      </c>
      <c r="B295" t="s">
        <v>2046</v>
      </c>
      <c r="C295" t="s">
        <v>2671</v>
      </c>
      <c r="D295" t="s">
        <v>2504</v>
      </c>
      <c r="E295" t="s">
        <v>2672</v>
      </c>
      <c r="F295" t="s">
        <v>2673</v>
      </c>
      <c r="G295" t="s">
        <v>4704</v>
      </c>
      <c r="H295" t="s">
        <v>2672</v>
      </c>
      <c r="I295" t="s">
        <v>4148</v>
      </c>
      <c r="J295" t="s">
        <v>1548</v>
      </c>
      <c r="K295" t="s">
        <v>1549</v>
      </c>
    </row>
    <row r="296" spans="1:11">
      <c r="A296" s="92" t="s">
        <v>4706</v>
      </c>
      <c r="B296" t="s">
        <v>2001</v>
      </c>
      <c r="C296" t="s">
        <v>2414</v>
      </c>
      <c r="D296" t="s">
        <v>2415</v>
      </c>
      <c r="G296" t="s">
        <v>4684</v>
      </c>
      <c r="I296" t="s">
        <v>4077</v>
      </c>
    </row>
    <row r="297" spans="1:11">
      <c r="A297" s="92" t="s">
        <v>4706</v>
      </c>
      <c r="B297" t="s">
        <v>2001</v>
      </c>
      <c r="C297" t="s">
        <v>2419</v>
      </c>
      <c r="D297" t="s">
        <v>2415</v>
      </c>
      <c r="G297" t="s">
        <v>4684</v>
      </c>
      <c r="I297" t="s">
        <v>4077</v>
      </c>
    </row>
    <row r="298" spans="1:11">
      <c r="A298" s="92" t="s">
        <v>4706</v>
      </c>
      <c r="B298" t="s">
        <v>2004</v>
      </c>
      <c r="C298" t="s">
        <v>2421</v>
      </c>
      <c r="D298" t="s">
        <v>2415</v>
      </c>
      <c r="G298" t="s">
        <v>4685</v>
      </c>
      <c r="I298" t="s">
        <v>4081</v>
      </c>
    </row>
    <row r="299" spans="1:11">
      <c r="A299" s="92" t="s">
        <v>4706</v>
      </c>
      <c r="B299" t="s">
        <v>2004</v>
      </c>
      <c r="C299" t="s">
        <v>2423</v>
      </c>
      <c r="D299" t="s">
        <v>2424</v>
      </c>
      <c r="G299" t="s">
        <v>4684</v>
      </c>
      <c r="I299" t="s">
        <v>4081</v>
      </c>
    </row>
    <row r="300" spans="1:11">
      <c r="A300" s="92" t="s">
        <v>4706</v>
      </c>
      <c r="B300" t="s">
        <v>2004</v>
      </c>
      <c r="C300" t="s">
        <v>2425</v>
      </c>
      <c r="D300" t="s">
        <v>2424</v>
      </c>
      <c r="G300" t="s">
        <v>4684</v>
      </c>
      <c r="I300" t="s">
        <v>4081</v>
      </c>
    </row>
    <row r="301" spans="1:11">
      <c r="A301" s="92" t="s">
        <v>4706</v>
      </c>
      <c r="B301" t="s">
        <v>2004</v>
      </c>
      <c r="C301" t="s">
        <v>2426</v>
      </c>
      <c r="D301" t="s">
        <v>2415</v>
      </c>
      <c r="G301" t="s">
        <v>4685</v>
      </c>
      <c r="I301" t="s">
        <v>4081</v>
      </c>
    </row>
    <row r="302" spans="1:11">
      <c r="A302" s="92" t="s">
        <v>4706</v>
      </c>
      <c r="B302" t="s">
        <v>2004</v>
      </c>
      <c r="C302" t="s">
        <v>2427</v>
      </c>
      <c r="D302" t="s">
        <v>2424</v>
      </c>
      <c r="G302" t="s">
        <v>4684</v>
      </c>
      <c r="I302" t="s">
        <v>4081</v>
      </c>
    </row>
    <row r="303" spans="1:11">
      <c r="A303" s="92" t="s">
        <v>4706</v>
      </c>
      <c r="B303" t="s">
        <v>2004</v>
      </c>
      <c r="C303" t="s">
        <v>2428</v>
      </c>
      <c r="D303" t="s">
        <v>2415</v>
      </c>
      <c r="G303" t="s">
        <v>4684</v>
      </c>
      <c r="I303" t="s">
        <v>4081</v>
      </c>
    </row>
    <row r="304" spans="1:11">
      <c r="A304" s="92" t="s">
        <v>4706</v>
      </c>
      <c r="B304" t="s">
        <v>2004</v>
      </c>
      <c r="C304" t="s">
        <v>2429</v>
      </c>
      <c r="D304" t="s">
        <v>2415</v>
      </c>
      <c r="G304" t="s">
        <v>4685</v>
      </c>
      <c r="I304" t="s">
        <v>4081</v>
      </c>
    </row>
    <row r="305" spans="1:11">
      <c r="A305" s="92" t="s">
        <v>4706</v>
      </c>
      <c r="B305" t="s">
        <v>2004</v>
      </c>
      <c r="C305" t="s">
        <v>2430</v>
      </c>
      <c r="D305" t="s">
        <v>2415</v>
      </c>
      <c r="G305" t="s">
        <v>4685</v>
      </c>
      <c r="I305" t="s">
        <v>4081</v>
      </c>
    </row>
    <row r="306" spans="1:11">
      <c r="A306" s="92" t="s">
        <v>4706</v>
      </c>
      <c r="B306" t="s">
        <v>2004</v>
      </c>
      <c r="C306" t="s">
        <v>2431</v>
      </c>
      <c r="D306" t="s">
        <v>2415</v>
      </c>
      <c r="G306" t="s">
        <v>4685</v>
      </c>
      <c r="I306" t="s">
        <v>4081</v>
      </c>
    </row>
    <row r="307" spans="1:11">
      <c r="A307" s="92" t="s">
        <v>4706</v>
      </c>
      <c r="B307" t="s">
        <v>2004</v>
      </c>
      <c r="C307" t="s">
        <v>2432</v>
      </c>
      <c r="D307" t="s">
        <v>2424</v>
      </c>
      <c r="G307" t="s">
        <v>4685</v>
      </c>
      <c r="I307" t="s">
        <v>4081</v>
      </c>
    </row>
    <row r="308" spans="1:11">
      <c r="A308" s="92" t="s">
        <v>4706</v>
      </c>
      <c r="B308" t="s">
        <v>2010</v>
      </c>
      <c r="C308" t="s">
        <v>2434</v>
      </c>
      <c r="D308" t="s">
        <v>2415</v>
      </c>
      <c r="G308" t="s">
        <v>4684</v>
      </c>
      <c r="I308" t="s">
        <v>4089</v>
      </c>
    </row>
    <row r="309" spans="1:11">
      <c r="A309" s="92" t="s">
        <v>4706</v>
      </c>
      <c r="B309" t="s">
        <v>2016</v>
      </c>
      <c r="C309" t="s">
        <v>2436</v>
      </c>
      <c r="D309" t="s">
        <v>2415</v>
      </c>
      <c r="G309" t="s">
        <v>4684</v>
      </c>
      <c r="I309" t="s">
        <v>4097</v>
      </c>
    </row>
    <row r="310" spans="1:11">
      <c r="A310" s="92" t="s">
        <v>4706</v>
      </c>
      <c r="B310" t="s">
        <v>2016</v>
      </c>
      <c r="C310" t="s">
        <v>2437</v>
      </c>
      <c r="D310" t="s">
        <v>2415</v>
      </c>
      <c r="G310" t="s">
        <v>4684</v>
      </c>
      <c r="I310" t="s">
        <v>4097</v>
      </c>
    </row>
    <row r="311" spans="1:11">
      <c r="A311" s="92" t="s">
        <v>4706</v>
      </c>
      <c r="B311" t="s">
        <v>2016</v>
      </c>
      <c r="C311" t="s">
        <v>2438</v>
      </c>
      <c r="D311" t="s">
        <v>2415</v>
      </c>
      <c r="G311" t="s">
        <v>4684</v>
      </c>
      <c r="I311" t="s">
        <v>4097</v>
      </c>
    </row>
    <row r="312" spans="1:11">
      <c r="A312" s="92" t="s">
        <v>4706</v>
      </c>
      <c r="B312" t="s">
        <v>2016</v>
      </c>
      <c r="C312" t="s">
        <v>2439</v>
      </c>
      <c r="D312" t="s">
        <v>2415</v>
      </c>
      <c r="G312" t="s">
        <v>4684</v>
      </c>
      <c r="I312" t="s">
        <v>4097</v>
      </c>
    </row>
    <row r="313" spans="1:11">
      <c r="A313" s="92" t="s">
        <v>4706</v>
      </c>
      <c r="B313" t="s">
        <v>2016</v>
      </c>
      <c r="C313" t="s">
        <v>2440</v>
      </c>
      <c r="D313" t="s">
        <v>2415</v>
      </c>
      <c r="G313" t="s">
        <v>4684</v>
      </c>
      <c r="I313" t="s">
        <v>4097</v>
      </c>
    </row>
    <row r="314" spans="1:11">
      <c r="A314" s="92" t="s">
        <v>4706</v>
      </c>
      <c r="B314" t="s">
        <v>2016</v>
      </c>
      <c r="C314" t="s">
        <v>2441</v>
      </c>
      <c r="D314" t="s">
        <v>2415</v>
      </c>
      <c r="G314" t="s">
        <v>4684</v>
      </c>
      <c r="I314" t="s">
        <v>4097</v>
      </c>
    </row>
    <row r="315" spans="1:11">
      <c r="A315" s="92" t="s">
        <v>4706</v>
      </c>
      <c r="B315" t="s">
        <v>2016</v>
      </c>
      <c r="C315" t="s">
        <v>2442</v>
      </c>
      <c r="D315" t="s">
        <v>2415</v>
      </c>
      <c r="G315" t="s">
        <v>4684</v>
      </c>
      <c r="I315" t="s">
        <v>4097</v>
      </c>
    </row>
    <row r="316" spans="1:11">
      <c r="A316" s="92" t="s">
        <v>4706</v>
      </c>
      <c r="B316" t="s">
        <v>2016</v>
      </c>
      <c r="C316" t="s">
        <v>2443</v>
      </c>
      <c r="D316" t="s">
        <v>2415</v>
      </c>
      <c r="G316" t="s">
        <v>4684</v>
      </c>
      <c r="I316" t="s">
        <v>4097</v>
      </c>
    </row>
    <row r="317" spans="1:11">
      <c r="A317" s="92" t="s">
        <v>4706</v>
      </c>
      <c r="B317" t="s">
        <v>2018</v>
      </c>
      <c r="C317" t="s">
        <v>2445</v>
      </c>
      <c r="D317" t="s">
        <v>2446</v>
      </c>
      <c r="G317" t="s">
        <v>4686</v>
      </c>
      <c r="I317" t="s">
        <v>4101</v>
      </c>
    </row>
    <row r="318" spans="1:11">
      <c r="A318" s="92" t="s">
        <v>4706</v>
      </c>
      <c r="B318" t="s">
        <v>2018</v>
      </c>
      <c r="C318" t="s">
        <v>2448</v>
      </c>
      <c r="D318" t="s">
        <v>2415</v>
      </c>
      <c r="G318" t="s">
        <v>4684</v>
      </c>
      <c r="I318" t="s">
        <v>4101</v>
      </c>
    </row>
    <row r="319" spans="1:11">
      <c r="A319" s="92" t="s">
        <v>4706</v>
      </c>
      <c r="B319" t="s">
        <v>2020</v>
      </c>
      <c r="C319" t="s">
        <v>2450</v>
      </c>
      <c r="D319" t="s">
        <v>2451</v>
      </c>
      <c r="E319" t="s">
        <v>2452</v>
      </c>
      <c r="F319" t="s">
        <v>2455</v>
      </c>
      <c r="G319" t="s">
        <v>4707</v>
      </c>
      <c r="H319" t="s">
        <v>2454</v>
      </c>
      <c r="I319" t="s">
        <v>4108</v>
      </c>
    </row>
    <row r="320" spans="1:11">
      <c r="A320" s="92" t="s">
        <v>4706</v>
      </c>
      <c r="B320" t="s">
        <v>2020</v>
      </c>
      <c r="C320" t="s">
        <v>2556</v>
      </c>
      <c r="D320" t="s">
        <v>2458</v>
      </c>
      <c r="E320" t="s">
        <v>1213</v>
      </c>
      <c r="G320" t="s">
        <v>4708</v>
      </c>
      <c r="H320" t="s">
        <v>1213</v>
      </c>
      <c r="I320" t="s">
        <v>4108</v>
      </c>
      <c r="J320" t="s">
        <v>2250</v>
      </c>
      <c r="K320" t="s">
        <v>873</v>
      </c>
    </row>
    <row r="321" spans="1:11">
      <c r="A321" s="92" t="s">
        <v>4706</v>
      </c>
      <c r="B321" t="s">
        <v>2020</v>
      </c>
      <c r="C321" t="s">
        <v>2557</v>
      </c>
      <c r="E321" t="s">
        <v>2558</v>
      </c>
      <c r="G321" t="s">
        <v>4688</v>
      </c>
      <c r="H321" t="s">
        <v>2559</v>
      </c>
      <c r="I321" t="s">
        <v>4108</v>
      </c>
    </row>
    <row r="322" spans="1:11">
      <c r="A322" s="92" t="s">
        <v>4706</v>
      </c>
      <c r="B322" t="s">
        <v>2020</v>
      </c>
      <c r="C322" t="s">
        <v>2560</v>
      </c>
      <c r="D322" t="s">
        <v>2451</v>
      </c>
      <c r="E322" t="s">
        <v>108</v>
      </c>
      <c r="G322" t="s">
        <v>4709</v>
      </c>
      <c r="H322" t="s">
        <v>108</v>
      </c>
      <c r="I322" t="s">
        <v>4108</v>
      </c>
      <c r="J322" t="s">
        <v>2246</v>
      </c>
      <c r="K322" t="s">
        <v>2247</v>
      </c>
    </row>
    <row r="323" spans="1:11">
      <c r="A323" s="92" t="s">
        <v>4706</v>
      </c>
      <c r="B323" t="s">
        <v>2020</v>
      </c>
      <c r="C323" t="s">
        <v>2561</v>
      </c>
      <c r="D323" t="s">
        <v>2562</v>
      </c>
      <c r="E323" t="s">
        <v>2563</v>
      </c>
      <c r="F323" t="s">
        <v>2564</v>
      </c>
      <c r="G323" t="s">
        <v>4709</v>
      </c>
      <c r="H323" t="s">
        <v>2563</v>
      </c>
      <c r="I323" t="s">
        <v>4108</v>
      </c>
      <c r="J323" t="s">
        <v>2246</v>
      </c>
      <c r="K323" t="s">
        <v>2247</v>
      </c>
    </row>
    <row r="324" spans="1:11">
      <c r="A324" s="92" t="s">
        <v>4706</v>
      </c>
      <c r="B324" t="s">
        <v>2020</v>
      </c>
      <c r="C324" t="s">
        <v>2565</v>
      </c>
      <c r="E324" t="s">
        <v>108</v>
      </c>
      <c r="G324" t="s">
        <v>4709</v>
      </c>
      <c r="H324" t="s">
        <v>108</v>
      </c>
      <c r="I324" t="s">
        <v>4108</v>
      </c>
      <c r="J324" t="s">
        <v>2246</v>
      </c>
      <c r="K324" t="s">
        <v>2247</v>
      </c>
    </row>
    <row r="325" spans="1:11">
      <c r="A325" s="92" t="s">
        <v>4706</v>
      </c>
      <c r="B325" t="s">
        <v>2021</v>
      </c>
      <c r="C325" t="s">
        <v>2567</v>
      </c>
      <c r="D325" t="s">
        <v>2463</v>
      </c>
      <c r="E325" t="s">
        <v>108</v>
      </c>
      <c r="G325" t="s">
        <v>4709</v>
      </c>
      <c r="H325" t="s">
        <v>108</v>
      </c>
      <c r="I325" t="s">
        <v>4112</v>
      </c>
      <c r="J325" t="s">
        <v>2246</v>
      </c>
      <c r="K325" t="s">
        <v>2247</v>
      </c>
    </row>
    <row r="326" spans="1:11">
      <c r="A326" s="92" t="s">
        <v>4706</v>
      </c>
      <c r="B326" t="s">
        <v>2021</v>
      </c>
      <c r="C326" t="s">
        <v>2568</v>
      </c>
      <c r="D326" t="s">
        <v>2569</v>
      </c>
      <c r="E326" t="s">
        <v>108</v>
      </c>
      <c r="F326" t="s">
        <v>2570</v>
      </c>
      <c r="G326" t="s">
        <v>4709</v>
      </c>
      <c r="H326" t="s">
        <v>108</v>
      </c>
      <c r="I326" t="s">
        <v>4112</v>
      </c>
      <c r="J326" t="s">
        <v>2246</v>
      </c>
      <c r="K326" t="s">
        <v>2247</v>
      </c>
    </row>
    <row r="327" spans="1:11">
      <c r="A327" s="92" t="s">
        <v>4706</v>
      </c>
      <c r="B327" t="s">
        <v>2021</v>
      </c>
      <c r="C327" t="s">
        <v>2571</v>
      </c>
      <c r="D327" t="s">
        <v>2569</v>
      </c>
      <c r="E327" t="s">
        <v>108</v>
      </c>
      <c r="G327" t="s">
        <v>4709</v>
      </c>
      <c r="H327" t="s">
        <v>108</v>
      </c>
      <c r="I327" t="s">
        <v>4112</v>
      </c>
      <c r="J327" t="s">
        <v>2246</v>
      </c>
      <c r="K327" t="s">
        <v>2247</v>
      </c>
    </row>
    <row r="328" spans="1:11">
      <c r="A328" s="92" t="s">
        <v>4706</v>
      </c>
      <c r="B328" t="s">
        <v>2021</v>
      </c>
      <c r="C328" t="s">
        <v>2457</v>
      </c>
      <c r="D328" t="s">
        <v>2458</v>
      </c>
      <c r="E328" t="s">
        <v>2459</v>
      </c>
      <c r="G328" t="s">
        <v>4707</v>
      </c>
      <c r="H328" t="s">
        <v>2703</v>
      </c>
      <c r="I328" t="s">
        <v>4112</v>
      </c>
    </row>
    <row r="329" spans="1:11">
      <c r="A329" s="92" t="s">
        <v>4706</v>
      </c>
      <c r="B329" t="s">
        <v>2021</v>
      </c>
      <c r="C329" t="s">
        <v>2573</v>
      </c>
      <c r="D329" t="s">
        <v>2574</v>
      </c>
      <c r="E329" t="s">
        <v>108</v>
      </c>
      <c r="F329" t="s">
        <v>2575</v>
      </c>
      <c r="G329" t="s">
        <v>4709</v>
      </c>
      <c r="H329" t="s">
        <v>108</v>
      </c>
      <c r="I329" t="s">
        <v>4112</v>
      </c>
      <c r="J329" t="s">
        <v>2246</v>
      </c>
      <c r="K329" t="s">
        <v>2247</v>
      </c>
    </row>
    <row r="330" spans="1:11">
      <c r="A330" s="92" t="s">
        <v>4706</v>
      </c>
      <c r="B330" t="s">
        <v>3890</v>
      </c>
      <c r="C330" t="s">
        <v>2577</v>
      </c>
      <c r="D330" t="s">
        <v>2521</v>
      </c>
      <c r="E330" t="s">
        <v>108</v>
      </c>
      <c r="G330" t="s">
        <v>4709</v>
      </c>
      <c r="H330" t="s">
        <v>108</v>
      </c>
      <c r="I330" t="s">
        <v>4116</v>
      </c>
      <c r="J330" t="s">
        <v>2246</v>
      </c>
      <c r="K330" t="s">
        <v>2247</v>
      </c>
    </row>
    <row r="331" spans="1:11">
      <c r="A331" s="92" t="s">
        <v>4706</v>
      </c>
      <c r="B331" t="s">
        <v>3890</v>
      </c>
      <c r="C331" t="s">
        <v>2520</v>
      </c>
      <c r="D331" t="s">
        <v>2521</v>
      </c>
      <c r="E331" t="s">
        <v>2522</v>
      </c>
      <c r="G331" t="s">
        <v>4709</v>
      </c>
      <c r="H331" t="s">
        <v>108</v>
      </c>
      <c r="I331" t="s">
        <v>4116</v>
      </c>
      <c r="J331" t="s">
        <v>2246</v>
      </c>
      <c r="K331" t="s">
        <v>2247</v>
      </c>
    </row>
    <row r="332" spans="1:11">
      <c r="A332" s="92" t="s">
        <v>4706</v>
      </c>
      <c r="B332" t="s">
        <v>3890</v>
      </c>
      <c r="C332" t="s">
        <v>2579</v>
      </c>
      <c r="D332" t="s">
        <v>2521</v>
      </c>
      <c r="E332" t="s">
        <v>2580</v>
      </c>
      <c r="F332" t="s">
        <v>2581</v>
      </c>
      <c r="G332" t="s">
        <v>4709</v>
      </c>
      <c r="H332" t="s">
        <v>108</v>
      </c>
      <c r="I332" t="s">
        <v>4116</v>
      </c>
      <c r="J332" t="s">
        <v>2246</v>
      </c>
      <c r="K332" t="s">
        <v>2247</v>
      </c>
    </row>
    <row r="333" spans="1:11">
      <c r="A333" s="92" t="s">
        <v>4706</v>
      </c>
      <c r="B333" t="s">
        <v>3890</v>
      </c>
      <c r="C333" t="s">
        <v>2582</v>
      </c>
      <c r="D333" t="s">
        <v>2521</v>
      </c>
      <c r="E333" t="s">
        <v>108</v>
      </c>
      <c r="G333" t="s">
        <v>4709</v>
      </c>
      <c r="H333" t="s">
        <v>108</v>
      </c>
      <c r="I333" t="s">
        <v>4116</v>
      </c>
      <c r="J333" t="s">
        <v>2246</v>
      </c>
      <c r="K333" t="s">
        <v>2247</v>
      </c>
    </row>
    <row r="334" spans="1:11">
      <c r="A334" s="92" t="s">
        <v>4706</v>
      </c>
      <c r="B334" t="s">
        <v>2027</v>
      </c>
      <c r="C334" t="s">
        <v>2584</v>
      </c>
      <c r="D334" t="s">
        <v>2585</v>
      </c>
      <c r="E334" t="s">
        <v>2586</v>
      </c>
      <c r="G334" t="s">
        <v>4709</v>
      </c>
      <c r="H334" t="s">
        <v>108</v>
      </c>
      <c r="I334" t="s">
        <v>4120</v>
      </c>
      <c r="J334" t="s">
        <v>2246</v>
      </c>
      <c r="K334" t="s">
        <v>2247</v>
      </c>
    </row>
    <row r="335" spans="1:11">
      <c r="A335" s="92" t="s">
        <v>4706</v>
      </c>
      <c r="B335" t="s">
        <v>2027</v>
      </c>
      <c r="C335" t="s">
        <v>2587</v>
      </c>
      <c r="D335" t="s">
        <v>2526</v>
      </c>
      <c r="E335" t="s">
        <v>2588</v>
      </c>
      <c r="G335" t="s">
        <v>4709</v>
      </c>
      <c r="H335" t="s">
        <v>108</v>
      </c>
      <c r="I335" t="s">
        <v>4120</v>
      </c>
      <c r="J335" t="s">
        <v>2246</v>
      </c>
      <c r="K335" t="s">
        <v>2247</v>
      </c>
    </row>
    <row r="336" spans="1:11">
      <c r="A336" s="92" t="s">
        <v>4706</v>
      </c>
      <c r="B336" t="s">
        <v>2027</v>
      </c>
      <c r="C336" t="s">
        <v>2589</v>
      </c>
      <c r="D336" t="s">
        <v>2590</v>
      </c>
      <c r="E336" t="s">
        <v>108</v>
      </c>
      <c r="F336" t="s">
        <v>2591</v>
      </c>
      <c r="G336" t="s">
        <v>4709</v>
      </c>
      <c r="H336" t="s">
        <v>108</v>
      </c>
      <c r="I336" t="s">
        <v>4120</v>
      </c>
      <c r="J336" t="s">
        <v>2246</v>
      </c>
      <c r="K336" t="s">
        <v>2247</v>
      </c>
    </row>
    <row r="337" spans="1:11">
      <c r="A337" s="92" t="s">
        <v>4706</v>
      </c>
      <c r="B337" t="s">
        <v>2027</v>
      </c>
      <c r="C337" t="s">
        <v>2592</v>
      </c>
      <c r="D337" t="s">
        <v>2590</v>
      </c>
      <c r="E337" t="s">
        <v>108</v>
      </c>
      <c r="G337" t="s">
        <v>4709</v>
      </c>
      <c r="H337" t="s">
        <v>108</v>
      </c>
      <c r="I337" t="s">
        <v>4120</v>
      </c>
      <c r="J337" t="s">
        <v>2246</v>
      </c>
      <c r="K337" t="s">
        <v>2247</v>
      </c>
    </row>
    <row r="338" spans="1:11">
      <c r="A338" s="92" t="s">
        <v>4706</v>
      </c>
      <c r="B338" t="s">
        <v>2029</v>
      </c>
      <c r="C338" t="s">
        <v>2594</v>
      </c>
      <c r="D338" t="s">
        <v>2463</v>
      </c>
      <c r="E338" t="s">
        <v>108</v>
      </c>
      <c r="G338" t="s">
        <v>4709</v>
      </c>
      <c r="H338" t="s">
        <v>108</v>
      </c>
      <c r="I338" t="s">
        <v>4124</v>
      </c>
      <c r="J338" t="s">
        <v>2246</v>
      </c>
      <c r="K338" t="s">
        <v>2247</v>
      </c>
    </row>
    <row r="339" spans="1:11">
      <c r="A339" s="92" t="s">
        <v>4706</v>
      </c>
      <c r="B339" t="s">
        <v>2029</v>
      </c>
      <c r="C339" t="s">
        <v>2462</v>
      </c>
      <c r="D339" t="s">
        <v>2463</v>
      </c>
      <c r="E339" t="s">
        <v>2459</v>
      </c>
      <c r="G339" t="s">
        <v>4707</v>
      </c>
      <c r="H339" t="s">
        <v>2703</v>
      </c>
      <c r="I339" t="s">
        <v>4124</v>
      </c>
    </row>
    <row r="340" spans="1:11">
      <c r="A340" s="92" t="s">
        <v>4706</v>
      </c>
      <c r="B340" t="s">
        <v>2029</v>
      </c>
      <c r="C340" t="s">
        <v>2464</v>
      </c>
      <c r="D340" t="s">
        <v>2463</v>
      </c>
      <c r="E340" t="s">
        <v>2459</v>
      </c>
      <c r="G340" t="s">
        <v>4707</v>
      </c>
      <c r="H340" t="s">
        <v>2703</v>
      </c>
      <c r="I340" t="s">
        <v>4124</v>
      </c>
    </row>
    <row r="341" spans="1:11">
      <c r="A341" s="92" t="s">
        <v>4706</v>
      </c>
      <c r="B341" t="s">
        <v>2029</v>
      </c>
      <c r="C341" t="s">
        <v>2465</v>
      </c>
      <c r="D341" t="s">
        <v>2463</v>
      </c>
      <c r="E341" t="s">
        <v>2459</v>
      </c>
      <c r="G341" t="s">
        <v>4707</v>
      </c>
      <c r="H341" t="s">
        <v>2703</v>
      </c>
      <c r="I341" t="s">
        <v>4124</v>
      </c>
    </row>
    <row r="342" spans="1:11">
      <c r="A342" s="92" t="s">
        <v>4706</v>
      </c>
      <c r="B342" t="s">
        <v>2029</v>
      </c>
      <c r="C342" t="s">
        <v>2466</v>
      </c>
      <c r="D342" t="s">
        <v>2463</v>
      </c>
      <c r="E342" t="s">
        <v>2459</v>
      </c>
      <c r="G342" t="s">
        <v>4707</v>
      </c>
      <c r="H342" t="s">
        <v>2703</v>
      </c>
      <c r="I342" t="s">
        <v>4124</v>
      </c>
    </row>
    <row r="343" spans="1:11">
      <c r="A343" s="92" t="s">
        <v>4706</v>
      </c>
      <c r="B343" t="s">
        <v>2029</v>
      </c>
      <c r="C343" t="s">
        <v>2595</v>
      </c>
      <c r="D343" t="s">
        <v>2596</v>
      </c>
      <c r="E343" t="s">
        <v>108</v>
      </c>
      <c r="F343" t="s">
        <v>2597</v>
      </c>
      <c r="G343" t="s">
        <v>4709</v>
      </c>
      <c r="H343" t="s">
        <v>108</v>
      </c>
      <c r="I343" t="s">
        <v>4124</v>
      </c>
      <c r="J343" t="s">
        <v>2246</v>
      </c>
      <c r="K343" t="s">
        <v>2247</v>
      </c>
    </row>
    <row r="344" spans="1:11">
      <c r="A344" s="92" t="s">
        <v>4706</v>
      </c>
      <c r="B344" t="s">
        <v>2029</v>
      </c>
      <c r="C344" t="s">
        <v>2598</v>
      </c>
      <c r="D344" t="s">
        <v>2596</v>
      </c>
      <c r="E344" t="s">
        <v>108</v>
      </c>
      <c r="G344" t="s">
        <v>4709</v>
      </c>
      <c r="H344" t="s">
        <v>108</v>
      </c>
      <c r="I344" t="s">
        <v>4124</v>
      </c>
      <c r="J344" t="s">
        <v>2246</v>
      </c>
      <c r="K344" t="s">
        <v>2247</v>
      </c>
    </row>
    <row r="345" spans="1:11">
      <c r="A345" s="92" t="s">
        <v>4706</v>
      </c>
      <c r="B345" t="s">
        <v>2031</v>
      </c>
      <c r="C345" t="s">
        <v>2600</v>
      </c>
      <c r="D345" t="s">
        <v>2601</v>
      </c>
      <c r="E345" t="s">
        <v>108</v>
      </c>
      <c r="G345" t="s">
        <v>4709</v>
      </c>
      <c r="H345" t="s">
        <v>108</v>
      </c>
      <c r="I345" t="s">
        <v>4126</v>
      </c>
      <c r="J345" t="s">
        <v>2246</v>
      </c>
      <c r="K345" t="s">
        <v>2247</v>
      </c>
    </row>
    <row r="346" spans="1:11">
      <c r="A346" s="92" t="s">
        <v>4706</v>
      </c>
      <c r="B346" t="s">
        <v>2031</v>
      </c>
      <c r="C346" t="s">
        <v>2602</v>
      </c>
      <c r="D346" t="s">
        <v>2603</v>
      </c>
      <c r="E346" t="s">
        <v>2586</v>
      </c>
      <c r="G346" t="s">
        <v>4709</v>
      </c>
      <c r="H346" t="s">
        <v>108</v>
      </c>
      <c r="I346" t="s">
        <v>4126</v>
      </c>
      <c r="J346" t="s">
        <v>2246</v>
      </c>
      <c r="K346" t="s">
        <v>2247</v>
      </c>
    </row>
    <row r="347" spans="1:11">
      <c r="A347" s="92" t="s">
        <v>4706</v>
      </c>
      <c r="B347" t="s">
        <v>2031</v>
      </c>
      <c r="C347" t="s">
        <v>2604</v>
      </c>
      <c r="D347" t="s">
        <v>2601</v>
      </c>
      <c r="E347" t="s">
        <v>2605</v>
      </c>
      <c r="F347" t="s">
        <v>2606</v>
      </c>
      <c r="G347" t="s">
        <v>4709</v>
      </c>
      <c r="H347" t="s">
        <v>108</v>
      </c>
      <c r="I347" t="s">
        <v>4126</v>
      </c>
      <c r="J347" t="s">
        <v>2246</v>
      </c>
      <c r="K347" t="s">
        <v>2247</v>
      </c>
    </row>
    <row r="348" spans="1:11">
      <c r="A348" s="92" t="s">
        <v>4706</v>
      </c>
      <c r="B348" t="s">
        <v>2031</v>
      </c>
      <c r="C348" t="s">
        <v>2468</v>
      </c>
      <c r="D348" t="s">
        <v>2458</v>
      </c>
      <c r="E348" t="s">
        <v>2469</v>
      </c>
      <c r="G348" t="s">
        <v>4688</v>
      </c>
      <c r="H348" t="s">
        <v>108</v>
      </c>
      <c r="I348" t="s">
        <v>4126</v>
      </c>
    </row>
    <row r="349" spans="1:11">
      <c r="A349" s="92" t="s">
        <v>4706</v>
      </c>
      <c r="B349" t="s">
        <v>2031</v>
      </c>
      <c r="C349" t="s">
        <v>2472</v>
      </c>
      <c r="D349" t="s">
        <v>2458</v>
      </c>
      <c r="E349" t="s">
        <v>2459</v>
      </c>
      <c r="G349" t="s">
        <v>4707</v>
      </c>
      <c r="H349" t="s">
        <v>2703</v>
      </c>
      <c r="I349" t="s">
        <v>4126</v>
      </c>
    </row>
    <row r="350" spans="1:11">
      <c r="A350" s="92" t="s">
        <v>4706</v>
      </c>
      <c r="B350" t="s">
        <v>2031</v>
      </c>
      <c r="C350" t="s">
        <v>2473</v>
      </c>
      <c r="D350" t="s">
        <v>2458</v>
      </c>
      <c r="E350" t="s">
        <v>2459</v>
      </c>
      <c r="G350" t="s">
        <v>4707</v>
      </c>
      <c r="H350" t="s">
        <v>2703</v>
      </c>
      <c r="I350" t="s">
        <v>4126</v>
      </c>
    </row>
    <row r="351" spans="1:11">
      <c r="A351" s="92" t="s">
        <v>4706</v>
      </c>
      <c r="B351" t="s">
        <v>2031</v>
      </c>
      <c r="C351" t="s">
        <v>2474</v>
      </c>
      <c r="D351" t="s">
        <v>2458</v>
      </c>
      <c r="E351" t="s">
        <v>2459</v>
      </c>
      <c r="G351" t="s">
        <v>4707</v>
      </c>
      <c r="H351" t="s">
        <v>2703</v>
      </c>
      <c r="I351" t="s">
        <v>4126</v>
      </c>
    </row>
    <row r="352" spans="1:11">
      <c r="A352" s="92" t="s">
        <v>4706</v>
      </c>
      <c r="B352" t="s">
        <v>2031</v>
      </c>
      <c r="C352" t="s">
        <v>2607</v>
      </c>
      <c r="D352" t="s">
        <v>2601</v>
      </c>
      <c r="E352" t="s">
        <v>2563</v>
      </c>
      <c r="G352" t="s">
        <v>4709</v>
      </c>
      <c r="H352" t="s">
        <v>2563</v>
      </c>
      <c r="I352" t="s">
        <v>4126</v>
      </c>
      <c r="J352" t="s">
        <v>2246</v>
      </c>
      <c r="K352" t="s">
        <v>2247</v>
      </c>
    </row>
    <row r="353" spans="1:11">
      <c r="A353" s="92" t="s">
        <v>4706</v>
      </c>
      <c r="B353" t="s">
        <v>2031</v>
      </c>
      <c r="C353" t="s">
        <v>2608</v>
      </c>
      <c r="D353" t="s">
        <v>2609</v>
      </c>
      <c r="E353" t="s">
        <v>108</v>
      </c>
      <c r="G353" t="s">
        <v>4709</v>
      </c>
      <c r="H353" t="s">
        <v>108</v>
      </c>
      <c r="I353" t="s">
        <v>4126</v>
      </c>
      <c r="J353" t="s">
        <v>2246</v>
      </c>
      <c r="K353" t="s">
        <v>2247</v>
      </c>
    </row>
    <row r="354" spans="1:11">
      <c r="A354" s="92" t="s">
        <v>4706</v>
      </c>
      <c r="B354" t="s">
        <v>2034</v>
      </c>
      <c r="C354" t="s">
        <v>2614</v>
      </c>
      <c r="E354" t="s">
        <v>2563</v>
      </c>
      <c r="G354" t="s">
        <v>4709</v>
      </c>
      <c r="H354" t="s">
        <v>2563</v>
      </c>
      <c r="I354" t="s">
        <v>4128</v>
      </c>
      <c r="J354" t="s">
        <v>2246</v>
      </c>
      <c r="K354" t="s">
        <v>2247</v>
      </c>
    </row>
    <row r="355" spans="1:11">
      <c r="A355" s="92" t="s">
        <v>4706</v>
      </c>
      <c r="B355" t="s">
        <v>2034</v>
      </c>
      <c r="C355" t="s">
        <v>2533</v>
      </c>
      <c r="E355" t="s">
        <v>2534</v>
      </c>
      <c r="G355" t="s">
        <v>4709</v>
      </c>
      <c r="H355" t="s">
        <v>2563</v>
      </c>
      <c r="I355" t="s">
        <v>4128</v>
      </c>
      <c r="J355" t="s">
        <v>2246</v>
      </c>
      <c r="K355" t="s">
        <v>2247</v>
      </c>
    </row>
    <row r="356" spans="1:11">
      <c r="A356" s="92" t="s">
        <v>4706</v>
      </c>
      <c r="B356" t="s">
        <v>2034</v>
      </c>
      <c r="C356" t="s">
        <v>2615</v>
      </c>
      <c r="D356" t="s">
        <v>2601</v>
      </c>
      <c r="E356" t="s">
        <v>108</v>
      </c>
      <c r="G356" t="s">
        <v>4709</v>
      </c>
      <c r="H356" t="s">
        <v>108</v>
      </c>
      <c r="I356" t="s">
        <v>4128</v>
      </c>
      <c r="J356" t="s">
        <v>2246</v>
      </c>
      <c r="K356" t="s">
        <v>2247</v>
      </c>
    </row>
    <row r="357" spans="1:11">
      <c r="A357" s="92" t="s">
        <v>4706</v>
      </c>
      <c r="B357" t="s">
        <v>2034</v>
      </c>
      <c r="C357" t="s">
        <v>2616</v>
      </c>
      <c r="D357" t="s">
        <v>2601</v>
      </c>
      <c r="E357" t="s">
        <v>108</v>
      </c>
      <c r="G357" t="s">
        <v>4709</v>
      </c>
      <c r="H357" t="s">
        <v>108</v>
      </c>
      <c r="I357" t="s">
        <v>4128</v>
      </c>
      <c r="J357" t="s">
        <v>2246</v>
      </c>
      <c r="K357" t="s">
        <v>2247</v>
      </c>
    </row>
    <row r="358" spans="1:11">
      <c r="A358" s="92" t="s">
        <v>4706</v>
      </c>
      <c r="B358" t="s">
        <v>2034</v>
      </c>
      <c r="C358" t="s">
        <v>2617</v>
      </c>
      <c r="D358" t="s">
        <v>2596</v>
      </c>
      <c r="E358" t="s">
        <v>108</v>
      </c>
      <c r="G358" t="s">
        <v>4709</v>
      </c>
      <c r="H358" t="s">
        <v>108</v>
      </c>
      <c r="I358" t="s">
        <v>4128</v>
      </c>
      <c r="J358" t="s">
        <v>2246</v>
      </c>
      <c r="K358" t="s">
        <v>2247</v>
      </c>
    </row>
    <row r="359" spans="1:11">
      <c r="A359" s="92" t="s">
        <v>4706</v>
      </c>
      <c r="B359" t="s">
        <v>2034</v>
      </c>
      <c r="C359" t="s">
        <v>2618</v>
      </c>
      <c r="D359" t="s">
        <v>2619</v>
      </c>
      <c r="E359" t="s">
        <v>2563</v>
      </c>
      <c r="G359" t="s">
        <v>4709</v>
      </c>
      <c r="H359" t="s">
        <v>2563</v>
      </c>
      <c r="I359" t="s">
        <v>4128</v>
      </c>
      <c r="J359" t="s">
        <v>2246</v>
      </c>
      <c r="K359" t="s">
        <v>2247</v>
      </c>
    </row>
    <row r="360" spans="1:11">
      <c r="A360" s="92" t="s">
        <v>4706</v>
      </c>
      <c r="B360" t="s">
        <v>2034</v>
      </c>
      <c r="C360" t="s">
        <v>2620</v>
      </c>
      <c r="D360" t="s">
        <v>2619</v>
      </c>
      <c r="E360" t="s">
        <v>2563</v>
      </c>
      <c r="G360" t="s">
        <v>4709</v>
      </c>
      <c r="H360" t="s">
        <v>2563</v>
      </c>
      <c r="I360" t="s">
        <v>4128</v>
      </c>
      <c r="J360" t="s">
        <v>2246</v>
      </c>
      <c r="K360" t="s">
        <v>2247</v>
      </c>
    </row>
    <row r="361" spans="1:11">
      <c r="A361" s="92" t="s">
        <v>4706</v>
      </c>
      <c r="B361" t="s">
        <v>2034</v>
      </c>
      <c r="C361" t="s">
        <v>2476</v>
      </c>
      <c r="D361" t="s">
        <v>2458</v>
      </c>
      <c r="E361" t="s">
        <v>2459</v>
      </c>
      <c r="G361" t="s">
        <v>4707</v>
      </c>
      <c r="H361" t="s">
        <v>2703</v>
      </c>
      <c r="I361" t="s">
        <v>4128</v>
      </c>
    </row>
    <row r="362" spans="1:11">
      <c r="A362" s="92" t="s">
        <v>4706</v>
      </c>
      <c r="B362" t="s">
        <v>2034</v>
      </c>
      <c r="C362" t="s">
        <v>2621</v>
      </c>
      <c r="D362" t="s">
        <v>2619</v>
      </c>
      <c r="E362" t="s">
        <v>108</v>
      </c>
      <c r="F362" t="s">
        <v>2622</v>
      </c>
      <c r="G362" t="s">
        <v>4709</v>
      </c>
      <c r="H362" t="s">
        <v>108</v>
      </c>
      <c r="I362" t="s">
        <v>4128</v>
      </c>
      <c r="J362" t="s">
        <v>2246</v>
      </c>
      <c r="K362" t="s">
        <v>2247</v>
      </c>
    </row>
    <row r="363" spans="1:11">
      <c r="A363" s="92" t="s">
        <v>4706</v>
      </c>
      <c r="B363" t="s">
        <v>2035</v>
      </c>
      <c r="C363" t="s">
        <v>2624</v>
      </c>
      <c r="D363" t="s">
        <v>2625</v>
      </c>
      <c r="E363" t="s">
        <v>108</v>
      </c>
      <c r="G363" t="s">
        <v>4709</v>
      </c>
      <c r="H363" t="s">
        <v>108</v>
      </c>
      <c r="I363" t="s">
        <v>4132</v>
      </c>
      <c r="J363" t="s">
        <v>2246</v>
      </c>
      <c r="K363" t="s">
        <v>2247</v>
      </c>
    </row>
    <row r="364" spans="1:11">
      <c r="A364" s="92" t="s">
        <v>4706</v>
      </c>
      <c r="B364" t="s">
        <v>2035</v>
      </c>
      <c r="C364" t="s">
        <v>2626</v>
      </c>
      <c r="D364" t="s">
        <v>2627</v>
      </c>
      <c r="E364" t="s">
        <v>108</v>
      </c>
      <c r="G364" t="s">
        <v>4709</v>
      </c>
      <c r="H364" t="s">
        <v>108</v>
      </c>
      <c r="I364" t="s">
        <v>4132</v>
      </c>
      <c r="J364" t="s">
        <v>2246</v>
      </c>
      <c r="K364" t="s">
        <v>2247</v>
      </c>
    </row>
    <row r="365" spans="1:11">
      <c r="A365" s="92" t="s">
        <v>4706</v>
      </c>
      <c r="B365" t="s">
        <v>2035</v>
      </c>
      <c r="C365" t="s">
        <v>2628</v>
      </c>
      <c r="D365" t="s">
        <v>2627</v>
      </c>
      <c r="E365" t="s">
        <v>108</v>
      </c>
      <c r="G365" t="s">
        <v>4709</v>
      </c>
      <c r="H365" t="s">
        <v>108</v>
      </c>
      <c r="I365" t="s">
        <v>4132</v>
      </c>
      <c r="J365" t="s">
        <v>2246</v>
      </c>
      <c r="K365" t="s">
        <v>2247</v>
      </c>
    </row>
    <row r="366" spans="1:11">
      <c r="A366" s="92" t="s">
        <v>4706</v>
      </c>
      <c r="B366" t="s">
        <v>2037</v>
      </c>
      <c r="C366" t="s">
        <v>2478</v>
      </c>
      <c r="D366" t="s">
        <v>2479</v>
      </c>
      <c r="E366" t="s">
        <v>2452</v>
      </c>
      <c r="F366" t="s">
        <v>2480</v>
      </c>
      <c r="G366" t="s">
        <v>4707</v>
      </c>
      <c r="H366" t="s">
        <v>2454</v>
      </c>
      <c r="I366" t="s">
        <v>4136</v>
      </c>
    </row>
    <row r="367" spans="1:11">
      <c r="A367" s="92" t="s">
        <v>4706</v>
      </c>
      <c r="B367" t="s">
        <v>2037</v>
      </c>
      <c r="C367" t="s">
        <v>2481</v>
      </c>
      <c r="D367" t="s">
        <v>2482</v>
      </c>
      <c r="E367" t="s">
        <v>2452</v>
      </c>
      <c r="F367" t="s">
        <v>2483</v>
      </c>
      <c r="G367" t="s">
        <v>4707</v>
      </c>
      <c r="H367" t="s">
        <v>2454</v>
      </c>
      <c r="I367" t="s">
        <v>4136</v>
      </c>
    </row>
    <row r="368" spans="1:11">
      <c r="A368" s="92" t="s">
        <v>4706</v>
      </c>
      <c r="B368" t="s">
        <v>2037</v>
      </c>
      <c r="C368" t="s">
        <v>2630</v>
      </c>
      <c r="D368" t="s">
        <v>2479</v>
      </c>
      <c r="E368" t="s">
        <v>2563</v>
      </c>
      <c r="F368" t="s">
        <v>2631</v>
      </c>
      <c r="G368" t="s">
        <v>4709</v>
      </c>
      <c r="H368" t="s">
        <v>2563</v>
      </c>
      <c r="I368" t="s">
        <v>4136</v>
      </c>
      <c r="J368" t="s">
        <v>2246</v>
      </c>
      <c r="K368" t="s">
        <v>2247</v>
      </c>
    </row>
    <row r="369" spans="1:11">
      <c r="A369" s="92" t="s">
        <v>4706</v>
      </c>
      <c r="B369" t="s">
        <v>2037</v>
      </c>
      <c r="C369" t="s">
        <v>2632</v>
      </c>
      <c r="D369" t="s">
        <v>2540</v>
      </c>
      <c r="E369" t="s">
        <v>108</v>
      </c>
      <c r="F369" t="s">
        <v>2633</v>
      </c>
      <c r="G369" t="s">
        <v>4709</v>
      </c>
      <c r="H369" t="s">
        <v>108</v>
      </c>
      <c r="I369" t="s">
        <v>4136</v>
      </c>
      <c r="J369" t="s">
        <v>2246</v>
      </c>
      <c r="K369" t="s">
        <v>2247</v>
      </c>
    </row>
    <row r="370" spans="1:11">
      <c r="A370" s="92" t="s">
        <v>4706</v>
      </c>
      <c r="B370" t="s">
        <v>2037</v>
      </c>
      <c r="C370" t="s">
        <v>2634</v>
      </c>
      <c r="D370" t="s">
        <v>2635</v>
      </c>
      <c r="E370" t="s">
        <v>108</v>
      </c>
      <c r="F370" t="s">
        <v>2636</v>
      </c>
      <c r="G370" t="s">
        <v>4709</v>
      </c>
      <c r="H370" t="s">
        <v>108</v>
      </c>
      <c r="I370" t="s">
        <v>4136</v>
      </c>
      <c r="J370" t="s">
        <v>2246</v>
      </c>
      <c r="K370" t="s">
        <v>2247</v>
      </c>
    </row>
    <row r="371" spans="1:11">
      <c r="A371" s="92" t="s">
        <v>4706</v>
      </c>
      <c r="B371" t="s">
        <v>2037</v>
      </c>
      <c r="C371" t="s">
        <v>2484</v>
      </c>
      <c r="D371" t="s">
        <v>2485</v>
      </c>
      <c r="G371" t="s">
        <v>4689</v>
      </c>
      <c r="I371" t="s">
        <v>4136</v>
      </c>
    </row>
    <row r="372" spans="1:11">
      <c r="A372" s="92" t="s">
        <v>4706</v>
      </c>
      <c r="B372" t="s">
        <v>2037</v>
      </c>
      <c r="C372" t="s">
        <v>2487</v>
      </c>
      <c r="D372" t="s">
        <v>2485</v>
      </c>
      <c r="G372" t="s">
        <v>4689</v>
      </c>
      <c r="I372" t="s">
        <v>4136</v>
      </c>
    </row>
    <row r="373" spans="1:11">
      <c r="A373" s="92" t="s">
        <v>4706</v>
      </c>
      <c r="B373" t="s">
        <v>2037</v>
      </c>
      <c r="C373" t="s">
        <v>2488</v>
      </c>
      <c r="D373" t="s">
        <v>2485</v>
      </c>
      <c r="E373" t="s">
        <v>2489</v>
      </c>
      <c r="F373" t="s">
        <v>2491</v>
      </c>
      <c r="G373" t="s">
        <v>4690</v>
      </c>
      <c r="I373" t="s">
        <v>4136</v>
      </c>
    </row>
    <row r="374" spans="1:11">
      <c r="A374" s="92" t="s">
        <v>4706</v>
      </c>
      <c r="B374" t="s">
        <v>2042</v>
      </c>
      <c r="C374" t="s">
        <v>2638</v>
      </c>
      <c r="D374" t="s">
        <v>2540</v>
      </c>
      <c r="E374" t="s">
        <v>108</v>
      </c>
      <c r="F374" t="s">
        <v>2639</v>
      </c>
      <c r="G374" t="s">
        <v>4709</v>
      </c>
      <c r="H374" t="s">
        <v>108</v>
      </c>
      <c r="I374" t="s">
        <v>4140</v>
      </c>
      <c r="J374" t="s">
        <v>2246</v>
      </c>
      <c r="K374" t="s">
        <v>2247</v>
      </c>
    </row>
    <row r="375" spans="1:11">
      <c r="A375" s="92" t="s">
        <v>4706</v>
      </c>
      <c r="B375" t="s">
        <v>2042</v>
      </c>
      <c r="C375" t="s">
        <v>2493</v>
      </c>
      <c r="D375" t="s">
        <v>2458</v>
      </c>
      <c r="E375" t="s">
        <v>2452</v>
      </c>
      <c r="G375" t="s">
        <v>4707</v>
      </c>
      <c r="H375" t="s">
        <v>2454</v>
      </c>
      <c r="I375" t="s">
        <v>4140</v>
      </c>
    </row>
    <row r="376" spans="1:11">
      <c r="A376" s="92" t="s">
        <v>4706</v>
      </c>
      <c r="B376" t="s">
        <v>2042</v>
      </c>
      <c r="C376" t="s">
        <v>2494</v>
      </c>
      <c r="D376" t="s">
        <v>2458</v>
      </c>
      <c r="E376" t="s">
        <v>551</v>
      </c>
      <c r="F376" t="s">
        <v>2495</v>
      </c>
      <c r="G376" t="s">
        <v>4691</v>
      </c>
      <c r="I376" t="s">
        <v>4140</v>
      </c>
    </row>
    <row r="377" spans="1:11">
      <c r="A377" s="92" t="s">
        <v>4706</v>
      </c>
      <c r="B377" t="s">
        <v>2042</v>
      </c>
      <c r="C377" t="s">
        <v>2640</v>
      </c>
      <c r="D377" t="s">
        <v>2641</v>
      </c>
      <c r="E377" t="s">
        <v>108</v>
      </c>
      <c r="F377" t="s">
        <v>2642</v>
      </c>
      <c r="G377" t="s">
        <v>4709</v>
      </c>
      <c r="H377" t="s">
        <v>108</v>
      </c>
      <c r="I377" t="s">
        <v>4140</v>
      </c>
      <c r="J377" t="s">
        <v>2246</v>
      </c>
      <c r="K377" t="s">
        <v>2247</v>
      </c>
    </row>
    <row r="378" spans="1:11">
      <c r="A378" s="92" t="s">
        <v>4706</v>
      </c>
      <c r="B378" t="s">
        <v>2042</v>
      </c>
      <c r="C378" t="s">
        <v>2643</v>
      </c>
      <c r="D378" t="s">
        <v>2641</v>
      </c>
      <c r="E378" t="s">
        <v>108</v>
      </c>
      <c r="F378" t="s">
        <v>2644</v>
      </c>
      <c r="G378" t="s">
        <v>4709</v>
      </c>
      <c r="H378" t="s">
        <v>108</v>
      </c>
      <c r="I378" t="s">
        <v>4140</v>
      </c>
      <c r="J378" t="s">
        <v>2246</v>
      </c>
      <c r="K378" t="s">
        <v>2247</v>
      </c>
    </row>
    <row r="379" spans="1:11">
      <c r="A379" s="92" t="s">
        <v>4706</v>
      </c>
      <c r="B379" t="s">
        <v>2042</v>
      </c>
      <c r="C379" t="s">
        <v>2645</v>
      </c>
      <c r="D379" t="s">
        <v>2540</v>
      </c>
      <c r="E379" t="s">
        <v>108</v>
      </c>
      <c r="G379" t="s">
        <v>4709</v>
      </c>
      <c r="H379" t="s">
        <v>108</v>
      </c>
      <c r="I379" t="s">
        <v>4140</v>
      </c>
      <c r="J379" t="s">
        <v>2246</v>
      </c>
      <c r="K379" t="s">
        <v>2247</v>
      </c>
    </row>
    <row r="380" spans="1:11">
      <c r="A380" s="92" t="s">
        <v>4706</v>
      </c>
      <c r="B380" t="s">
        <v>2042</v>
      </c>
      <c r="C380" t="s">
        <v>2646</v>
      </c>
      <c r="D380" t="s">
        <v>2647</v>
      </c>
      <c r="E380" t="s">
        <v>2648</v>
      </c>
      <c r="G380" t="s">
        <v>4709</v>
      </c>
      <c r="H380" t="s">
        <v>108</v>
      </c>
      <c r="I380" t="s">
        <v>4140</v>
      </c>
      <c r="J380" t="s">
        <v>2246</v>
      </c>
      <c r="K380" t="s">
        <v>2247</v>
      </c>
    </row>
    <row r="381" spans="1:11">
      <c r="A381" s="92" t="s">
        <v>4706</v>
      </c>
      <c r="B381" t="s">
        <v>2044</v>
      </c>
      <c r="C381" t="s">
        <v>2650</v>
      </c>
      <c r="D381" t="s">
        <v>2651</v>
      </c>
      <c r="E381" t="s">
        <v>108</v>
      </c>
      <c r="G381" t="s">
        <v>4709</v>
      </c>
      <c r="H381" t="s">
        <v>108</v>
      </c>
      <c r="I381" t="s">
        <v>4144</v>
      </c>
      <c r="J381" t="s">
        <v>2246</v>
      </c>
      <c r="K381" t="s">
        <v>2247</v>
      </c>
    </row>
    <row r="382" spans="1:11">
      <c r="A382" s="92" t="s">
        <v>4706</v>
      </c>
      <c r="B382" t="s">
        <v>2044</v>
      </c>
      <c r="C382" t="s">
        <v>2652</v>
      </c>
      <c r="D382" t="s">
        <v>2651</v>
      </c>
      <c r="E382" t="s">
        <v>2563</v>
      </c>
      <c r="F382" t="s">
        <v>2653</v>
      </c>
      <c r="G382" t="s">
        <v>4709</v>
      </c>
      <c r="H382" t="s">
        <v>2563</v>
      </c>
      <c r="I382" t="s">
        <v>4144</v>
      </c>
      <c r="J382" t="s">
        <v>2246</v>
      </c>
      <c r="K382" t="s">
        <v>2247</v>
      </c>
    </row>
    <row r="383" spans="1:11">
      <c r="A383" s="92" t="s">
        <v>4706</v>
      </c>
      <c r="B383" t="s">
        <v>2044</v>
      </c>
      <c r="C383" t="s">
        <v>2654</v>
      </c>
      <c r="D383" t="s">
        <v>2655</v>
      </c>
      <c r="E383" t="s">
        <v>2656</v>
      </c>
      <c r="F383" t="s">
        <v>2658</v>
      </c>
      <c r="G383" t="s">
        <v>4708</v>
      </c>
      <c r="H383" t="s">
        <v>2713</v>
      </c>
      <c r="I383" t="s">
        <v>4144</v>
      </c>
      <c r="J383" t="s">
        <v>2250</v>
      </c>
      <c r="K383" t="s">
        <v>873</v>
      </c>
    </row>
    <row r="384" spans="1:11">
      <c r="A384" s="92" t="s">
        <v>4706</v>
      </c>
      <c r="B384" t="s">
        <v>2044</v>
      </c>
      <c r="C384" t="s">
        <v>2659</v>
      </c>
      <c r="D384" t="s">
        <v>2655</v>
      </c>
      <c r="E384" t="s">
        <v>2580</v>
      </c>
      <c r="F384" t="s">
        <v>2660</v>
      </c>
      <c r="G384" t="s">
        <v>4709</v>
      </c>
      <c r="H384" t="s">
        <v>108</v>
      </c>
      <c r="I384" t="s">
        <v>4144</v>
      </c>
      <c r="J384" t="s">
        <v>2246</v>
      </c>
      <c r="K384" t="s">
        <v>2247</v>
      </c>
    </row>
    <row r="385" spans="1:11">
      <c r="A385" s="92" t="s">
        <v>4706</v>
      </c>
      <c r="B385" t="s">
        <v>2044</v>
      </c>
      <c r="C385" t="s">
        <v>2661</v>
      </c>
      <c r="D385" t="s">
        <v>2651</v>
      </c>
      <c r="E385" t="s">
        <v>2662</v>
      </c>
      <c r="G385" t="s">
        <v>4709</v>
      </c>
      <c r="H385" t="s">
        <v>108</v>
      </c>
      <c r="I385" t="s">
        <v>4144</v>
      </c>
      <c r="J385" t="s">
        <v>2246</v>
      </c>
      <c r="K385" t="s">
        <v>2247</v>
      </c>
    </row>
    <row r="386" spans="1:11">
      <c r="A386" s="92" t="s">
        <v>4706</v>
      </c>
      <c r="B386" t="s">
        <v>2044</v>
      </c>
      <c r="C386" t="s">
        <v>2663</v>
      </c>
      <c r="D386" t="s">
        <v>2651</v>
      </c>
      <c r="E386" t="s">
        <v>2664</v>
      </c>
      <c r="F386" t="s">
        <v>2665</v>
      </c>
      <c r="G386" t="s">
        <v>4709</v>
      </c>
      <c r="H386" t="s">
        <v>108</v>
      </c>
      <c r="I386" t="s">
        <v>4144</v>
      </c>
      <c r="J386" t="s">
        <v>2246</v>
      </c>
      <c r="K386" t="s">
        <v>2247</v>
      </c>
    </row>
    <row r="387" spans="1:11">
      <c r="A387" s="92" t="s">
        <v>4706</v>
      </c>
      <c r="B387" t="s">
        <v>2046</v>
      </c>
      <c r="C387" t="s">
        <v>2497</v>
      </c>
      <c r="D387" t="s">
        <v>2458</v>
      </c>
      <c r="E387" t="s">
        <v>2452</v>
      </c>
      <c r="F387" t="s">
        <v>2498</v>
      </c>
      <c r="G387" t="s">
        <v>4707</v>
      </c>
      <c r="H387" t="s">
        <v>2454</v>
      </c>
      <c r="I387" t="s">
        <v>4148</v>
      </c>
    </row>
    <row r="388" spans="1:11">
      <c r="A388" s="92" t="s">
        <v>4706</v>
      </c>
      <c r="B388" t="s">
        <v>2046</v>
      </c>
      <c r="C388" t="s">
        <v>2667</v>
      </c>
      <c r="D388" t="s">
        <v>2485</v>
      </c>
      <c r="E388" t="s">
        <v>2668</v>
      </c>
      <c r="F388" t="s">
        <v>2669</v>
      </c>
      <c r="G388" t="s">
        <v>4709</v>
      </c>
      <c r="H388" t="s">
        <v>108</v>
      </c>
      <c r="I388" t="s">
        <v>4148</v>
      </c>
      <c r="J388" t="s">
        <v>2246</v>
      </c>
      <c r="K388" t="s">
        <v>2247</v>
      </c>
    </row>
    <row r="389" spans="1:11">
      <c r="A389" s="92" t="s">
        <v>4706</v>
      </c>
      <c r="B389" t="s">
        <v>2046</v>
      </c>
      <c r="C389" t="s">
        <v>2499</v>
      </c>
      <c r="D389" t="s">
        <v>2500</v>
      </c>
      <c r="E389" t="s">
        <v>2501</v>
      </c>
      <c r="F389" t="s">
        <v>2502</v>
      </c>
      <c r="G389" t="s">
        <v>4684</v>
      </c>
      <c r="I389" t="s">
        <v>4148</v>
      </c>
    </row>
    <row r="390" spans="1:11">
      <c r="A390" s="92" t="s">
        <v>4706</v>
      </c>
      <c r="B390" t="s">
        <v>2046</v>
      </c>
      <c r="C390" t="s">
        <v>2499</v>
      </c>
      <c r="D390" t="s">
        <v>2500</v>
      </c>
      <c r="E390" t="s">
        <v>2501</v>
      </c>
      <c r="F390" t="s">
        <v>2502</v>
      </c>
      <c r="G390" t="s">
        <v>4709</v>
      </c>
      <c r="H390" t="s">
        <v>108</v>
      </c>
      <c r="I390" t="s">
        <v>4148</v>
      </c>
      <c r="J390" t="s">
        <v>2246</v>
      </c>
      <c r="K390" t="s">
        <v>2247</v>
      </c>
    </row>
    <row r="391" spans="1:11">
      <c r="A391" s="92" t="s">
        <v>4706</v>
      </c>
      <c r="B391" t="s">
        <v>2046</v>
      </c>
      <c r="C391" t="s">
        <v>2503</v>
      </c>
      <c r="D391" t="s">
        <v>2504</v>
      </c>
      <c r="E391" t="s">
        <v>2452</v>
      </c>
      <c r="F391" t="s">
        <v>2505</v>
      </c>
      <c r="G391" t="s">
        <v>4707</v>
      </c>
      <c r="H391" t="s">
        <v>2454</v>
      </c>
      <c r="I391" t="s">
        <v>4148</v>
      </c>
    </row>
    <row r="392" spans="1:11">
      <c r="A392" s="92" t="s">
        <v>4706</v>
      </c>
      <c r="B392" t="s">
        <v>2046</v>
      </c>
      <c r="C392" t="s">
        <v>2506</v>
      </c>
      <c r="D392" t="s">
        <v>2458</v>
      </c>
      <c r="E392" t="s">
        <v>2459</v>
      </c>
      <c r="G392" t="s">
        <v>4707</v>
      </c>
      <c r="H392" t="s">
        <v>2703</v>
      </c>
      <c r="I392" t="s">
        <v>4148</v>
      </c>
    </row>
    <row r="393" spans="1:11">
      <c r="A393" s="92" t="s">
        <v>4706</v>
      </c>
      <c r="B393" t="s">
        <v>2046</v>
      </c>
      <c r="C393" t="s">
        <v>2670</v>
      </c>
      <c r="D393" t="s">
        <v>2458</v>
      </c>
      <c r="E393" t="s">
        <v>108</v>
      </c>
      <c r="G393" t="s">
        <v>4709</v>
      </c>
      <c r="H393" t="s">
        <v>108</v>
      </c>
      <c r="I393" t="s">
        <v>4148</v>
      </c>
      <c r="J393" t="s">
        <v>2246</v>
      </c>
      <c r="K393" t="s">
        <v>2247</v>
      </c>
    </row>
    <row r="394" spans="1:11">
      <c r="A394" s="92" t="s">
        <v>4706</v>
      </c>
      <c r="B394" t="s">
        <v>2046</v>
      </c>
      <c r="C394" t="s">
        <v>2671</v>
      </c>
      <c r="D394" t="s">
        <v>2504</v>
      </c>
      <c r="E394" t="s">
        <v>2672</v>
      </c>
      <c r="F394" t="s">
        <v>2673</v>
      </c>
      <c r="G394" t="s">
        <v>4709</v>
      </c>
      <c r="H394" t="s">
        <v>2672</v>
      </c>
      <c r="I394" t="s">
        <v>4148</v>
      </c>
      <c r="J394" t="s">
        <v>2246</v>
      </c>
      <c r="K394" t="s">
        <v>2247</v>
      </c>
    </row>
    <row r="395" spans="1:11">
      <c r="A395" s="92" t="s">
        <v>4710</v>
      </c>
      <c r="B395" t="s">
        <v>2001</v>
      </c>
      <c r="C395" t="s">
        <v>2458</v>
      </c>
      <c r="D395" t="s">
        <v>2458</v>
      </c>
      <c r="E395" t="s">
        <v>2459</v>
      </c>
      <c r="F395" t="s">
        <v>2717</v>
      </c>
      <c r="G395" t="s">
        <v>4711</v>
      </c>
      <c r="H395" t="s">
        <v>2703</v>
      </c>
      <c r="I395" t="s">
        <v>4077</v>
      </c>
      <c r="J395" t="s">
        <v>2273</v>
      </c>
      <c r="K395" t="s">
        <v>30</v>
      </c>
    </row>
    <row r="396" spans="1:11">
      <c r="A396" s="92" t="s">
        <v>4710</v>
      </c>
      <c r="B396" t="s">
        <v>2001</v>
      </c>
      <c r="C396" t="s">
        <v>2414</v>
      </c>
      <c r="D396" t="s">
        <v>2415</v>
      </c>
      <c r="G396" t="s">
        <v>4684</v>
      </c>
      <c r="I396" t="s">
        <v>4077</v>
      </c>
    </row>
    <row r="397" spans="1:11">
      <c r="A397" s="92" t="s">
        <v>4710</v>
      </c>
      <c r="B397" t="s">
        <v>2001</v>
      </c>
      <c r="C397" t="s">
        <v>2419</v>
      </c>
      <c r="D397" t="s">
        <v>2415</v>
      </c>
      <c r="G397" t="s">
        <v>4684</v>
      </c>
      <c r="I397" t="s">
        <v>4077</v>
      </c>
    </row>
    <row r="398" spans="1:11">
      <c r="A398" s="92" t="s">
        <v>4710</v>
      </c>
      <c r="B398" t="s">
        <v>2004</v>
      </c>
      <c r="C398" t="s">
        <v>2421</v>
      </c>
      <c r="D398" t="s">
        <v>2415</v>
      </c>
      <c r="G398" t="s">
        <v>4685</v>
      </c>
      <c r="I398" t="s">
        <v>4081</v>
      </c>
    </row>
    <row r="399" spans="1:11">
      <c r="A399" s="92" t="s">
        <v>4710</v>
      </c>
      <c r="B399" t="s">
        <v>2004</v>
      </c>
      <c r="C399" t="s">
        <v>2423</v>
      </c>
      <c r="D399" t="s">
        <v>2424</v>
      </c>
      <c r="G399" t="s">
        <v>4684</v>
      </c>
      <c r="I399" t="s">
        <v>4081</v>
      </c>
    </row>
    <row r="400" spans="1:11">
      <c r="A400" s="92" t="s">
        <v>4710</v>
      </c>
      <c r="B400" t="s">
        <v>2004</v>
      </c>
      <c r="C400" t="s">
        <v>2425</v>
      </c>
      <c r="D400" t="s">
        <v>2424</v>
      </c>
      <c r="G400" t="s">
        <v>4684</v>
      </c>
      <c r="I400" t="s">
        <v>4081</v>
      </c>
    </row>
    <row r="401" spans="1:11">
      <c r="A401" s="92" t="s">
        <v>4710</v>
      </c>
      <c r="B401" t="s">
        <v>2004</v>
      </c>
      <c r="C401" t="s">
        <v>2426</v>
      </c>
      <c r="D401" t="s">
        <v>2415</v>
      </c>
      <c r="G401" t="s">
        <v>4685</v>
      </c>
      <c r="I401" t="s">
        <v>4081</v>
      </c>
    </row>
    <row r="402" spans="1:11">
      <c r="A402" s="92" t="s">
        <v>4710</v>
      </c>
      <c r="B402" t="s">
        <v>2004</v>
      </c>
      <c r="C402" t="s">
        <v>2427</v>
      </c>
      <c r="D402" t="s">
        <v>2424</v>
      </c>
      <c r="G402" t="s">
        <v>4684</v>
      </c>
      <c r="I402" t="s">
        <v>4081</v>
      </c>
    </row>
    <row r="403" spans="1:11">
      <c r="A403" s="92" t="s">
        <v>4710</v>
      </c>
      <c r="B403" t="s">
        <v>2004</v>
      </c>
      <c r="C403" t="s">
        <v>2428</v>
      </c>
      <c r="D403" t="s">
        <v>2415</v>
      </c>
      <c r="G403" t="s">
        <v>4684</v>
      </c>
      <c r="I403" t="s">
        <v>4081</v>
      </c>
    </row>
    <row r="404" spans="1:11">
      <c r="A404" s="92" t="s">
        <v>4710</v>
      </c>
      <c r="B404" t="s">
        <v>2004</v>
      </c>
      <c r="C404" t="s">
        <v>2429</v>
      </c>
      <c r="D404" t="s">
        <v>2415</v>
      </c>
      <c r="G404" t="s">
        <v>4685</v>
      </c>
      <c r="I404" t="s">
        <v>4081</v>
      </c>
    </row>
    <row r="405" spans="1:11">
      <c r="A405" s="92" t="s">
        <v>4710</v>
      </c>
      <c r="B405" t="s">
        <v>2004</v>
      </c>
      <c r="C405" t="s">
        <v>2430</v>
      </c>
      <c r="D405" t="s">
        <v>2415</v>
      </c>
      <c r="G405" t="s">
        <v>4685</v>
      </c>
      <c r="I405" t="s">
        <v>4081</v>
      </c>
    </row>
    <row r="406" spans="1:11">
      <c r="A406" s="92" t="s">
        <v>4710</v>
      </c>
      <c r="B406" t="s">
        <v>2004</v>
      </c>
      <c r="C406" t="s">
        <v>2431</v>
      </c>
      <c r="D406" t="s">
        <v>2415</v>
      </c>
      <c r="G406" t="s">
        <v>4685</v>
      </c>
      <c r="I406" t="s">
        <v>4081</v>
      </c>
    </row>
    <row r="407" spans="1:11">
      <c r="A407" s="92" t="s">
        <v>4710</v>
      </c>
      <c r="B407" t="s">
        <v>2004</v>
      </c>
      <c r="C407" t="s">
        <v>2432</v>
      </c>
      <c r="D407" t="s">
        <v>2424</v>
      </c>
      <c r="G407" t="s">
        <v>4685</v>
      </c>
      <c r="I407" t="s">
        <v>4081</v>
      </c>
    </row>
    <row r="408" spans="1:11">
      <c r="A408" s="92" t="s">
        <v>4710</v>
      </c>
      <c r="B408" t="s">
        <v>2004</v>
      </c>
      <c r="C408" t="s">
        <v>2458</v>
      </c>
      <c r="D408" t="s">
        <v>2458</v>
      </c>
      <c r="E408" t="s">
        <v>2459</v>
      </c>
      <c r="F408" t="s">
        <v>2719</v>
      </c>
      <c r="G408" t="s">
        <v>4711</v>
      </c>
      <c r="H408" t="s">
        <v>2703</v>
      </c>
      <c r="I408" t="s">
        <v>4081</v>
      </c>
      <c r="J408" t="s">
        <v>2273</v>
      </c>
      <c r="K408" t="s">
        <v>30</v>
      </c>
    </row>
    <row r="409" spans="1:11">
      <c r="A409" s="92" t="s">
        <v>4710</v>
      </c>
      <c r="B409" t="s">
        <v>2007</v>
      </c>
      <c r="C409" t="s">
        <v>2458</v>
      </c>
      <c r="D409" t="s">
        <v>2458</v>
      </c>
      <c r="E409" t="s">
        <v>2459</v>
      </c>
      <c r="F409" t="s">
        <v>2717</v>
      </c>
      <c r="G409" t="s">
        <v>4711</v>
      </c>
      <c r="H409" t="s">
        <v>2703</v>
      </c>
      <c r="I409" t="s">
        <v>4085</v>
      </c>
      <c r="J409" t="s">
        <v>2273</v>
      </c>
      <c r="K409" t="s">
        <v>30</v>
      </c>
    </row>
    <row r="410" spans="1:11">
      <c r="A410" s="92" t="s">
        <v>4710</v>
      </c>
      <c r="B410" t="s">
        <v>2010</v>
      </c>
      <c r="C410" t="s">
        <v>2458</v>
      </c>
      <c r="D410" t="s">
        <v>2458</v>
      </c>
      <c r="E410" t="s">
        <v>2459</v>
      </c>
      <c r="F410" t="s">
        <v>2722</v>
      </c>
      <c r="G410" t="s">
        <v>4711</v>
      </c>
      <c r="H410" t="s">
        <v>2703</v>
      </c>
      <c r="I410" t="s">
        <v>4089</v>
      </c>
      <c r="J410" t="s">
        <v>2273</v>
      </c>
      <c r="K410" t="s">
        <v>30</v>
      </c>
    </row>
    <row r="411" spans="1:11">
      <c r="A411" s="92" t="s">
        <v>4710</v>
      </c>
      <c r="B411" t="s">
        <v>2010</v>
      </c>
      <c r="C411" t="s">
        <v>2434</v>
      </c>
      <c r="D411" t="s">
        <v>2415</v>
      </c>
      <c r="G411" t="s">
        <v>4684</v>
      </c>
      <c r="I411" t="s">
        <v>4089</v>
      </c>
    </row>
    <row r="412" spans="1:11">
      <c r="A412" s="92" t="s">
        <v>4710</v>
      </c>
      <c r="B412" t="s">
        <v>2012</v>
      </c>
      <c r="C412" t="s">
        <v>2458</v>
      </c>
      <c r="D412" t="s">
        <v>2458</v>
      </c>
      <c r="E412" t="s">
        <v>2459</v>
      </c>
      <c r="F412" t="s">
        <v>2719</v>
      </c>
      <c r="G412" t="s">
        <v>4711</v>
      </c>
      <c r="H412" t="s">
        <v>2703</v>
      </c>
      <c r="I412" t="s">
        <v>4093</v>
      </c>
      <c r="J412" t="s">
        <v>2273</v>
      </c>
      <c r="K412" t="s">
        <v>30</v>
      </c>
    </row>
    <row r="413" spans="1:11">
      <c r="A413" s="92" t="s">
        <v>4710</v>
      </c>
      <c r="B413" t="s">
        <v>2016</v>
      </c>
      <c r="C413" t="s">
        <v>2458</v>
      </c>
      <c r="D413" t="s">
        <v>2458</v>
      </c>
      <c r="E413" t="s">
        <v>2459</v>
      </c>
      <c r="F413" t="s">
        <v>2719</v>
      </c>
      <c r="G413" t="s">
        <v>4711</v>
      </c>
      <c r="H413" t="s">
        <v>2703</v>
      </c>
      <c r="I413" t="s">
        <v>4097</v>
      </c>
      <c r="J413" t="s">
        <v>2273</v>
      </c>
      <c r="K413" t="s">
        <v>30</v>
      </c>
    </row>
    <row r="414" spans="1:11">
      <c r="A414" s="92" t="s">
        <v>4710</v>
      </c>
      <c r="B414" t="s">
        <v>2016</v>
      </c>
      <c r="C414" t="s">
        <v>2436</v>
      </c>
      <c r="D414" t="s">
        <v>2415</v>
      </c>
      <c r="G414" t="s">
        <v>4684</v>
      </c>
      <c r="I414" t="s">
        <v>4097</v>
      </c>
    </row>
    <row r="415" spans="1:11">
      <c r="A415" s="92" t="s">
        <v>4710</v>
      </c>
      <c r="B415" t="s">
        <v>2016</v>
      </c>
      <c r="C415" t="s">
        <v>2437</v>
      </c>
      <c r="D415" t="s">
        <v>2415</v>
      </c>
      <c r="G415" t="s">
        <v>4684</v>
      </c>
      <c r="I415" t="s">
        <v>4097</v>
      </c>
    </row>
    <row r="416" spans="1:11">
      <c r="A416" s="92" t="s">
        <v>4710</v>
      </c>
      <c r="B416" t="s">
        <v>2016</v>
      </c>
      <c r="C416" t="s">
        <v>2438</v>
      </c>
      <c r="D416" t="s">
        <v>2415</v>
      </c>
      <c r="G416" t="s">
        <v>4684</v>
      </c>
      <c r="I416" t="s">
        <v>4097</v>
      </c>
    </row>
    <row r="417" spans="1:11">
      <c r="A417" s="92" t="s">
        <v>4710</v>
      </c>
      <c r="B417" t="s">
        <v>2016</v>
      </c>
      <c r="C417" t="s">
        <v>2439</v>
      </c>
      <c r="D417" t="s">
        <v>2415</v>
      </c>
      <c r="G417" t="s">
        <v>4684</v>
      </c>
      <c r="I417" t="s">
        <v>4097</v>
      </c>
    </row>
    <row r="418" spans="1:11">
      <c r="A418" s="92" t="s">
        <v>4710</v>
      </c>
      <c r="B418" t="s">
        <v>2016</v>
      </c>
      <c r="C418" t="s">
        <v>2440</v>
      </c>
      <c r="D418" t="s">
        <v>2415</v>
      </c>
      <c r="G418" t="s">
        <v>4684</v>
      </c>
      <c r="I418" t="s">
        <v>4097</v>
      </c>
    </row>
    <row r="419" spans="1:11">
      <c r="A419" s="92" t="s">
        <v>4710</v>
      </c>
      <c r="B419" t="s">
        <v>2016</v>
      </c>
      <c r="C419" t="s">
        <v>2441</v>
      </c>
      <c r="D419" t="s">
        <v>2415</v>
      </c>
      <c r="G419" t="s">
        <v>4684</v>
      </c>
      <c r="I419" t="s">
        <v>4097</v>
      </c>
    </row>
    <row r="420" spans="1:11">
      <c r="A420" s="92" t="s">
        <v>4710</v>
      </c>
      <c r="B420" t="s">
        <v>2016</v>
      </c>
      <c r="C420" t="s">
        <v>2442</v>
      </c>
      <c r="D420" t="s">
        <v>2415</v>
      </c>
      <c r="G420" t="s">
        <v>4684</v>
      </c>
      <c r="I420" t="s">
        <v>4097</v>
      </c>
    </row>
    <row r="421" spans="1:11">
      <c r="A421" s="92" t="s">
        <v>4710</v>
      </c>
      <c r="B421" t="s">
        <v>2016</v>
      </c>
      <c r="C421" t="s">
        <v>2443</v>
      </c>
      <c r="D421" t="s">
        <v>2415</v>
      </c>
      <c r="G421" t="s">
        <v>4684</v>
      </c>
      <c r="I421" t="s">
        <v>4097</v>
      </c>
    </row>
    <row r="422" spans="1:11">
      <c r="A422" s="92" t="s">
        <v>4710</v>
      </c>
      <c r="B422" t="s">
        <v>2018</v>
      </c>
      <c r="C422" t="s">
        <v>2458</v>
      </c>
      <c r="D422" t="s">
        <v>2458</v>
      </c>
      <c r="E422" t="s">
        <v>2459</v>
      </c>
      <c r="F422" t="s">
        <v>2719</v>
      </c>
      <c r="G422" t="s">
        <v>4711</v>
      </c>
      <c r="H422" t="s">
        <v>2703</v>
      </c>
      <c r="I422" t="s">
        <v>4101</v>
      </c>
      <c r="J422" t="s">
        <v>2273</v>
      </c>
      <c r="K422" t="s">
        <v>30</v>
      </c>
    </row>
    <row r="423" spans="1:11">
      <c r="A423" s="92" t="s">
        <v>4710</v>
      </c>
      <c r="B423" t="s">
        <v>2018</v>
      </c>
      <c r="C423" t="s">
        <v>2445</v>
      </c>
      <c r="D423" t="s">
        <v>2446</v>
      </c>
      <c r="G423" t="s">
        <v>4686</v>
      </c>
      <c r="I423" t="s">
        <v>4101</v>
      </c>
    </row>
    <row r="424" spans="1:11">
      <c r="A424" s="92" t="s">
        <v>4710</v>
      </c>
      <c r="B424" t="s">
        <v>2018</v>
      </c>
      <c r="C424" t="s">
        <v>2448</v>
      </c>
      <c r="D424" t="s">
        <v>2415</v>
      </c>
      <c r="G424" t="s">
        <v>4684</v>
      </c>
      <c r="I424" t="s">
        <v>4101</v>
      </c>
    </row>
    <row r="425" spans="1:11">
      <c r="A425" s="92" t="s">
        <v>4710</v>
      </c>
      <c r="B425" t="s">
        <v>2019</v>
      </c>
      <c r="C425" t="s">
        <v>2458</v>
      </c>
      <c r="D425" t="s">
        <v>2458</v>
      </c>
      <c r="E425" t="s">
        <v>2459</v>
      </c>
      <c r="F425" t="s">
        <v>2719</v>
      </c>
      <c r="G425" t="s">
        <v>4711</v>
      </c>
      <c r="H425" t="s">
        <v>2703</v>
      </c>
      <c r="I425" t="s">
        <v>4105</v>
      </c>
      <c r="J425" t="s">
        <v>2273</v>
      </c>
      <c r="K425" t="s">
        <v>30</v>
      </c>
    </row>
    <row r="426" spans="1:11">
      <c r="A426" s="92" t="s">
        <v>4710</v>
      </c>
      <c r="B426" t="s">
        <v>2020</v>
      </c>
      <c r="C426" t="s">
        <v>2450</v>
      </c>
      <c r="D426" t="s">
        <v>2451</v>
      </c>
      <c r="E426" t="s">
        <v>2452</v>
      </c>
      <c r="F426" t="s">
        <v>2455</v>
      </c>
      <c r="G426" t="s">
        <v>4711</v>
      </c>
      <c r="H426" t="s">
        <v>2454</v>
      </c>
      <c r="I426" t="s">
        <v>4108</v>
      </c>
      <c r="J426" t="s">
        <v>2273</v>
      </c>
      <c r="K426" t="s">
        <v>30</v>
      </c>
    </row>
    <row r="427" spans="1:11">
      <c r="A427" s="92" t="s">
        <v>4710</v>
      </c>
      <c r="B427" t="s">
        <v>2020</v>
      </c>
      <c r="C427" t="s">
        <v>2556</v>
      </c>
      <c r="D427" t="s">
        <v>2458</v>
      </c>
      <c r="E427" t="s">
        <v>1213</v>
      </c>
      <c r="G427" t="s">
        <v>4712</v>
      </c>
      <c r="H427" t="s">
        <v>1213</v>
      </c>
      <c r="I427" t="s">
        <v>4108</v>
      </c>
      <c r="J427" t="s">
        <v>2271</v>
      </c>
      <c r="K427" t="s">
        <v>1527</v>
      </c>
    </row>
    <row r="428" spans="1:11">
      <c r="A428" s="92" t="s">
        <v>4710</v>
      </c>
      <c r="B428" t="s">
        <v>2020</v>
      </c>
      <c r="C428" t="s">
        <v>2557</v>
      </c>
      <c r="E428" t="s">
        <v>2558</v>
      </c>
      <c r="G428" t="s">
        <v>4712</v>
      </c>
      <c r="H428" t="s">
        <v>1213</v>
      </c>
      <c r="I428" t="s">
        <v>4108</v>
      </c>
      <c r="J428" t="s">
        <v>2271</v>
      </c>
      <c r="K428" t="s">
        <v>1527</v>
      </c>
    </row>
    <row r="429" spans="1:11">
      <c r="A429" s="92" t="s">
        <v>4710</v>
      </c>
      <c r="B429" t="s">
        <v>2021</v>
      </c>
      <c r="C429" t="s">
        <v>2457</v>
      </c>
      <c r="D429" t="s">
        <v>2458</v>
      </c>
      <c r="E429" t="s">
        <v>2459</v>
      </c>
      <c r="G429" t="s">
        <v>4711</v>
      </c>
      <c r="H429" t="s">
        <v>2460</v>
      </c>
      <c r="I429" t="s">
        <v>4112</v>
      </c>
      <c r="J429" t="s">
        <v>2273</v>
      </c>
      <c r="K429" t="s">
        <v>30</v>
      </c>
    </row>
    <row r="430" spans="1:11">
      <c r="A430" s="92" t="s">
        <v>4710</v>
      </c>
      <c r="B430" t="s">
        <v>2029</v>
      </c>
      <c r="C430" t="s">
        <v>2462</v>
      </c>
      <c r="D430" t="s">
        <v>2463</v>
      </c>
      <c r="E430" t="s">
        <v>2459</v>
      </c>
      <c r="G430" t="s">
        <v>4711</v>
      </c>
      <c r="H430" t="s">
        <v>2460</v>
      </c>
      <c r="I430" t="s">
        <v>4124</v>
      </c>
      <c r="J430" t="s">
        <v>2273</v>
      </c>
      <c r="K430" t="s">
        <v>30</v>
      </c>
    </row>
    <row r="431" spans="1:11">
      <c r="A431" s="92" t="s">
        <v>4710</v>
      </c>
      <c r="B431" t="s">
        <v>2029</v>
      </c>
      <c r="C431" t="s">
        <v>2464</v>
      </c>
      <c r="D431" t="s">
        <v>2463</v>
      </c>
      <c r="E431" t="s">
        <v>2459</v>
      </c>
      <c r="G431" t="s">
        <v>4711</v>
      </c>
      <c r="H431" t="s">
        <v>2460</v>
      </c>
      <c r="I431" t="s">
        <v>4124</v>
      </c>
      <c r="J431" t="s">
        <v>2273</v>
      </c>
      <c r="K431" t="s">
        <v>30</v>
      </c>
    </row>
    <row r="432" spans="1:11">
      <c r="A432" s="92" t="s">
        <v>4710</v>
      </c>
      <c r="B432" t="s">
        <v>2029</v>
      </c>
      <c r="C432" t="s">
        <v>2465</v>
      </c>
      <c r="D432" t="s">
        <v>2463</v>
      </c>
      <c r="E432" t="s">
        <v>2459</v>
      </c>
      <c r="G432" t="s">
        <v>4711</v>
      </c>
      <c r="H432" t="s">
        <v>2460</v>
      </c>
      <c r="I432" t="s">
        <v>4124</v>
      </c>
      <c r="J432" t="s">
        <v>2273</v>
      </c>
      <c r="K432" t="s">
        <v>30</v>
      </c>
    </row>
    <row r="433" spans="1:11">
      <c r="A433" s="92" t="s">
        <v>4710</v>
      </c>
      <c r="B433" t="s">
        <v>2029</v>
      </c>
      <c r="C433" t="s">
        <v>2466</v>
      </c>
      <c r="D433" t="s">
        <v>2463</v>
      </c>
      <c r="E433" t="s">
        <v>2459</v>
      </c>
      <c r="G433" t="s">
        <v>4711</v>
      </c>
      <c r="H433" t="s">
        <v>2460</v>
      </c>
      <c r="I433" t="s">
        <v>4124</v>
      </c>
      <c r="J433" t="s">
        <v>2273</v>
      </c>
      <c r="K433" t="s">
        <v>30</v>
      </c>
    </row>
    <row r="434" spans="1:11">
      <c r="A434" s="92" t="s">
        <v>4710</v>
      </c>
      <c r="B434" t="s">
        <v>2031</v>
      </c>
      <c r="C434" t="s">
        <v>2468</v>
      </c>
      <c r="D434" t="s">
        <v>2458</v>
      </c>
      <c r="E434" t="s">
        <v>2469</v>
      </c>
      <c r="G434" t="s">
        <v>4688</v>
      </c>
      <c r="H434" t="s">
        <v>2470</v>
      </c>
      <c r="I434" t="s">
        <v>4126</v>
      </c>
    </row>
    <row r="435" spans="1:11">
      <c r="A435" s="92" t="s">
        <v>4710</v>
      </c>
      <c r="B435" t="s">
        <v>2031</v>
      </c>
      <c r="C435" t="s">
        <v>2472</v>
      </c>
      <c r="D435" t="s">
        <v>2458</v>
      </c>
      <c r="E435" t="s">
        <v>2459</v>
      </c>
      <c r="G435" t="s">
        <v>4711</v>
      </c>
      <c r="H435" t="s">
        <v>2460</v>
      </c>
      <c r="I435" t="s">
        <v>4126</v>
      </c>
      <c r="J435" t="s">
        <v>2273</v>
      </c>
      <c r="K435" t="s">
        <v>30</v>
      </c>
    </row>
    <row r="436" spans="1:11">
      <c r="A436" s="92" t="s">
        <v>4710</v>
      </c>
      <c r="B436" t="s">
        <v>2031</v>
      </c>
      <c r="C436" t="s">
        <v>2473</v>
      </c>
      <c r="D436" t="s">
        <v>2458</v>
      </c>
      <c r="E436" t="s">
        <v>2459</v>
      </c>
      <c r="G436" t="s">
        <v>4711</v>
      </c>
      <c r="H436" t="s">
        <v>2460</v>
      </c>
      <c r="I436" t="s">
        <v>4126</v>
      </c>
      <c r="J436" t="s">
        <v>2273</v>
      </c>
      <c r="K436" t="s">
        <v>30</v>
      </c>
    </row>
    <row r="437" spans="1:11">
      <c r="A437" s="92" t="s">
        <v>4710</v>
      </c>
      <c r="B437" t="s">
        <v>2031</v>
      </c>
      <c r="C437" t="s">
        <v>2474</v>
      </c>
      <c r="D437" t="s">
        <v>2458</v>
      </c>
      <c r="E437" t="s">
        <v>2459</v>
      </c>
      <c r="G437" t="s">
        <v>4711</v>
      </c>
      <c r="H437" t="s">
        <v>2460</v>
      </c>
      <c r="I437" t="s">
        <v>4126</v>
      </c>
      <c r="J437" t="s">
        <v>2273</v>
      </c>
      <c r="K437" t="s">
        <v>30</v>
      </c>
    </row>
    <row r="438" spans="1:11">
      <c r="A438" s="92" t="s">
        <v>4710</v>
      </c>
      <c r="B438" t="s">
        <v>2034</v>
      </c>
      <c r="C438" t="s">
        <v>2476</v>
      </c>
      <c r="D438" t="s">
        <v>2458</v>
      </c>
      <c r="E438" t="s">
        <v>2459</v>
      </c>
      <c r="G438" t="s">
        <v>4711</v>
      </c>
      <c r="H438" t="s">
        <v>2460</v>
      </c>
      <c r="I438" t="s">
        <v>4128</v>
      </c>
      <c r="J438" t="s">
        <v>2273</v>
      </c>
      <c r="K438" t="s">
        <v>30</v>
      </c>
    </row>
    <row r="439" spans="1:11">
      <c r="A439" s="92" t="s">
        <v>4710</v>
      </c>
      <c r="B439" t="s">
        <v>2037</v>
      </c>
      <c r="C439" t="s">
        <v>2478</v>
      </c>
      <c r="D439" t="s">
        <v>2479</v>
      </c>
      <c r="E439" t="s">
        <v>2452</v>
      </c>
      <c r="F439" t="s">
        <v>2480</v>
      </c>
      <c r="G439" t="s">
        <v>4711</v>
      </c>
      <c r="H439" t="s">
        <v>2454</v>
      </c>
      <c r="I439" t="s">
        <v>4136</v>
      </c>
      <c r="J439" t="s">
        <v>2273</v>
      </c>
      <c r="K439" t="s">
        <v>30</v>
      </c>
    </row>
    <row r="440" spans="1:11">
      <c r="A440" s="92" t="s">
        <v>4710</v>
      </c>
      <c r="B440" t="s">
        <v>2037</v>
      </c>
      <c r="C440" t="s">
        <v>2481</v>
      </c>
      <c r="D440" t="s">
        <v>2482</v>
      </c>
      <c r="E440" t="s">
        <v>2452</v>
      </c>
      <c r="F440" t="s">
        <v>2483</v>
      </c>
      <c r="G440" t="s">
        <v>4711</v>
      </c>
      <c r="H440" t="s">
        <v>2454</v>
      </c>
      <c r="I440" t="s">
        <v>4136</v>
      </c>
      <c r="J440" t="s">
        <v>2273</v>
      </c>
      <c r="K440" t="s">
        <v>30</v>
      </c>
    </row>
    <row r="441" spans="1:11">
      <c r="A441" s="92" t="s">
        <v>4710</v>
      </c>
      <c r="B441" t="s">
        <v>2037</v>
      </c>
      <c r="C441" t="s">
        <v>2484</v>
      </c>
      <c r="D441" t="s">
        <v>2485</v>
      </c>
      <c r="G441" t="s">
        <v>4689</v>
      </c>
      <c r="I441" t="s">
        <v>4136</v>
      </c>
    </row>
    <row r="442" spans="1:11">
      <c r="A442" s="92" t="s">
        <v>4710</v>
      </c>
      <c r="B442" t="s">
        <v>2037</v>
      </c>
      <c r="C442" t="s">
        <v>2487</v>
      </c>
      <c r="D442" t="s">
        <v>2485</v>
      </c>
      <c r="G442" t="s">
        <v>4689</v>
      </c>
      <c r="I442" t="s">
        <v>4136</v>
      </c>
    </row>
    <row r="443" spans="1:11">
      <c r="A443" s="92" t="s">
        <v>4710</v>
      </c>
      <c r="B443" t="s">
        <v>2037</v>
      </c>
      <c r="C443" t="s">
        <v>2488</v>
      </c>
      <c r="D443" t="s">
        <v>2485</v>
      </c>
      <c r="E443" t="s">
        <v>2489</v>
      </c>
      <c r="F443" t="s">
        <v>2491</v>
      </c>
      <c r="G443" t="s">
        <v>4690</v>
      </c>
      <c r="I443" t="s">
        <v>4136</v>
      </c>
    </row>
    <row r="444" spans="1:11">
      <c r="A444" s="92" t="s">
        <v>4710</v>
      </c>
      <c r="B444" t="s">
        <v>2042</v>
      </c>
      <c r="C444" t="s">
        <v>2493</v>
      </c>
      <c r="D444" t="s">
        <v>2458</v>
      </c>
      <c r="E444" t="s">
        <v>2452</v>
      </c>
      <c r="G444" t="s">
        <v>4711</v>
      </c>
      <c r="H444" t="s">
        <v>2454</v>
      </c>
      <c r="I444" t="s">
        <v>4140</v>
      </c>
      <c r="J444" t="s">
        <v>2273</v>
      </c>
      <c r="K444" t="s">
        <v>30</v>
      </c>
    </row>
    <row r="445" spans="1:11">
      <c r="A445" s="92" t="s">
        <v>4710</v>
      </c>
      <c r="B445" t="s">
        <v>2042</v>
      </c>
      <c r="C445" t="s">
        <v>2494</v>
      </c>
      <c r="D445" t="s">
        <v>2458</v>
      </c>
      <c r="E445" t="s">
        <v>551</v>
      </c>
      <c r="F445" t="s">
        <v>2495</v>
      </c>
      <c r="G445" t="s">
        <v>4691</v>
      </c>
      <c r="I445" t="s">
        <v>4140</v>
      </c>
    </row>
    <row r="446" spans="1:11">
      <c r="A446" s="92" t="s">
        <v>4710</v>
      </c>
      <c r="B446" t="s">
        <v>2044</v>
      </c>
      <c r="C446" t="s">
        <v>2654</v>
      </c>
      <c r="D446" t="s">
        <v>2655</v>
      </c>
      <c r="E446" t="s">
        <v>2656</v>
      </c>
      <c r="F446" t="s">
        <v>2658</v>
      </c>
      <c r="G446" t="s">
        <v>4712</v>
      </c>
      <c r="H446" t="s">
        <v>2713</v>
      </c>
      <c r="I446" t="s">
        <v>4144</v>
      </c>
      <c r="J446" t="s">
        <v>2271</v>
      </c>
      <c r="K446" t="s">
        <v>1527</v>
      </c>
    </row>
    <row r="447" spans="1:11">
      <c r="A447" s="92" t="s">
        <v>4710</v>
      </c>
      <c r="B447" t="s">
        <v>2046</v>
      </c>
      <c r="C447" t="s">
        <v>2497</v>
      </c>
      <c r="D447" t="s">
        <v>2458</v>
      </c>
      <c r="E447" t="s">
        <v>2452</v>
      </c>
      <c r="F447" t="s">
        <v>2498</v>
      </c>
      <c r="G447" t="s">
        <v>4711</v>
      </c>
      <c r="H447" t="s">
        <v>2454</v>
      </c>
      <c r="I447" t="s">
        <v>4148</v>
      </c>
      <c r="J447" t="s">
        <v>2273</v>
      </c>
      <c r="K447" t="s">
        <v>30</v>
      </c>
    </row>
    <row r="448" spans="1:11">
      <c r="A448" s="92" t="s">
        <v>4710</v>
      </c>
      <c r="B448" t="s">
        <v>2046</v>
      </c>
      <c r="C448" t="s">
        <v>2499</v>
      </c>
      <c r="D448" t="s">
        <v>2500</v>
      </c>
      <c r="E448" t="s">
        <v>2501</v>
      </c>
      <c r="F448" t="s">
        <v>2502</v>
      </c>
      <c r="G448" t="s">
        <v>4684</v>
      </c>
      <c r="I448" t="s">
        <v>4148</v>
      </c>
    </row>
    <row r="449" spans="1:11">
      <c r="A449" s="92" t="s">
        <v>4710</v>
      </c>
      <c r="B449" t="s">
        <v>2046</v>
      </c>
      <c r="C449" t="s">
        <v>2503</v>
      </c>
      <c r="D449" t="s">
        <v>2504</v>
      </c>
      <c r="E449" t="s">
        <v>2452</v>
      </c>
      <c r="F449" t="s">
        <v>2505</v>
      </c>
      <c r="G449" t="s">
        <v>4711</v>
      </c>
      <c r="H449" t="s">
        <v>2454</v>
      </c>
      <c r="I449" t="s">
        <v>4148</v>
      </c>
      <c r="J449" t="s">
        <v>2273</v>
      </c>
      <c r="K449" t="s">
        <v>30</v>
      </c>
    </row>
    <row r="450" spans="1:11">
      <c r="A450" s="92" t="s">
        <v>4710</v>
      </c>
      <c r="B450" t="s">
        <v>2046</v>
      </c>
      <c r="C450" t="s">
        <v>2506</v>
      </c>
      <c r="D450" t="s">
        <v>2458</v>
      </c>
      <c r="E450" t="s">
        <v>2459</v>
      </c>
      <c r="G450" t="s">
        <v>4711</v>
      </c>
      <c r="H450" t="s">
        <v>2460</v>
      </c>
      <c r="I450" t="s">
        <v>4148</v>
      </c>
      <c r="J450" t="s">
        <v>2273</v>
      </c>
      <c r="K450" t="s">
        <v>30</v>
      </c>
    </row>
    <row r="451" spans="1:11">
      <c r="A451" s="92" t="s">
        <v>4713</v>
      </c>
      <c r="B451" t="s">
        <v>2001</v>
      </c>
      <c r="C451" t="s">
        <v>2458</v>
      </c>
      <c r="D451" t="s">
        <v>2458</v>
      </c>
      <c r="E451" t="s">
        <v>2459</v>
      </c>
      <c r="F451" t="s">
        <v>2717</v>
      </c>
      <c r="G451" t="s">
        <v>4714</v>
      </c>
      <c r="H451" t="s">
        <v>2703</v>
      </c>
      <c r="I451" t="s">
        <v>4077</v>
      </c>
      <c r="J451" t="s">
        <v>2284</v>
      </c>
      <c r="K451" t="s">
        <v>2285</v>
      </c>
    </row>
    <row r="452" spans="1:11">
      <c r="A452" s="92" t="s">
        <v>4713</v>
      </c>
      <c r="B452" t="s">
        <v>2001</v>
      </c>
      <c r="C452" t="s">
        <v>2414</v>
      </c>
      <c r="D452" t="s">
        <v>2415</v>
      </c>
      <c r="G452" t="s">
        <v>4684</v>
      </c>
      <c r="I452" t="s">
        <v>4077</v>
      </c>
    </row>
    <row r="453" spans="1:11">
      <c r="A453" s="92" t="s">
        <v>4713</v>
      </c>
      <c r="B453" t="s">
        <v>2001</v>
      </c>
      <c r="C453" t="s">
        <v>2419</v>
      </c>
      <c r="D453" t="s">
        <v>2415</v>
      </c>
      <c r="G453" t="s">
        <v>4684</v>
      </c>
      <c r="I453" t="s">
        <v>4077</v>
      </c>
    </row>
    <row r="454" spans="1:11">
      <c r="A454" s="92" t="s">
        <v>4713</v>
      </c>
      <c r="B454" t="s">
        <v>2004</v>
      </c>
      <c r="C454" t="s">
        <v>2421</v>
      </c>
      <c r="D454" t="s">
        <v>2415</v>
      </c>
      <c r="G454" t="s">
        <v>4685</v>
      </c>
      <c r="I454" t="s">
        <v>4081</v>
      </c>
    </row>
    <row r="455" spans="1:11">
      <c r="A455" s="92" t="s">
        <v>4713</v>
      </c>
      <c r="B455" t="s">
        <v>2004</v>
      </c>
      <c r="C455" t="s">
        <v>2423</v>
      </c>
      <c r="D455" t="s">
        <v>2424</v>
      </c>
      <c r="G455" t="s">
        <v>4684</v>
      </c>
      <c r="I455" t="s">
        <v>4081</v>
      </c>
    </row>
    <row r="456" spans="1:11">
      <c r="A456" s="92" t="s">
        <v>4713</v>
      </c>
      <c r="B456" t="s">
        <v>2004</v>
      </c>
      <c r="C456" t="s">
        <v>2425</v>
      </c>
      <c r="D456" t="s">
        <v>2424</v>
      </c>
      <c r="G456" t="s">
        <v>4684</v>
      </c>
      <c r="I456" t="s">
        <v>4081</v>
      </c>
    </row>
    <row r="457" spans="1:11">
      <c r="A457" s="92" t="s">
        <v>4713</v>
      </c>
      <c r="B457" t="s">
        <v>2004</v>
      </c>
      <c r="C457" t="s">
        <v>2426</v>
      </c>
      <c r="D457" t="s">
        <v>2415</v>
      </c>
      <c r="G457" t="s">
        <v>4685</v>
      </c>
      <c r="I457" t="s">
        <v>4081</v>
      </c>
    </row>
    <row r="458" spans="1:11">
      <c r="A458" s="92" t="s">
        <v>4713</v>
      </c>
      <c r="B458" t="s">
        <v>2004</v>
      </c>
      <c r="C458" t="s">
        <v>2427</v>
      </c>
      <c r="D458" t="s">
        <v>2424</v>
      </c>
      <c r="G458" t="s">
        <v>4684</v>
      </c>
      <c r="I458" t="s">
        <v>4081</v>
      </c>
    </row>
    <row r="459" spans="1:11">
      <c r="A459" s="92" t="s">
        <v>4713</v>
      </c>
      <c r="B459" t="s">
        <v>2004</v>
      </c>
      <c r="C459" t="s">
        <v>2428</v>
      </c>
      <c r="D459" t="s">
        <v>2415</v>
      </c>
      <c r="G459" t="s">
        <v>4684</v>
      </c>
      <c r="I459" t="s">
        <v>4081</v>
      </c>
    </row>
    <row r="460" spans="1:11">
      <c r="A460" s="92" t="s">
        <v>4713</v>
      </c>
      <c r="B460" t="s">
        <v>2004</v>
      </c>
      <c r="C460" t="s">
        <v>2429</v>
      </c>
      <c r="D460" t="s">
        <v>2415</v>
      </c>
      <c r="G460" t="s">
        <v>4685</v>
      </c>
      <c r="I460" t="s">
        <v>4081</v>
      </c>
    </row>
    <row r="461" spans="1:11">
      <c r="A461" s="92" t="s">
        <v>4713</v>
      </c>
      <c r="B461" t="s">
        <v>2004</v>
      </c>
      <c r="C461" t="s">
        <v>2430</v>
      </c>
      <c r="D461" t="s">
        <v>2415</v>
      </c>
      <c r="G461" t="s">
        <v>4685</v>
      </c>
      <c r="I461" t="s">
        <v>4081</v>
      </c>
    </row>
    <row r="462" spans="1:11">
      <c r="A462" s="92" t="s">
        <v>4713</v>
      </c>
      <c r="B462" t="s">
        <v>2004</v>
      </c>
      <c r="C462" t="s">
        <v>2431</v>
      </c>
      <c r="D462" t="s">
        <v>2415</v>
      </c>
      <c r="G462" t="s">
        <v>4685</v>
      </c>
      <c r="I462" t="s">
        <v>4081</v>
      </c>
    </row>
    <row r="463" spans="1:11">
      <c r="A463" s="92" t="s">
        <v>4713</v>
      </c>
      <c r="B463" t="s">
        <v>2004</v>
      </c>
      <c r="C463" t="s">
        <v>2432</v>
      </c>
      <c r="D463" t="s">
        <v>2424</v>
      </c>
      <c r="G463" t="s">
        <v>4685</v>
      </c>
      <c r="I463" t="s">
        <v>4081</v>
      </c>
    </row>
    <row r="464" spans="1:11">
      <c r="A464" s="92" t="s">
        <v>4713</v>
      </c>
      <c r="B464" t="s">
        <v>2004</v>
      </c>
      <c r="C464" t="s">
        <v>2458</v>
      </c>
      <c r="D464" t="s">
        <v>2458</v>
      </c>
      <c r="E464" t="s">
        <v>2459</v>
      </c>
      <c r="F464" t="s">
        <v>2719</v>
      </c>
      <c r="G464" t="s">
        <v>4714</v>
      </c>
      <c r="H464" t="s">
        <v>2703</v>
      </c>
      <c r="I464" t="s">
        <v>4081</v>
      </c>
      <c r="J464" t="s">
        <v>2284</v>
      </c>
      <c r="K464" t="s">
        <v>2285</v>
      </c>
    </row>
    <row r="465" spans="1:11">
      <c r="A465" s="92" t="s">
        <v>4713</v>
      </c>
      <c r="B465" t="s">
        <v>2007</v>
      </c>
      <c r="C465" t="s">
        <v>2458</v>
      </c>
      <c r="D465" t="s">
        <v>2458</v>
      </c>
      <c r="E465" t="s">
        <v>2459</v>
      </c>
      <c r="F465" t="s">
        <v>2717</v>
      </c>
      <c r="G465" t="s">
        <v>4714</v>
      </c>
      <c r="H465" t="s">
        <v>2703</v>
      </c>
      <c r="I465" t="s">
        <v>4085</v>
      </c>
      <c r="J465" t="s">
        <v>2284</v>
      </c>
      <c r="K465" t="s">
        <v>2285</v>
      </c>
    </row>
    <row r="466" spans="1:11">
      <c r="A466" s="92" t="s">
        <v>4713</v>
      </c>
      <c r="B466" t="s">
        <v>2010</v>
      </c>
      <c r="C466" t="s">
        <v>2458</v>
      </c>
      <c r="D466" t="s">
        <v>2458</v>
      </c>
      <c r="E466" t="s">
        <v>2459</v>
      </c>
      <c r="F466" t="s">
        <v>2722</v>
      </c>
      <c r="G466" t="s">
        <v>4714</v>
      </c>
      <c r="H466" t="s">
        <v>2703</v>
      </c>
      <c r="I466" t="s">
        <v>4089</v>
      </c>
      <c r="J466" t="s">
        <v>2284</v>
      </c>
      <c r="K466" t="s">
        <v>2285</v>
      </c>
    </row>
    <row r="467" spans="1:11">
      <c r="A467" s="92" t="s">
        <v>4713</v>
      </c>
      <c r="B467" t="s">
        <v>2010</v>
      </c>
      <c r="C467" t="s">
        <v>2434</v>
      </c>
      <c r="D467" t="s">
        <v>2415</v>
      </c>
      <c r="G467" t="s">
        <v>4684</v>
      </c>
      <c r="I467" t="s">
        <v>4089</v>
      </c>
    </row>
    <row r="468" spans="1:11">
      <c r="A468" s="92" t="s">
        <v>4713</v>
      </c>
      <c r="B468" t="s">
        <v>2012</v>
      </c>
      <c r="C468" t="s">
        <v>2458</v>
      </c>
      <c r="D468" t="s">
        <v>2458</v>
      </c>
      <c r="E468" t="s">
        <v>2459</v>
      </c>
      <c r="F468" t="s">
        <v>2719</v>
      </c>
      <c r="G468" t="s">
        <v>4714</v>
      </c>
      <c r="H468" t="s">
        <v>2703</v>
      </c>
      <c r="I468" t="s">
        <v>4093</v>
      </c>
      <c r="J468" t="s">
        <v>2284</v>
      </c>
      <c r="K468" t="s">
        <v>2285</v>
      </c>
    </row>
    <row r="469" spans="1:11">
      <c r="A469" s="92" t="s">
        <v>4713</v>
      </c>
      <c r="B469" t="s">
        <v>2016</v>
      </c>
      <c r="C469" t="s">
        <v>2458</v>
      </c>
      <c r="D469" t="s">
        <v>2458</v>
      </c>
      <c r="E469" t="s">
        <v>2459</v>
      </c>
      <c r="F469" t="s">
        <v>2719</v>
      </c>
      <c r="G469" t="s">
        <v>4714</v>
      </c>
      <c r="H469" t="s">
        <v>2703</v>
      </c>
      <c r="I469" t="s">
        <v>4097</v>
      </c>
      <c r="J469" t="s">
        <v>2284</v>
      </c>
      <c r="K469" t="s">
        <v>2285</v>
      </c>
    </row>
    <row r="470" spans="1:11">
      <c r="A470" s="92" t="s">
        <v>4713</v>
      </c>
      <c r="B470" t="s">
        <v>2016</v>
      </c>
      <c r="C470" t="s">
        <v>2436</v>
      </c>
      <c r="D470" t="s">
        <v>2415</v>
      </c>
      <c r="G470" t="s">
        <v>4684</v>
      </c>
      <c r="I470" t="s">
        <v>4097</v>
      </c>
    </row>
    <row r="471" spans="1:11">
      <c r="A471" s="92" t="s">
        <v>4713</v>
      </c>
      <c r="B471" t="s">
        <v>2016</v>
      </c>
      <c r="C471" t="s">
        <v>2437</v>
      </c>
      <c r="D471" t="s">
        <v>2415</v>
      </c>
      <c r="G471" t="s">
        <v>4684</v>
      </c>
      <c r="I471" t="s">
        <v>4097</v>
      </c>
    </row>
    <row r="472" spans="1:11">
      <c r="A472" s="92" t="s">
        <v>4713</v>
      </c>
      <c r="B472" t="s">
        <v>2016</v>
      </c>
      <c r="C472" t="s">
        <v>2438</v>
      </c>
      <c r="D472" t="s">
        <v>2415</v>
      </c>
      <c r="G472" t="s">
        <v>4684</v>
      </c>
      <c r="I472" t="s">
        <v>4097</v>
      </c>
    </row>
    <row r="473" spans="1:11">
      <c r="A473" s="92" t="s">
        <v>4713</v>
      </c>
      <c r="B473" t="s">
        <v>2016</v>
      </c>
      <c r="C473" t="s">
        <v>2439</v>
      </c>
      <c r="D473" t="s">
        <v>2415</v>
      </c>
      <c r="G473" t="s">
        <v>4684</v>
      </c>
      <c r="I473" t="s">
        <v>4097</v>
      </c>
    </row>
    <row r="474" spans="1:11">
      <c r="A474" s="92" t="s">
        <v>4713</v>
      </c>
      <c r="B474" t="s">
        <v>2016</v>
      </c>
      <c r="C474" t="s">
        <v>2440</v>
      </c>
      <c r="D474" t="s">
        <v>2415</v>
      </c>
      <c r="G474" t="s">
        <v>4684</v>
      </c>
      <c r="I474" t="s">
        <v>4097</v>
      </c>
    </row>
    <row r="475" spans="1:11">
      <c r="A475" s="92" t="s">
        <v>4713</v>
      </c>
      <c r="B475" t="s">
        <v>2016</v>
      </c>
      <c r="C475" t="s">
        <v>2441</v>
      </c>
      <c r="D475" t="s">
        <v>2415</v>
      </c>
      <c r="G475" t="s">
        <v>4684</v>
      </c>
      <c r="I475" t="s">
        <v>4097</v>
      </c>
    </row>
    <row r="476" spans="1:11">
      <c r="A476" s="92" t="s">
        <v>4713</v>
      </c>
      <c r="B476" t="s">
        <v>2016</v>
      </c>
      <c r="C476" t="s">
        <v>2442</v>
      </c>
      <c r="D476" t="s">
        <v>2415</v>
      </c>
      <c r="G476" t="s">
        <v>4684</v>
      </c>
      <c r="I476" t="s">
        <v>4097</v>
      </c>
    </row>
    <row r="477" spans="1:11">
      <c r="A477" s="92" t="s">
        <v>4713</v>
      </c>
      <c r="B477" t="s">
        <v>2016</v>
      </c>
      <c r="C477" t="s">
        <v>2443</v>
      </c>
      <c r="D477" t="s">
        <v>2415</v>
      </c>
      <c r="G477" t="s">
        <v>4684</v>
      </c>
      <c r="I477" t="s">
        <v>4097</v>
      </c>
    </row>
    <row r="478" spans="1:11">
      <c r="A478" s="92" t="s">
        <v>4713</v>
      </c>
      <c r="B478" t="s">
        <v>2018</v>
      </c>
      <c r="C478" t="s">
        <v>2458</v>
      </c>
      <c r="D478" t="s">
        <v>2458</v>
      </c>
      <c r="E478" t="s">
        <v>2459</v>
      </c>
      <c r="F478" t="s">
        <v>2719</v>
      </c>
      <c r="G478" t="s">
        <v>4714</v>
      </c>
      <c r="H478" t="s">
        <v>2703</v>
      </c>
      <c r="I478" t="s">
        <v>4101</v>
      </c>
      <c r="J478" t="s">
        <v>2284</v>
      </c>
      <c r="K478" t="s">
        <v>2285</v>
      </c>
    </row>
    <row r="479" spans="1:11">
      <c r="A479" s="92" t="s">
        <v>4713</v>
      </c>
      <c r="B479" t="s">
        <v>2018</v>
      </c>
      <c r="C479" t="s">
        <v>2445</v>
      </c>
      <c r="D479" t="s">
        <v>2446</v>
      </c>
      <c r="G479" t="s">
        <v>4686</v>
      </c>
      <c r="I479" t="s">
        <v>4101</v>
      </c>
    </row>
    <row r="480" spans="1:11">
      <c r="A480" s="92" t="s">
        <v>4713</v>
      </c>
      <c r="B480" t="s">
        <v>2018</v>
      </c>
      <c r="C480" t="s">
        <v>2448</v>
      </c>
      <c r="D480" t="s">
        <v>2415</v>
      </c>
      <c r="G480" t="s">
        <v>4684</v>
      </c>
      <c r="I480" t="s">
        <v>4101</v>
      </c>
    </row>
    <row r="481" spans="1:11">
      <c r="A481" s="92" t="s">
        <v>4713</v>
      </c>
      <c r="B481" t="s">
        <v>2019</v>
      </c>
      <c r="C481" t="s">
        <v>2458</v>
      </c>
      <c r="D481" t="s">
        <v>2458</v>
      </c>
      <c r="E481" t="s">
        <v>2459</v>
      </c>
      <c r="F481" t="s">
        <v>2719</v>
      </c>
      <c r="G481" t="s">
        <v>4714</v>
      </c>
      <c r="H481" t="s">
        <v>2703</v>
      </c>
      <c r="I481" t="s">
        <v>4105</v>
      </c>
      <c r="J481" t="s">
        <v>2284</v>
      </c>
      <c r="K481" t="s">
        <v>2285</v>
      </c>
    </row>
    <row r="482" spans="1:11">
      <c r="A482" s="92" t="s">
        <v>4713</v>
      </c>
      <c r="B482" t="s">
        <v>2020</v>
      </c>
      <c r="C482" t="s">
        <v>2513</v>
      </c>
      <c r="D482" t="s">
        <v>2514</v>
      </c>
      <c r="E482" t="s">
        <v>551</v>
      </c>
      <c r="F482" t="s">
        <v>2516</v>
      </c>
      <c r="G482" t="s">
        <v>4715</v>
      </c>
      <c r="H482" t="s">
        <v>551</v>
      </c>
      <c r="I482" t="s">
        <v>4108</v>
      </c>
      <c r="J482" t="s">
        <v>4716</v>
      </c>
      <c r="K482" t="s">
        <v>4717</v>
      </c>
    </row>
    <row r="483" spans="1:11">
      <c r="A483" s="92" t="s">
        <v>4713</v>
      </c>
      <c r="B483" t="s">
        <v>2020</v>
      </c>
      <c r="C483" t="s">
        <v>2556</v>
      </c>
      <c r="D483" t="s">
        <v>2458</v>
      </c>
      <c r="E483" t="s">
        <v>1213</v>
      </c>
      <c r="G483" t="s">
        <v>4718</v>
      </c>
      <c r="H483" t="s">
        <v>1213</v>
      </c>
      <c r="I483" t="s">
        <v>4108</v>
      </c>
      <c r="J483" t="s">
        <v>2288</v>
      </c>
      <c r="K483" t="s">
        <v>1611</v>
      </c>
    </row>
    <row r="484" spans="1:11">
      <c r="A484" s="92" t="s">
        <v>4713</v>
      </c>
      <c r="B484" t="s">
        <v>2020</v>
      </c>
      <c r="C484" t="s">
        <v>2557</v>
      </c>
      <c r="E484" t="s">
        <v>2558</v>
      </c>
      <c r="G484" t="s">
        <v>4715</v>
      </c>
      <c r="H484" t="s">
        <v>2559</v>
      </c>
      <c r="I484" t="s">
        <v>4108</v>
      </c>
      <c r="J484" t="s">
        <v>4716</v>
      </c>
      <c r="K484" t="s">
        <v>4717</v>
      </c>
    </row>
    <row r="485" spans="1:11">
      <c r="A485" s="92" t="s">
        <v>4713</v>
      </c>
      <c r="B485" t="s">
        <v>2020</v>
      </c>
      <c r="C485" t="s">
        <v>2560</v>
      </c>
      <c r="D485" t="s">
        <v>2451</v>
      </c>
      <c r="E485" t="s">
        <v>108</v>
      </c>
      <c r="G485" t="s">
        <v>4719</v>
      </c>
      <c r="H485" t="s">
        <v>108</v>
      </c>
      <c r="I485" t="s">
        <v>4108</v>
      </c>
      <c r="J485" t="s">
        <v>2097</v>
      </c>
      <c r="K485" t="s">
        <v>2098</v>
      </c>
    </row>
    <row r="486" spans="1:11">
      <c r="A486" s="92" t="s">
        <v>4713</v>
      </c>
      <c r="B486" t="s">
        <v>2020</v>
      </c>
      <c r="C486" t="s">
        <v>2561</v>
      </c>
      <c r="D486" t="s">
        <v>2562</v>
      </c>
      <c r="E486" t="s">
        <v>2563</v>
      </c>
      <c r="F486" t="s">
        <v>2564</v>
      </c>
      <c r="G486" t="s">
        <v>4719</v>
      </c>
      <c r="H486" t="s">
        <v>2563</v>
      </c>
      <c r="I486" t="s">
        <v>4108</v>
      </c>
      <c r="J486" t="s">
        <v>2097</v>
      </c>
      <c r="K486" t="s">
        <v>2098</v>
      </c>
    </row>
    <row r="487" spans="1:11">
      <c r="A487" s="92" t="s">
        <v>4713</v>
      </c>
      <c r="B487" t="s">
        <v>2020</v>
      </c>
      <c r="C487" t="s">
        <v>2565</v>
      </c>
      <c r="E487" t="s">
        <v>108</v>
      </c>
      <c r="G487" t="s">
        <v>4719</v>
      </c>
      <c r="H487" t="s">
        <v>108</v>
      </c>
      <c r="I487" t="s">
        <v>4108</v>
      </c>
      <c r="J487" t="s">
        <v>2097</v>
      </c>
      <c r="K487" t="s">
        <v>2098</v>
      </c>
    </row>
    <row r="488" spans="1:11">
      <c r="A488" s="92" t="s">
        <v>4713</v>
      </c>
      <c r="B488" t="s">
        <v>2021</v>
      </c>
      <c r="C488" t="s">
        <v>2567</v>
      </c>
      <c r="D488" t="s">
        <v>2463</v>
      </c>
      <c r="E488" t="s">
        <v>108</v>
      </c>
      <c r="G488" t="s">
        <v>4719</v>
      </c>
      <c r="H488" t="s">
        <v>108</v>
      </c>
      <c r="I488" t="s">
        <v>4112</v>
      </c>
      <c r="J488" t="s">
        <v>2097</v>
      </c>
      <c r="K488" t="s">
        <v>2098</v>
      </c>
    </row>
    <row r="489" spans="1:11">
      <c r="A489" s="92" t="s">
        <v>4713</v>
      </c>
      <c r="B489" t="s">
        <v>2021</v>
      </c>
      <c r="C489" t="s">
        <v>2568</v>
      </c>
      <c r="D489" t="s">
        <v>2569</v>
      </c>
      <c r="E489" t="s">
        <v>108</v>
      </c>
      <c r="F489" t="s">
        <v>2570</v>
      </c>
      <c r="G489" t="s">
        <v>4719</v>
      </c>
      <c r="H489" t="s">
        <v>108</v>
      </c>
      <c r="I489" t="s">
        <v>4112</v>
      </c>
      <c r="J489" t="s">
        <v>2097</v>
      </c>
      <c r="K489" t="s">
        <v>2098</v>
      </c>
    </row>
    <row r="490" spans="1:11">
      <c r="A490" s="92" t="s">
        <v>4713</v>
      </c>
      <c r="B490" t="s">
        <v>2021</v>
      </c>
      <c r="C490" t="s">
        <v>2571</v>
      </c>
      <c r="D490" t="s">
        <v>2569</v>
      </c>
      <c r="E490" t="s">
        <v>108</v>
      </c>
      <c r="G490" t="s">
        <v>4719</v>
      </c>
      <c r="H490" t="s">
        <v>108</v>
      </c>
      <c r="I490" t="s">
        <v>4112</v>
      </c>
      <c r="J490" t="s">
        <v>2097</v>
      </c>
      <c r="K490" t="s">
        <v>2098</v>
      </c>
    </row>
    <row r="491" spans="1:11">
      <c r="A491" s="92" t="s">
        <v>4713</v>
      </c>
      <c r="B491" t="s">
        <v>2021</v>
      </c>
      <c r="C491" t="s">
        <v>2457</v>
      </c>
      <c r="D491" t="s">
        <v>2458</v>
      </c>
      <c r="E491" t="s">
        <v>2459</v>
      </c>
      <c r="G491" t="s">
        <v>4714</v>
      </c>
      <c r="H491" t="s">
        <v>2682</v>
      </c>
      <c r="I491" t="s">
        <v>4112</v>
      </c>
      <c r="J491" t="s">
        <v>2291</v>
      </c>
      <c r="K491" t="s">
        <v>2292</v>
      </c>
    </row>
    <row r="492" spans="1:11">
      <c r="A492" s="92" t="s">
        <v>4713</v>
      </c>
      <c r="B492" t="s">
        <v>2021</v>
      </c>
      <c r="C492" t="s">
        <v>2573</v>
      </c>
      <c r="D492" t="s">
        <v>2574</v>
      </c>
      <c r="E492" t="s">
        <v>108</v>
      </c>
      <c r="F492" t="s">
        <v>2575</v>
      </c>
      <c r="G492" t="s">
        <v>4719</v>
      </c>
      <c r="H492" t="s">
        <v>108</v>
      </c>
      <c r="I492" t="s">
        <v>4112</v>
      </c>
      <c r="J492" t="s">
        <v>2097</v>
      </c>
      <c r="K492" t="s">
        <v>2098</v>
      </c>
    </row>
    <row r="493" spans="1:11">
      <c r="A493" s="92" t="s">
        <v>4713</v>
      </c>
      <c r="B493" t="s">
        <v>3890</v>
      </c>
      <c r="C493" t="s">
        <v>2577</v>
      </c>
      <c r="D493" t="s">
        <v>2521</v>
      </c>
      <c r="E493" t="s">
        <v>108</v>
      </c>
      <c r="G493" t="s">
        <v>4719</v>
      </c>
      <c r="H493" t="s">
        <v>108</v>
      </c>
      <c r="I493" t="s">
        <v>4116</v>
      </c>
      <c r="J493" t="s">
        <v>2097</v>
      </c>
      <c r="K493" t="s">
        <v>2098</v>
      </c>
    </row>
    <row r="494" spans="1:11">
      <c r="A494" s="92" t="s">
        <v>4713</v>
      </c>
      <c r="B494" t="s">
        <v>3890</v>
      </c>
      <c r="C494" t="s">
        <v>2520</v>
      </c>
      <c r="D494" t="s">
        <v>2521</v>
      </c>
      <c r="E494" t="s">
        <v>2522</v>
      </c>
      <c r="G494" t="s">
        <v>4719</v>
      </c>
      <c r="H494" t="s">
        <v>108</v>
      </c>
      <c r="I494" t="s">
        <v>4116</v>
      </c>
      <c r="J494" t="s">
        <v>2097</v>
      </c>
      <c r="K494" t="s">
        <v>2098</v>
      </c>
    </row>
    <row r="495" spans="1:11">
      <c r="A495" s="92" t="s">
        <v>4713</v>
      </c>
      <c r="B495" t="s">
        <v>3890</v>
      </c>
      <c r="C495" t="s">
        <v>2579</v>
      </c>
      <c r="D495" t="s">
        <v>2521</v>
      </c>
      <c r="E495" t="s">
        <v>2580</v>
      </c>
      <c r="F495" t="s">
        <v>2581</v>
      </c>
      <c r="G495" t="s">
        <v>4719</v>
      </c>
      <c r="H495" t="s">
        <v>108</v>
      </c>
      <c r="I495" t="s">
        <v>4116</v>
      </c>
      <c r="J495" t="s">
        <v>2097</v>
      </c>
      <c r="K495" t="s">
        <v>2098</v>
      </c>
    </row>
    <row r="496" spans="1:11">
      <c r="A496" s="92" t="s">
        <v>4713</v>
      </c>
      <c r="B496" t="s">
        <v>3890</v>
      </c>
      <c r="C496" t="s">
        <v>2582</v>
      </c>
      <c r="D496" t="s">
        <v>2521</v>
      </c>
      <c r="E496" t="s">
        <v>108</v>
      </c>
      <c r="G496" t="s">
        <v>4719</v>
      </c>
      <c r="H496" t="s">
        <v>108</v>
      </c>
      <c r="I496" t="s">
        <v>4116</v>
      </c>
      <c r="J496" t="s">
        <v>2097</v>
      </c>
      <c r="K496" t="s">
        <v>2098</v>
      </c>
    </row>
    <row r="497" spans="1:11">
      <c r="A497" s="92" t="s">
        <v>4713</v>
      </c>
      <c r="B497" t="s">
        <v>2027</v>
      </c>
      <c r="C497" t="s">
        <v>2584</v>
      </c>
      <c r="D497" t="s">
        <v>2585</v>
      </c>
      <c r="E497" t="s">
        <v>2586</v>
      </c>
      <c r="G497" t="s">
        <v>4719</v>
      </c>
      <c r="H497" t="s">
        <v>108</v>
      </c>
      <c r="I497" t="s">
        <v>4120</v>
      </c>
      <c r="J497" t="s">
        <v>2097</v>
      </c>
      <c r="K497" t="s">
        <v>2098</v>
      </c>
    </row>
    <row r="498" spans="1:11">
      <c r="A498" s="92" t="s">
        <v>4713</v>
      </c>
      <c r="B498" t="s">
        <v>2027</v>
      </c>
      <c r="C498" t="s">
        <v>2528</v>
      </c>
      <c r="D498" t="s">
        <v>2458</v>
      </c>
      <c r="E498" t="s">
        <v>551</v>
      </c>
      <c r="F498" t="s">
        <v>2529</v>
      </c>
      <c r="G498" t="s">
        <v>4715</v>
      </c>
      <c r="H498" t="s">
        <v>551</v>
      </c>
      <c r="I498" t="s">
        <v>4120</v>
      </c>
      <c r="J498" t="s">
        <v>4716</v>
      </c>
      <c r="K498" t="s">
        <v>4717</v>
      </c>
    </row>
    <row r="499" spans="1:11">
      <c r="A499" s="92" t="s">
        <v>4713</v>
      </c>
      <c r="B499" t="s">
        <v>2027</v>
      </c>
      <c r="C499" t="s">
        <v>2587</v>
      </c>
      <c r="D499" t="s">
        <v>2526</v>
      </c>
      <c r="E499" t="s">
        <v>2588</v>
      </c>
      <c r="G499" t="s">
        <v>4719</v>
      </c>
      <c r="H499" t="s">
        <v>108</v>
      </c>
      <c r="I499" t="s">
        <v>4120</v>
      </c>
      <c r="J499" t="s">
        <v>2097</v>
      </c>
      <c r="K499" t="s">
        <v>2098</v>
      </c>
    </row>
    <row r="500" spans="1:11">
      <c r="A500" s="92" t="s">
        <v>4713</v>
      </c>
      <c r="B500" t="s">
        <v>2027</v>
      </c>
      <c r="C500" t="s">
        <v>2589</v>
      </c>
      <c r="D500" t="s">
        <v>2590</v>
      </c>
      <c r="E500" t="s">
        <v>108</v>
      </c>
      <c r="F500" t="s">
        <v>2591</v>
      </c>
      <c r="G500" t="s">
        <v>4719</v>
      </c>
      <c r="H500" t="s">
        <v>108</v>
      </c>
      <c r="I500" t="s">
        <v>4120</v>
      </c>
      <c r="J500" t="s">
        <v>2097</v>
      </c>
      <c r="K500" t="s">
        <v>2098</v>
      </c>
    </row>
    <row r="501" spans="1:11">
      <c r="A501" s="92" t="s">
        <v>4713</v>
      </c>
      <c r="B501" t="s">
        <v>2027</v>
      </c>
      <c r="C501" t="s">
        <v>2592</v>
      </c>
      <c r="D501" t="s">
        <v>2590</v>
      </c>
      <c r="E501" t="s">
        <v>108</v>
      </c>
      <c r="G501" t="s">
        <v>4719</v>
      </c>
      <c r="H501" t="s">
        <v>108</v>
      </c>
      <c r="I501" t="s">
        <v>4120</v>
      </c>
      <c r="J501" t="s">
        <v>2097</v>
      </c>
      <c r="K501" t="s">
        <v>2098</v>
      </c>
    </row>
    <row r="502" spans="1:11">
      <c r="A502" s="92" t="s">
        <v>4713</v>
      </c>
      <c r="B502" t="s">
        <v>2029</v>
      </c>
      <c r="C502" t="s">
        <v>2594</v>
      </c>
      <c r="D502" t="s">
        <v>2463</v>
      </c>
      <c r="E502" t="s">
        <v>108</v>
      </c>
      <c r="G502" t="s">
        <v>4719</v>
      </c>
      <c r="H502" t="s">
        <v>108</v>
      </c>
      <c r="I502" t="s">
        <v>4124</v>
      </c>
      <c r="J502" t="s">
        <v>2097</v>
      </c>
      <c r="K502" t="s">
        <v>2098</v>
      </c>
    </row>
    <row r="503" spans="1:11">
      <c r="A503" s="92" t="s">
        <v>4713</v>
      </c>
      <c r="B503" t="s">
        <v>2029</v>
      </c>
      <c r="C503" t="s">
        <v>2462</v>
      </c>
      <c r="D503" t="s">
        <v>2463</v>
      </c>
      <c r="E503" t="s">
        <v>2459</v>
      </c>
      <c r="G503" t="s">
        <v>4714</v>
      </c>
      <c r="H503" t="s">
        <v>2682</v>
      </c>
      <c r="I503" t="s">
        <v>4124</v>
      </c>
      <c r="J503" t="s">
        <v>2291</v>
      </c>
      <c r="K503" t="s">
        <v>2292</v>
      </c>
    </row>
    <row r="504" spans="1:11">
      <c r="A504" s="92" t="s">
        <v>4713</v>
      </c>
      <c r="B504" t="s">
        <v>2029</v>
      </c>
      <c r="C504" t="s">
        <v>2464</v>
      </c>
      <c r="D504" t="s">
        <v>2463</v>
      </c>
      <c r="E504" t="s">
        <v>2459</v>
      </c>
      <c r="G504" t="s">
        <v>4714</v>
      </c>
      <c r="H504" t="s">
        <v>2682</v>
      </c>
      <c r="I504" t="s">
        <v>4124</v>
      </c>
      <c r="J504" t="s">
        <v>2291</v>
      </c>
      <c r="K504" t="s">
        <v>2292</v>
      </c>
    </row>
    <row r="505" spans="1:11">
      <c r="A505" s="92" t="s">
        <v>4713</v>
      </c>
      <c r="B505" t="s">
        <v>2029</v>
      </c>
      <c r="C505" t="s">
        <v>2465</v>
      </c>
      <c r="D505" t="s">
        <v>2463</v>
      </c>
      <c r="E505" t="s">
        <v>2459</v>
      </c>
      <c r="G505" t="s">
        <v>4714</v>
      </c>
      <c r="H505" t="s">
        <v>2682</v>
      </c>
      <c r="I505" t="s">
        <v>4124</v>
      </c>
      <c r="J505" t="s">
        <v>2291</v>
      </c>
      <c r="K505" t="s">
        <v>2292</v>
      </c>
    </row>
    <row r="506" spans="1:11">
      <c r="A506" s="92" t="s">
        <v>4713</v>
      </c>
      <c r="B506" t="s">
        <v>2029</v>
      </c>
      <c r="C506" t="s">
        <v>2466</v>
      </c>
      <c r="D506" t="s">
        <v>2463</v>
      </c>
      <c r="E506" t="s">
        <v>2459</v>
      </c>
      <c r="G506" t="s">
        <v>4714</v>
      </c>
      <c r="H506" t="s">
        <v>2682</v>
      </c>
      <c r="I506" t="s">
        <v>4124</v>
      </c>
      <c r="J506" t="s">
        <v>2291</v>
      </c>
      <c r="K506" t="s">
        <v>2292</v>
      </c>
    </row>
    <row r="507" spans="1:11">
      <c r="A507" s="92" t="s">
        <v>4713</v>
      </c>
      <c r="B507" t="s">
        <v>2029</v>
      </c>
      <c r="C507" t="s">
        <v>2595</v>
      </c>
      <c r="D507" t="s">
        <v>2596</v>
      </c>
      <c r="E507" t="s">
        <v>108</v>
      </c>
      <c r="F507" t="s">
        <v>2597</v>
      </c>
      <c r="G507" t="s">
        <v>4719</v>
      </c>
      <c r="H507" t="s">
        <v>108</v>
      </c>
      <c r="I507" t="s">
        <v>4124</v>
      </c>
      <c r="J507" t="s">
        <v>2097</v>
      </c>
      <c r="K507" t="s">
        <v>2098</v>
      </c>
    </row>
    <row r="508" spans="1:11">
      <c r="A508" s="92" t="s">
        <v>4713</v>
      </c>
      <c r="B508" t="s">
        <v>2029</v>
      </c>
      <c r="C508" t="s">
        <v>2598</v>
      </c>
      <c r="D508" t="s">
        <v>2596</v>
      </c>
      <c r="E508" t="s">
        <v>108</v>
      </c>
      <c r="G508" t="s">
        <v>4719</v>
      </c>
      <c r="H508" t="s">
        <v>108</v>
      </c>
      <c r="I508" t="s">
        <v>4124</v>
      </c>
      <c r="J508" t="s">
        <v>2097</v>
      </c>
      <c r="K508" t="s">
        <v>2098</v>
      </c>
    </row>
    <row r="509" spans="1:11">
      <c r="A509" s="92" t="s">
        <v>4713</v>
      </c>
      <c r="B509" t="s">
        <v>2031</v>
      </c>
      <c r="C509" t="s">
        <v>2600</v>
      </c>
      <c r="D509" t="s">
        <v>2601</v>
      </c>
      <c r="E509" t="s">
        <v>108</v>
      </c>
      <c r="G509" t="s">
        <v>4719</v>
      </c>
      <c r="H509" t="s">
        <v>108</v>
      </c>
      <c r="I509" t="s">
        <v>4126</v>
      </c>
      <c r="J509" t="s">
        <v>2097</v>
      </c>
      <c r="K509" t="s">
        <v>2098</v>
      </c>
    </row>
    <row r="510" spans="1:11">
      <c r="A510" s="92" t="s">
        <v>4713</v>
      </c>
      <c r="B510" t="s">
        <v>2031</v>
      </c>
      <c r="C510" t="s">
        <v>2602</v>
      </c>
      <c r="D510" t="s">
        <v>2603</v>
      </c>
      <c r="E510" t="s">
        <v>2586</v>
      </c>
      <c r="G510" t="s">
        <v>4719</v>
      </c>
      <c r="H510" t="s">
        <v>108</v>
      </c>
      <c r="I510" t="s">
        <v>4126</v>
      </c>
      <c r="J510" t="s">
        <v>2097</v>
      </c>
      <c r="K510" t="s">
        <v>2098</v>
      </c>
    </row>
    <row r="511" spans="1:11">
      <c r="A511" s="92" t="s">
        <v>4713</v>
      </c>
      <c r="B511" t="s">
        <v>2031</v>
      </c>
      <c r="C511" t="s">
        <v>2604</v>
      </c>
      <c r="D511" t="s">
        <v>2601</v>
      </c>
      <c r="E511" t="s">
        <v>2605</v>
      </c>
      <c r="F511" t="s">
        <v>2606</v>
      </c>
      <c r="G511" t="s">
        <v>4719</v>
      </c>
      <c r="H511" t="s">
        <v>108</v>
      </c>
      <c r="I511" t="s">
        <v>4126</v>
      </c>
      <c r="J511" t="s">
        <v>2097</v>
      </c>
      <c r="K511" t="s">
        <v>2098</v>
      </c>
    </row>
    <row r="512" spans="1:11">
      <c r="A512" s="92" t="s">
        <v>4713</v>
      </c>
      <c r="B512" t="s">
        <v>2031</v>
      </c>
      <c r="C512" t="s">
        <v>2468</v>
      </c>
      <c r="D512" t="s">
        <v>2458</v>
      </c>
      <c r="E512" t="s">
        <v>2469</v>
      </c>
      <c r="G512" t="s">
        <v>4719</v>
      </c>
      <c r="H512" t="s">
        <v>108</v>
      </c>
      <c r="I512" t="s">
        <v>4126</v>
      </c>
      <c r="J512" t="s">
        <v>2097</v>
      </c>
      <c r="K512" t="s">
        <v>2098</v>
      </c>
    </row>
    <row r="513" spans="1:11">
      <c r="A513" s="92" t="s">
        <v>4713</v>
      </c>
      <c r="B513" t="s">
        <v>2031</v>
      </c>
      <c r="C513" t="s">
        <v>2472</v>
      </c>
      <c r="D513" t="s">
        <v>2458</v>
      </c>
      <c r="E513" t="s">
        <v>2459</v>
      </c>
      <c r="G513" t="s">
        <v>4714</v>
      </c>
      <c r="H513" t="s">
        <v>2682</v>
      </c>
      <c r="I513" t="s">
        <v>4126</v>
      </c>
      <c r="J513" t="s">
        <v>2291</v>
      </c>
      <c r="K513" t="s">
        <v>2292</v>
      </c>
    </row>
    <row r="514" spans="1:11">
      <c r="A514" s="92" t="s">
        <v>4713</v>
      </c>
      <c r="B514" t="s">
        <v>2031</v>
      </c>
      <c r="C514" t="s">
        <v>2473</v>
      </c>
      <c r="D514" t="s">
        <v>2458</v>
      </c>
      <c r="E514" t="s">
        <v>2459</v>
      </c>
      <c r="G514" t="s">
        <v>4714</v>
      </c>
      <c r="H514" t="s">
        <v>2682</v>
      </c>
      <c r="I514" t="s">
        <v>4126</v>
      </c>
      <c r="J514" t="s">
        <v>2291</v>
      </c>
      <c r="K514" t="s">
        <v>2292</v>
      </c>
    </row>
    <row r="515" spans="1:11">
      <c r="A515" s="92" t="s">
        <v>4713</v>
      </c>
      <c r="B515" t="s">
        <v>2031</v>
      </c>
      <c r="C515" t="s">
        <v>2474</v>
      </c>
      <c r="D515" t="s">
        <v>2458</v>
      </c>
      <c r="E515" t="s">
        <v>2459</v>
      </c>
      <c r="G515" t="s">
        <v>4714</v>
      </c>
      <c r="H515" t="s">
        <v>2682</v>
      </c>
      <c r="I515" t="s">
        <v>4126</v>
      </c>
      <c r="J515" t="s">
        <v>2291</v>
      </c>
      <c r="K515" t="s">
        <v>2292</v>
      </c>
    </row>
    <row r="516" spans="1:11">
      <c r="A516" s="92" t="s">
        <v>4713</v>
      </c>
      <c r="B516" t="s">
        <v>2031</v>
      </c>
      <c r="C516" t="s">
        <v>2607</v>
      </c>
      <c r="D516" t="s">
        <v>2601</v>
      </c>
      <c r="E516" t="s">
        <v>2563</v>
      </c>
      <c r="G516" t="s">
        <v>4719</v>
      </c>
      <c r="H516" t="s">
        <v>2563</v>
      </c>
      <c r="I516" t="s">
        <v>4126</v>
      </c>
      <c r="J516" t="s">
        <v>2097</v>
      </c>
      <c r="K516" t="s">
        <v>2098</v>
      </c>
    </row>
    <row r="517" spans="1:11">
      <c r="A517" s="92" t="s">
        <v>4713</v>
      </c>
      <c r="B517" t="s">
        <v>2031</v>
      </c>
      <c r="C517" t="s">
        <v>2608</v>
      </c>
      <c r="D517" t="s">
        <v>2609</v>
      </c>
      <c r="E517" t="s">
        <v>108</v>
      </c>
      <c r="G517" t="s">
        <v>4719</v>
      </c>
      <c r="H517" t="s">
        <v>108</v>
      </c>
      <c r="I517" t="s">
        <v>4126</v>
      </c>
      <c r="J517" t="s">
        <v>2097</v>
      </c>
      <c r="K517" t="s">
        <v>2098</v>
      </c>
    </row>
    <row r="518" spans="1:11">
      <c r="A518" s="92" t="s">
        <v>4713</v>
      </c>
      <c r="B518" t="s">
        <v>2034</v>
      </c>
      <c r="C518" t="s">
        <v>2614</v>
      </c>
      <c r="E518" t="s">
        <v>2563</v>
      </c>
      <c r="G518" t="s">
        <v>4719</v>
      </c>
      <c r="H518" t="s">
        <v>2563</v>
      </c>
      <c r="I518" t="s">
        <v>4128</v>
      </c>
      <c r="J518" t="s">
        <v>2097</v>
      </c>
      <c r="K518" t="s">
        <v>2098</v>
      </c>
    </row>
    <row r="519" spans="1:11">
      <c r="A519" s="92" t="s">
        <v>4713</v>
      </c>
      <c r="B519" t="s">
        <v>2034</v>
      </c>
      <c r="C519" t="s">
        <v>2533</v>
      </c>
      <c r="E519" t="s">
        <v>2534</v>
      </c>
      <c r="G519" t="s">
        <v>4715</v>
      </c>
      <c r="H519" t="s">
        <v>2753</v>
      </c>
      <c r="I519" t="s">
        <v>4128</v>
      </c>
      <c r="J519" t="s">
        <v>4716</v>
      </c>
      <c r="K519" t="s">
        <v>4717</v>
      </c>
    </row>
    <row r="520" spans="1:11">
      <c r="A520" s="92" t="s">
        <v>4713</v>
      </c>
      <c r="B520" t="s">
        <v>2034</v>
      </c>
      <c r="C520" t="s">
        <v>2615</v>
      </c>
      <c r="D520" t="s">
        <v>2601</v>
      </c>
      <c r="E520" t="s">
        <v>108</v>
      </c>
      <c r="G520" t="s">
        <v>4719</v>
      </c>
      <c r="H520" t="s">
        <v>108</v>
      </c>
      <c r="I520" t="s">
        <v>4128</v>
      </c>
      <c r="J520" t="s">
        <v>2097</v>
      </c>
      <c r="K520" t="s">
        <v>2098</v>
      </c>
    </row>
    <row r="521" spans="1:11">
      <c r="A521" s="92" t="s">
        <v>4713</v>
      </c>
      <c r="B521" t="s">
        <v>2034</v>
      </c>
      <c r="C521" t="s">
        <v>2616</v>
      </c>
      <c r="D521" t="s">
        <v>2601</v>
      </c>
      <c r="E521" t="s">
        <v>108</v>
      </c>
      <c r="G521" t="s">
        <v>4719</v>
      </c>
      <c r="H521" t="s">
        <v>108</v>
      </c>
      <c r="I521" t="s">
        <v>4128</v>
      </c>
      <c r="J521" t="s">
        <v>2097</v>
      </c>
      <c r="K521" t="s">
        <v>2098</v>
      </c>
    </row>
    <row r="522" spans="1:11">
      <c r="A522" s="92" t="s">
        <v>4713</v>
      </c>
      <c r="B522" t="s">
        <v>2034</v>
      </c>
      <c r="C522" t="s">
        <v>2617</v>
      </c>
      <c r="D522" t="s">
        <v>2596</v>
      </c>
      <c r="E522" t="s">
        <v>108</v>
      </c>
      <c r="G522" t="s">
        <v>4719</v>
      </c>
      <c r="H522" t="s">
        <v>108</v>
      </c>
      <c r="I522" t="s">
        <v>4128</v>
      </c>
      <c r="J522" t="s">
        <v>2097</v>
      </c>
      <c r="K522" t="s">
        <v>2098</v>
      </c>
    </row>
    <row r="523" spans="1:11">
      <c r="A523" s="92" t="s">
        <v>4713</v>
      </c>
      <c r="B523" t="s">
        <v>2034</v>
      </c>
      <c r="C523" t="s">
        <v>2618</v>
      </c>
      <c r="D523" t="s">
        <v>2619</v>
      </c>
      <c r="E523" t="s">
        <v>2563</v>
      </c>
      <c r="G523" t="s">
        <v>4719</v>
      </c>
      <c r="H523" t="s">
        <v>2563</v>
      </c>
      <c r="I523" t="s">
        <v>4128</v>
      </c>
      <c r="J523" t="s">
        <v>2097</v>
      </c>
      <c r="K523" t="s">
        <v>2098</v>
      </c>
    </row>
    <row r="524" spans="1:11">
      <c r="A524" s="92" t="s">
        <v>4713</v>
      </c>
      <c r="B524" t="s">
        <v>2034</v>
      </c>
      <c r="C524" t="s">
        <v>2620</v>
      </c>
      <c r="D524" t="s">
        <v>2619</v>
      </c>
      <c r="E524" t="s">
        <v>2563</v>
      </c>
      <c r="G524" t="s">
        <v>4719</v>
      </c>
      <c r="H524" t="s">
        <v>2563</v>
      </c>
      <c r="I524" t="s">
        <v>4128</v>
      </c>
      <c r="J524" t="s">
        <v>2097</v>
      </c>
      <c r="K524" t="s">
        <v>2098</v>
      </c>
    </row>
    <row r="525" spans="1:11">
      <c r="A525" s="92" t="s">
        <v>4713</v>
      </c>
      <c r="B525" t="s">
        <v>2034</v>
      </c>
      <c r="C525" t="s">
        <v>2476</v>
      </c>
      <c r="D525" t="s">
        <v>2458</v>
      </c>
      <c r="E525" t="s">
        <v>2459</v>
      </c>
      <c r="G525" t="s">
        <v>4714</v>
      </c>
      <c r="H525" t="s">
        <v>2682</v>
      </c>
      <c r="I525" t="s">
        <v>4128</v>
      </c>
      <c r="J525" t="s">
        <v>2291</v>
      </c>
      <c r="K525" t="s">
        <v>2292</v>
      </c>
    </row>
    <row r="526" spans="1:11">
      <c r="A526" s="92" t="s">
        <v>4713</v>
      </c>
      <c r="B526" t="s">
        <v>2034</v>
      </c>
      <c r="C526" t="s">
        <v>2621</v>
      </c>
      <c r="D526" t="s">
        <v>2619</v>
      </c>
      <c r="E526" t="s">
        <v>108</v>
      </c>
      <c r="F526" t="s">
        <v>2622</v>
      </c>
      <c r="G526" t="s">
        <v>4719</v>
      </c>
      <c r="H526" t="s">
        <v>108</v>
      </c>
      <c r="I526" t="s">
        <v>4128</v>
      </c>
      <c r="J526" t="s">
        <v>2097</v>
      </c>
      <c r="K526" t="s">
        <v>2098</v>
      </c>
    </row>
    <row r="527" spans="1:11">
      <c r="A527" s="92" t="s">
        <v>4713</v>
      </c>
      <c r="B527" t="s">
        <v>2035</v>
      </c>
      <c r="C527" t="s">
        <v>2624</v>
      </c>
      <c r="D527" t="s">
        <v>2625</v>
      </c>
      <c r="E527" t="s">
        <v>108</v>
      </c>
      <c r="G527" t="s">
        <v>4719</v>
      </c>
      <c r="H527" t="s">
        <v>108</v>
      </c>
      <c r="I527" t="s">
        <v>4132</v>
      </c>
      <c r="J527" t="s">
        <v>2097</v>
      </c>
      <c r="K527" t="s">
        <v>2098</v>
      </c>
    </row>
    <row r="528" spans="1:11">
      <c r="A528" s="92" t="s">
        <v>4713</v>
      </c>
      <c r="B528" t="s">
        <v>2035</v>
      </c>
      <c r="C528" t="s">
        <v>2626</v>
      </c>
      <c r="D528" t="s">
        <v>2627</v>
      </c>
      <c r="E528" t="s">
        <v>108</v>
      </c>
      <c r="G528" t="s">
        <v>4719</v>
      </c>
      <c r="H528" t="s">
        <v>108</v>
      </c>
      <c r="I528" t="s">
        <v>4132</v>
      </c>
      <c r="J528" t="s">
        <v>2097</v>
      </c>
      <c r="K528" t="s">
        <v>2098</v>
      </c>
    </row>
    <row r="529" spans="1:11">
      <c r="A529" s="92" t="s">
        <v>4713</v>
      </c>
      <c r="B529" t="s">
        <v>2035</v>
      </c>
      <c r="C529" t="s">
        <v>2628</v>
      </c>
      <c r="D529" t="s">
        <v>2627</v>
      </c>
      <c r="E529" t="s">
        <v>108</v>
      </c>
      <c r="G529" t="s">
        <v>4719</v>
      </c>
      <c r="H529" t="s">
        <v>108</v>
      </c>
      <c r="I529" t="s">
        <v>4132</v>
      </c>
      <c r="J529" t="s">
        <v>2097</v>
      </c>
      <c r="K529" t="s">
        <v>2098</v>
      </c>
    </row>
    <row r="530" spans="1:11">
      <c r="A530" s="92" t="s">
        <v>4713</v>
      </c>
      <c r="B530" t="s">
        <v>2037</v>
      </c>
      <c r="C530" t="s">
        <v>2536</v>
      </c>
      <c r="D530" t="s">
        <v>2537</v>
      </c>
      <c r="E530" t="s">
        <v>551</v>
      </c>
      <c r="F530" t="s">
        <v>2538</v>
      </c>
      <c r="G530" t="s">
        <v>4715</v>
      </c>
      <c r="H530" t="s">
        <v>551</v>
      </c>
      <c r="I530" t="s">
        <v>4136</v>
      </c>
      <c r="J530" t="s">
        <v>4716</v>
      </c>
      <c r="K530" t="s">
        <v>4717</v>
      </c>
    </row>
    <row r="531" spans="1:11">
      <c r="A531" s="92" t="s">
        <v>4713</v>
      </c>
      <c r="B531" t="s">
        <v>2037</v>
      </c>
      <c r="C531" t="s">
        <v>2539</v>
      </c>
      <c r="D531" t="s">
        <v>2540</v>
      </c>
      <c r="E531" t="s">
        <v>2541</v>
      </c>
      <c r="F531" t="s">
        <v>2542</v>
      </c>
      <c r="G531" t="s">
        <v>4715</v>
      </c>
      <c r="H531" t="s">
        <v>551</v>
      </c>
      <c r="I531" t="s">
        <v>4136</v>
      </c>
      <c r="J531" t="s">
        <v>4716</v>
      </c>
      <c r="K531" t="s">
        <v>4717</v>
      </c>
    </row>
    <row r="532" spans="1:11">
      <c r="A532" s="92" t="s">
        <v>4713</v>
      </c>
      <c r="B532" t="s">
        <v>2037</v>
      </c>
      <c r="C532" t="s">
        <v>2630</v>
      </c>
      <c r="D532" t="s">
        <v>2479</v>
      </c>
      <c r="E532" t="s">
        <v>2563</v>
      </c>
      <c r="F532" t="s">
        <v>2631</v>
      </c>
      <c r="G532" t="s">
        <v>4719</v>
      </c>
      <c r="H532" t="s">
        <v>2563</v>
      </c>
      <c r="I532" t="s">
        <v>4136</v>
      </c>
      <c r="J532" t="s">
        <v>2097</v>
      </c>
      <c r="K532" t="s">
        <v>2098</v>
      </c>
    </row>
    <row r="533" spans="1:11">
      <c r="A533" s="92" t="s">
        <v>4713</v>
      </c>
      <c r="B533" t="s">
        <v>2037</v>
      </c>
      <c r="C533" t="s">
        <v>2632</v>
      </c>
      <c r="D533" t="s">
        <v>2540</v>
      </c>
      <c r="E533" t="s">
        <v>108</v>
      </c>
      <c r="F533" t="s">
        <v>2633</v>
      </c>
      <c r="G533" t="s">
        <v>4719</v>
      </c>
      <c r="H533" t="s">
        <v>108</v>
      </c>
      <c r="I533" t="s">
        <v>4136</v>
      </c>
      <c r="J533" t="s">
        <v>2097</v>
      </c>
      <c r="K533" t="s">
        <v>2098</v>
      </c>
    </row>
    <row r="534" spans="1:11">
      <c r="A534" s="92" t="s">
        <v>4713</v>
      </c>
      <c r="B534" t="s">
        <v>2037</v>
      </c>
      <c r="C534" t="s">
        <v>2634</v>
      </c>
      <c r="D534" t="s">
        <v>2635</v>
      </c>
      <c r="E534" t="s">
        <v>108</v>
      </c>
      <c r="F534" t="s">
        <v>2636</v>
      </c>
      <c r="G534" t="s">
        <v>4719</v>
      </c>
      <c r="H534" t="s">
        <v>108</v>
      </c>
      <c r="I534" t="s">
        <v>4136</v>
      </c>
      <c r="J534" t="s">
        <v>2097</v>
      </c>
      <c r="K534" t="s">
        <v>2098</v>
      </c>
    </row>
    <row r="535" spans="1:11">
      <c r="A535" s="92" t="s">
        <v>4713</v>
      </c>
      <c r="B535" t="s">
        <v>2037</v>
      </c>
      <c r="C535" t="s">
        <v>2484</v>
      </c>
      <c r="D535" t="s">
        <v>2485</v>
      </c>
      <c r="G535" t="s">
        <v>4689</v>
      </c>
      <c r="I535" t="s">
        <v>4136</v>
      </c>
    </row>
    <row r="536" spans="1:11">
      <c r="A536" s="92" t="s">
        <v>4713</v>
      </c>
      <c r="B536" t="s">
        <v>2037</v>
      </c>
      <c r="C536" t="s">
        <v>2487</v>
      </c>
      <c r="D536" t="s">
        <v>2485</v>
      </c>
      <c r="G536" t="s">
        <v>4689</v>
      </c>
      <c r="I536" t="s">
        <v>4136</v>
      </c>
    </row>
    <row r="537" spans="1:11">
      <c r="A537" s="92" t="s">
        <v>4713</v>
      </c>
      <c r="B537" t="s">
        <v>2037</v>
      </c>
      <c r="C537" t="s">
        <v>2488</v>
      </c>
      <c r="D537" t="s">
        <v>2485</v>
      </c>
      <c r="E537" t="s">
        <v>2489</v>
      </c>
      <c r="F537" t="s">
        <v>2491</v>
      </c>
      <c r="G537" t="s">
        <v>4690</v>
      </c>
      <c r="I537" t="s">
        <v>4136</v>
      </c>
    </row>
    <row r="538" spans="1:11">
      <c r="A538" s="92" t="s">
        <v>4713</v>
      </c>
      <c r="B538" t="s">
        <v>2042</v>
      </c>
      <c r="C538" t="s">
        <v>2638</v>
      </c>
      <c r="D538" t="s">
        <v>2540</v>
      </c>
      <c r="E538" t="s">
        <v>108</v>
      </c>
      <c r="F538" t="s">
        <v>2639</v>
      </c>
      <c r="G538" t="s">
        <v>4719</v>
      </c>
      <c r="H538" t="s">
        <v>108</v>
      </c>
      <c r="I538" t="s">
        <v>4140</v>
      </c>
      <c r="J538" t="s">
        <v>2097</v>
      </c>
      <c r="K538" t="s">
        <v>2098</v>
      </c>
    </row>
    <row r="539" spans="1:11">
      <c r="A539" s="92" t="s">
        <v>4713</v>
      </c>
      <c r="B539" t="s">
        <v>2042</v>
      </c>
      <c r="C539" t="s">
        <v>2494</v>
      </c>
      <c r="D539" t="s">
        <v>2458</v>
      </c>
      <c r="E539" t="s">
        <v>551</v>
      </c>
      <c r="F539" t="s">
        <v>2495</v>
      </c>
      <c r="G539" t="s">
        <v>4691</v>
      </c>
      <c r="I539" t="s">
        <v>4140</v>
      </c>
    </row>
    <row r="540" spans="1:11">
      <c r="A540" s="92" t="s">
        <v>4713</v>
      </c>
      <c r="B540" t="s">
        <v>2042</v>
      </c>
      <c r="C540" t="s">
        <v>2494</v>
      </c>
      <c r="D540" t="s">
        <v>2458</v>
      </c>
      <c r="E540" t="s">
        <v>551</v>
      </c>
      <c r="F540" t="s">
        <v>2495</v>
      </c>
      <c r="G540" t="s">
        <v>4715</v>
      </c>
      <c r="H540" t="s">
        <v>551</v>
      </c>
      <c r="I540" t="s">
        <v>4140</v>
      </c>
      <c r="J540" t="s">
        <v>4716</v>
      </c>
      <c r="K540" t="s">
        <v>4717</v>
      </c>
    </row>
    <row r="541" spans="1:11">
      <c r="A541" s="92" t="s">
        <v>4713</v>
      </c>
      <c r="B541" t="s">
        <v>2042</v>
      </c>
      <c r="C541" t="s">
        <v>2640</v>
      </c>
      <c r="D541" t="s">
        <v>2641</v>
      </c>
      <c r="E541" t="s">
        <v>108</v>
      </c>
      <c r="F541" t="s">
        <v>2642</v>
      </c>
      <c r="G541" t="s">
        <v>4719</v>
      </c>
      <c r="H541" t="s">
        <v>108</v>
      </c>
      <c r="I541" t="s">
        <v>4140</v>
      </c>
      <c r="J541" t="s">
        <v>2097</v>
      </c>
      <c r="K541" t="s">
        <v>2098</v>
      </c>
    </row>
    <row r="542" spans="1:11">
      <c r="A542" s="92" t="s">
        <v>4713</v>
      </c>
      <c r="B542" t="s">
        <v>2042</v>
      </c>
      <c r="C542" t="s">
        <v>2643</v>
      </c>
      <c r="D542" t="s">
        <v>2641</v>
      </c>
      <c r="E542" t="s">
        <v>108</v>
      </c>
      <c r="F542" t="s">
        <v>2644</v>
      </c>
      <c r="G542" t="s">
        <v>4719</v>
      </c>
      <c r="H542" t="s">
        <v>108</v>
      </c>
      <c r="I542" t="s">
        <v>4140</v>
      </c>
      <c r="J542" t="s">
        <v>2097</v>
      </c>
      <c r="K542" t="s">
        <v>2098</v>
      </c>
    </row>
    <row r="543" spans="1:11">
      <c r="A543" s="92" t="s">
        <v>4713</v>
      </c>
      <c r="B543" t="s">
        <v>2042</v>
      </c>
      <c r="C543" t="s">
        <v>2645</v>
      </c>
      <c r="D543" t="s">
        <v>2540</v>
      </c>
      <c r="E543" t="s">
        <v>108</v>
      </c>
      <c r="G543" t="s">
        <v>4719</v>
      </c>
      <c r="H543" t="s">
        <v>108</v>
      </c>
      <c r="I543" t="s">
        <v>4140</v>
      </c>
      <c r="J543" t="s">
        <v>2097</v>
      </c>
      <c r="K543" t="s">
        <v>2098</v>
      </c>
    </row>
    <row r="544" spans="1:11">
      <c r="A544" s="92" t="s">
        <v>4713</v>
      </c>
      <c r="B544" t="s">
        <v>2042</v>
      </c>
      <c r="C544" t="s">
        <v>2646</v>
      </c>
      <c r="D544" t="s">
        <v>2647</v>
      </c>
      <c r="E544" t="s">
        <v>2648</v>
      </c>
      <c r="G544" t="s">
        <v>4719</v>
      </c>
      <c r="H544" t="s">
        <v>108</v>
      </c>
      <c r="I544" t="s">
        <v>4140</v>
      </c>
      <c r="J544" t="s">
        <v>2097</v>
      </c>
      <c r="K544" t="s">
        <v>2098</v>
      </c>
    </row>
    <row r="545" spans="1:11">
      <c r="A545" s="92" t="s">
        <v>4713</v>
      </c>
      <c r="B545" t="s">
        <v>2042</v>
      </c>
      <c r="C545" t="s">
        <v>2544</v>
      </c>
      <c r="D545" t="s">
        <v>2458</v>
      </c>
      <c r="E545" t="s">
        <v>551</v>
      </c>
      <c r="F545" t="s">
        <v>2545</v>
      </c>
      <c r="G545" t="s">
        <v>4715</v>
      </c>
      <c r="H545" t="s">
        <v>551</v>
      </c>
      <c r="I545" t="s">
        <v>4140</v>
      </c>
      <c r="J545" t="s">
        <v>4716</v>
      </c>
      <c r="K545" t="s">
        <v>4717</v>
      </c>
    </row>
    <row r="546" spans="1:11">
      <c r="A546" s="92" t="s">
        <v>4713</v>
      </c>
      <c r="B546" t="s">
        <v>2044</v>
      </c>
      <c r="C546" t="s">
        <v>2547</v>
      </c>
      <c r="E546" t="s">
        <v>551</v>
      </c>
      <c r="G546" t="s">
        <v>4715</v>
      </c>
      <c r="H546" t="s">
        <v>551</v>
      </c>
      <c r="I546" t="s">
        <v>4144</v>
      </c>
      <c r="J546" t="s">
        <v>4716</v>
      </c>
      <c r="K546" t="s">
        <v>4717</v>
      </c>
    </row>
    <row r="547" spans="1:11">
      <c r="A547" s="92" t="s">
        <v>4713</v>
      </c>
      <c r="B547" t="s">
        <v>2044</v>
      </c>
      <c r="C547" t="s">
        <v>2650</v>
      </c>
      <c r="D547" t="s">
        <v>2651</v>
      </c>
      <c r="E547" t="s">
        <v>108</v>
      </c>
      <c r="G547" t="s">
        <v>4719</v>
      </c>
      <c r="H547" t="s">
        <v>108</v>
      </c>
      <c r="I547" t="s">
        <v>4144</v>
      </c>
      <c r="J547" t="s">
        <v>2097</v>
      </c>
      <c r="K547" t="s">
        <v>2098</v>
      </c>
    </row>
    <row r="548" spans="1:11">
      <c r="A548" s="92" t="s">
        <v>4713</v>
      </c>
      <c r="B548" t="s">
        <v>2044</v>
      </c>
      <c r="C548" t="s">
        <v>2652</v>
      </c>
      <c r="D548" t="s">
        <v>2651</v>
      </c>
      <c r="E548" t="s">
        <v>2563</v>
      </c>
      <c r="F548" t="s">
        <v>2653</v>
      </c>
      <c r="G548" t="s">
        <v>4719</v>
      </c>
      <c r="H548" t="s">
        <v>2563</v>
      </c>
      <c r="I548" t="s">
        <v>4144</v>
      </c>
      <c r="J548" t="s">
        <v>2097</v>
      </c>
      <c r="K548" t="s">
        <v>2098</v>
      </c>
    </row>
    <row r="549" spans="1:11">
      <c r="A549" s="92" t="s">
        <v>4713</v>
      </c>
      <c r="B549" t="s">
        <v>2044</v>
      </c>
      <c r="C549" t="s">
        <v>2654</v>
      </c>
      <c r="D549" t="s">
        <v>2655</v>
      </c>
      <c r="E549" t="s">
        <v>2656</v>
      </c>
      <c r="F549" t="s">
        <v>2658</v>
      </c>
      <c r="G549" t="s">
        <v>4718</v>
      </c>
      <c r="H549" t="s">
        <v>2692</v>
      </c>
      <c r="I549" t="s">
        <v>4144</v>
      </c>
      <c r="J549" t="s">
        <v>2288</v>
      </c>
      <c r="K549" t="s">
        <v>1611</v>
      </c>
    </row>
    <row r="550" spans="1:11">
      <c r="A550" s="92" t="s">
        <v>4713</v>
      </c>
      <c r="B550" t="s">
        <v>2044</v>
      </c>
      <c r="C550" t="s">
        <v>2659</v>
      </c>
      <c r="D550" t="s">
        <v>2655</v>
      </c>
      <c r="E550" t="s">
        <v>2580</v>
      </c>
      <c r="F550" t="s">
        <v>2660</v>
      </c>
      <c r="G550" t="s">
        <v>4719</v>
      </c>
      <c r="H550" t="s">
        <v>108</v>
      </c>
      <c r="I550" t="s">
        <v>4144</v>
      </c>
      <c r="J550" t="s">
        <v>2097</v>
      </c>
      <c r="K550" t="s">
        <v>2098</v>
      </c>
    </row>
    <row r="551" spans="1:11">
      <c r="A551" s="92" t="s">
        <v>4713</v>
      </c>
      <c r="B551" t="s">
        <v>2044</v>
      </c>
      <c r="C551" t="s">
        <v>2661</v>
      </c>
      <c r="D551" t="s">
        <v>2651</v>
      </c>
      <c r="E551" t="s">
        <v>2662</v>
      </c>
      <c r="G551" t="s">
        <v>4719</v>
      </c>
      <c r="H551" t="s">
        <v>108</v>
      </c>
      <c r="I551" t="s">
        <v>4144</v>
      </c>
      <c r="J551" t="s">
        <v>2097</v>
      </c>
      <c r="K551" t="s">
        <v>2098</v>
      </c>
    </row>
    <row r="552" spans="1:11">
      <c r="A552" s="92" t="s">
        <v>4713</v>
      </c>
      <c r="B552" t="s">
        <v>2044</v>
      </c>
      <c r="C552" t="s">
        <v>2663</v>
      </c>
      <c r="D552" t="s">
        <v>2651</v>
      </c>
      <c r="E552" t="s">
        <v>2664</v>
      </c>
      <c r="F552" t="s">
        <v>2665</v>
      </c>
      <c r="G552" t="s">
        <v>4719</v>
      </c>
      <c r="H552" t="s">
        <v>108</v>
      </c>
      <c r="I552" t="s">
        <v>4144</v>
      </c>
      <c r="J552" t="s">
        <v>2097</v>
      </c>
      <c r="K552" t="s">
        <v>2098</v>
      </c>
    </row>
    <row r="553" spans="1:11">
      <c r="A553" s="92" t="s">
        <v>4713</v>
      </c>
      <c r="B553" t="s">
        <v>2046</v>
      </c>
      <c r="C553" t="s">
        <v>2667</v>
      </c>
      <c r="D553" t="s">
        <v>2485</v>
      </c>
      <c r="E553" t="s">
        <v>2668</v>
      </c>
      <c r="F553" t="s">
        <v>2669</v>
      </c>
      <c r="G553" t="s">
        <v>4719</v>
      </c>
      <c r="H553" t="s">
        <v>108</v>
      </c>
      <c r="I553" t="s">
        <v>4148</v>
      </c>
      <c r="J553" t="s">
        <v>2097</v>
      </c>
      <c r="K553" t="s">
        <v>2098</v>
      </c>
    </row>
    <row r="554" spans="1:11">
      <c r="A554" s="92" t="s">
        <v>4713</v>
      </c>
      <c r="B554" t="s">
        <v>2046</v>
      </c>
      <c r="C554" t="s">
        <v>2499</v>
      </c>
      <c r="D554" t="s">
        <v>2500</v>
      </c>
      <c r="E554" t="s">
        <v>2501</v>
      </c>
      <c r="F554" t="s">
        <v>2502</v>
      </c>
      <c r="G554" t="s">
        <v>4684</v>
      </c>
      <c r="I554" t="s">
        <v>4148</v>
      </c>
    </row>
    <row r="555" spans="1:11">
      <c r="A555" s="92" t="s">
        <v>4713</v>
      </c>
      <c r="B555" t="s">
        <v>2046</v>
      </c>
      <c r="C555" t="s">
        <v>2499</v>
      </c>
      <c r="D555" t="s">
        <v>2500</v>
      </c>
      <c r="E555" t="s">
        <v>2501</v>
      </c>
      <c r="F555" t="s">
        <v>2502</v>
      </c>
      <c r="G555" t="s">
        <v>4719</v>
      </c>
      <c r="H555" t="s">
        <v>108</v>
      </c>
      <c r="I555" t="s">
        <v>4148</v>
      </c>
      <c r="J555" t="s">
        <v>2097</v>
      </c>
      <c r="K555" t="s">
        <v>2098</v>
      </c>
    </row>
    <row r="556" spans="1:11">
      <c r="A556" s="92" t="s">
        <v>4713</v>
      </c>
      <c r="B556" t="s">
        <v>2046</v>
      </c>
      <c r="C556" t="s">
        <v>2506</v>
      </c>
      <c r="D556" t="s">
        <v>2458</v>
      </c>
      <c r="E556" t="s">
        <v>2459</v>
      </c>
      <c r="G556" t="s">
        <v>4714</v>
      </c>
      <c r="H556" t="s">
        <v>2682</v>
      </c>
      <c r="I556" t="s">
        <v>4148</v>
      </c>
      <c r="J556" t="s">
        <v>2291</v>
      </c>
      <c r="K556" t="s">
        <v>2292</v>
      </c>
    </row>
    <row r="557" spans="1:11">
      <c r="A557" s="92" t="s">
        <v>4713</v>
      </c>
      <c r="B557" t="s">
        <v>2046</v>
      </c>
      <c r="C557" t="s">
        <v>2670</v>
      </c>
      <c r="D557" t="s">
        <v>2458</v>
      </c>
      <c r="E557" t="s">
        <v>108</v>
      </c>
      <c r="G557" t="s">
        <v>4719</v>
      </c>
      <c r="H557" t="s">
        <v>108</v>
      </c>
      <c r="I557" t="s">
        <v>4148</v>
      </c>
      <c r="J557" t="s">
        <v>2097</v>
      </c>
      <c r="K557" t="s">
        <v>2098</v>
      </c>
    </row>
    <row r="558" spans="1:11">
      <c r="A558" s="92" t="s">
        <v>4713</v>
      </c>
      <c r="B558" t="s">
        <v>2046</v>
      </c>
      <c r="C558" t="s">
        <v>2671</v>
      </c>
      <c r="D558" t="s">
        <v>2504</v>
      </c>
      <c r="E558" t="s">
        <v>2672</v>
      </c>
      <c r="F558" t="s">
        <v>2673</v>
      </c>
      <c r="G558" t="s">
        <v>4719</v>
      </c>
      <c r="H558" t="s">
        <v>2672</v>
      </c>
      <c r="I558" t="s">
        <v>4148</v>
      </c>
      <c r="J558" t="s">
        <v>2097</v>
      </c>
      <c r="K558" t="s">
        <v>2098</v>
      </c>
    </row>
    <row r="559" spans="1:11">
      <c r="A559" s="92" t="s">
        <v>4720</v>
      </c>
      <c r="B559" t="s">
        <v>2001</v>
      </c>
      <c r="C559" t="s">
        <v>2458</v>
      </c>
      <c r="D559" t="s">
        <v>2458</v>
      </c>
      <c r="E559" t="s">
        <v>2459</v>
      </c>
      <c r="F559" t="s">
        <v>2717</v>
      </c>
      <c r="G559" t="s">
        <v>4721</v>
      </c>
      <c r="H559" t="s">
        <v>2703</v>
      </c>
      <c r="I559" t="s">
        <v>4077</v>
      </c>
      <c r="J559" t="s">
        <v>1433</v>
      </c>
      <c r="K559" t="s">
        <v>1434</v>
      </c>
    </row>
    <row r="560" spans="1:11">
      <c r="A560" s="92" t="s">
        <v>4720</v>
      </c>
      <c r="B560" t="s">
        <v>2001</v>
      </c>
      <c r="C560" t="s">
        <v>2414</v>
      </c>
      <c r="D560" t="s">
        <v>2415</v>
      </c>
      <c r="G560" t="s">
        <v>4684</v>
      </c>
      <c r="I560" t="s">
        <v>4077</v>
      </c>
    </row>
    <row r="561" spans="1:11">
      <c r="A561" s="92" t="s">
        <v>4720</v>
      </c>
      <c r="B561" t="s">
        <v>2001</v>
      </c>
      <c r="C561" t="s">
        <v>2419</v>
      </c>
      <c r="D561" t="s">
        <v>2415</v>
      </c>
      <c r="G561" t="s">
        <v>4684</v>
      </c>
      <c r="I561" t="s">
        <v>4077</v>
      </c>
    </row>
    <row r="562" spans="1:11">
      <c r="A562" s="92" t="s">
        <v>4720</v>
      </c>
      <c r="B562" t="s">
        <v>2004</v>
      </c>
      <c r="C562" t="s">
        <v>2421</v>
      </c>
      <c r="D562" t="s">
        <v>2415</v>
      </c>
      <c r="G562" t="s">
        <v>4685</v>
      </c>
      <c r="I562" t="s">
        <v>4081</v>
      </c>
    </row>
    <row r="563" spans="1:11">
      <c r="A563" s="92" t="s">
        <v>4720</v>
      </c>
      <c r="B563" t="s">
        <v>2004</v>
      </c>
      <c r="C563" t="s">
        <v>2423</v>
      </c>
      <c r="D563" t="s">
        <v>2424</v>
      </c>
      <c r="G563" t="s">
        <v>4684</v>
      </c>
      <c r="I563" t="s">
        <v>4081</v>
      </c>
    </row>
    <row r="564" spans="1:11">
      <c r="A564" s="92" t="s">
        <v>4720</v>
      </c>
      <c r="B564" t="s">
        <v>2004</v>
      </c>
      <c r="C564" t="s">
        <v>2425</v>
      </c>
      <c r="D564" t="s">
        <v>2424</v>
      </c>
      <c r="G564" t="s">
        <v>4684</v>
      </c>
      <c r="I564" t="s">
        <v>4081</v>
      </c>
    </row>
    <row r="565" spans="1:11">
      <c r="A565" s="92" t="s">
        <v>4720</v>
      </c>
      <c r="B565" t="s">
        <v>2004</v>
      </c>
      <c r="C565" t="s">
        <v>2426</v>
      </c>
      <c r="D565" t="s">
        <v>2415</v>
      </c>
      <c r="G565" t="s">
        <v>4685</v>
      </c>
      <c r="I565" t="s">
        <v>4081</v>
      </c>
    </row>
    <row r="566" spans="1:11">
      <c r="A566" s="92" t="s">
        <v>4720</v>
      </c>
      <c r="B566" t="s">
        <v>2004</v>
      </c>
      <c r="C566" t="s">
        <v>2427</v>
      </c>
      <c r="D566" t="s">
        <v>2424</v>
      </c>
      <c r="G566" t="s">
        <v>4684</v>
      </c>
      <c r="I566" t="s">
        <v>4081</v>
      </c>
    </row>
    <row r="567" spans="1:11">
      <c r="A567" s="92" t="s">
        <v>4720</v>
      </c>
      <c r="B567" t="s">
        <v>2004</v>
      </c>
      <c r="C567" t="s">
        <v>2428</v>
      </c>
      <c r="D567" t="s">
        <v>2415</v>
      </c>
      <c r="G567" t="s">
        <v>4684</v>
      </c>
      <c r="I567" t="s">
        <v>4081</v>
      </c>
    </row>
    <row r="568" spans="1:11">
      <c r="A568" s="92" t="s">
        <v>4720</v>
      </c>
      <c r="B568" t="s">
        <v>2004</v>
      </c>
      <c r="C568" t="s">
        <v>2429</v>
      </c>
      <c r="D568" t="s">
        <v>2415</v>
      </c>
      <c r="G568" t="s">
        <v>4685</v>
      </c>
      <c r="I568" t="s">
        <v>4081</v>
      </c>
    </row>
    <row r="569" spans="1:11">
      <c r="A569" s="92" t="s">
        <v>4720</v>
      </c>
      <c r="B569" t="s">
        <v>2004</v>
      </c>
      <c r="C569" t="s">
        <v>2430</v>
      </c>
      <c r="D569" t="s">
        <v>2415</v>
      </c>
      <c r="G569" t="s">
        <v>4685</v>
      </c>
      <c r="I569" t="s">
        <v>4081</v>
      </c>
    </row>
    <row r="570" spans="1:11">
      <c r="A570" s="92" t="s">
        <v>4720</v>
      </c>
      <c r="B570" t="s">
        <v>2004</v>
      </c>
      <c r="C570" t="s">
        <v>2431</v>
      </c>
      <c r="D570" t="s">
        <v>2415</v>
      </c>
      <c r="G570" t="s">
        <v>4685</v>
      </c>
      <c r="I570" t="s">
        <v>4081</v>
      </c>
    </row>
    <row r="571" spans="1:11">
      <c r="A571" s="92" t="s">
        <v>4720</v>
      </c>
      <c r="B571" t="s">
        <v>2004</v>
      </c>
      <c r="C571" t="s">
        <v>2432</v>
      </c>
      <c r="D571" t="s">
        <v>2424</v>
      </c>
      <c r="G571" t="s">
        <v>4685</v>
      </c>
      <c r="I571" t="s">
        <v>4081</v>
      </c>
    </row>
    <row r="572" spans="1:11">
      <c r="A572" s="92" t="s">
        <v>4720</v>
      </c>
      <c r="B572" t="s">
        <v>2004</v>
      </c>
      <c r="C572" t="s">
        <v>2458</v>
      </c>
      <c r="D572" t="s">
        <v>2458</v>
      </c>
      <c r="E572" t="s">
        <v>2459</v>
      </c>
      <c r="F572" t="s">
        <v>2719</v>
      </c>
      <c r="G572" t="s">
        <v>4721</v>
      </c>
      <c r="H572" t="s">
        <v>2703</v>
      </c>
      <c r="I572" t="s">
        <v>4081</v>
      </c>
      <c r="J572" t="s">
        <v>1433</v>
      </c>
      <c r="K572" t="s">
        <v>1434</v>
      </c>
    </row>
    <row r="573" spans="1:11">
      <c r="A573" s="92" t="s">
        <v>4720</v>
      </c>
      <c r="B573" t="s">
        <v>2007</v>
      </c>
      <c r="C573" t="s">
        <v>2458</v>
      </c>
      <c r="D573" t="s">
        <v>2458</v>
      </c>
      <c r="E573" t="s">
        <v>2459</v>
      </c>
      <c r="F573" t="s">
        <v>2717</v>
      </c>
      <c r="G573" t="s">
        <v>4721</v>
      </c>
      <c r="H573" t="s">
        <v>2703</v>
      </c>
      <c r="I573" t="s">
        <v>4085</v>
      </c>
      <c r="J573" t="s">
        <v>1433</v>
      </c>
      <c r="K573" t="s">
        <v>1434</v>
      </c>
    </row>
    <row r="574" spans="1:11">
      <c r="A574" s="92" t="s">
        <v>4720</v>
      </c>
      <c r="B574" t="s">
        <v>2010</v>
      </c>
      <c r="C574" t="s">
        <v>2458</v>
      </c>
      <c r="D574" t="s">
        <v>2458</v>
      </c>
      <c r="E574" t="s">
        <v>2459</v>
      </c>
      <c r="F574" t="s">
        <v>2722</v>
      </c>
      <c r="G574" t="s">
        <v>4721</v>
      </c>
      <c r="H574" t="s">
        <v>2703</v>
      </c>
      <c r="I574" t="s">
        <v>4089</v>
      </c>
      <c r="J574" t="s">
        <v>1433</v>
      </c>
      <c r="K574" t="s">
        <v>1434</v>
      </c>
    </row>
    <row r="575" spans="1:11">
      <c r="A575" s="92" t="s">
        <v>4720</v>
      </c>
      <c r="B575" t="s">
        <v>2010</v>
      </c>
      <c r="C575" t="s">
        <v>2434</v>
      </c>
      <c r="D575" t="s">
        <v>2415</v>
      </c>
      <c r="G575" t="s">
        <v>4684</v>
      </c>
      <c r="I575" t="s">
        <v>4089</v>
      </c>
    </row>
    <row r="576" spans="1:11">
      <c r="A576" s="92" t="s">
        <v>4720</v>
      </c>
      <c r="B576" t="s">
        <v>2012</v>
      </c>
      <c r="C576" t="s">
        <v>2458</v>
      </c>
      <c r="D576" t="s">
        <v>2458</v>
      </c>
      <c r="E576" t="s">
        <v>2459</v>
      </c>
      <c r="F576" t="s">
        <v>2719</v>
      </c>
      <c r="G576" t="s">
        <v>4721</v>
      </c>
      <c r="H576" t="s">
        <v>2703</v>
      </c>
      <c r="I576" t="s">
        <v>4093</v>
      </c>
      <c r="J576" t="s">
        <v>1433</v>
      </c>
      <c r="K576" t="s">
        <v>1434</v>
      </c>
    </row>
    <row r="577" spans="1:11">
      <c r="A577" s="92" t="s">
        <v>4720</v>
      </c>
      <c r="B577" t="s">
        <v>2016</v>
      </c>
      <c r="C577" t="s">
        <v>2458</v>
      </c>
      <c r="D577" t="s">
        <v>2458</v>
      </c>
      <c r="E577" t="s">
        <v>2459</v>
      </c>
      <c r="F577" t="s">
        <v>2719</v>
      </c>
      <c r="G577" t="s">
        <v>4721</v>
      </c>
      <c r="H577" t="s">
        <v>2703</v>
      </c>
      <c r="I577" t="s">
        <v>4097</v>
      </c>
      <c r="J577" t="s">
        <v>1433</v>
      </c>
      <c r="K577" t="s">
        <v>1434</v>
      </c>
    </row>
    <row r="578" spans="1:11">
      <c r="A578" s="92" t="s">
        <v>4720</v>
      </c>
      <c r="B578" t="s">
        <v>2016</v>
      </c>
      <c r="C578" t="s">
        <v>2436</v>
      </c>
      <c r="D578" t="s">
        <v>2415</v>
      </c>
      <c r="G578" t="s">
        <v>4684</v>
      </c>
      <c r="I578" t="s">
        <v>4097</v>
      </c>
    </row>
    <row r="579" spans="1:11">
      <c r="A579" s="92" t="s">
        <v>4720</v>
      </c>
      <c r="B579" t="s">
        <v>2016</v>
      </c>
      <c r="C579" t="s">
        <v>2437</v>
      </c>
      <c r="D579" t="s">
        <v>2415</v>
      </c>
      <c r="G579" t="s">
        <v>4684</v>
      </c>
      <c r="I579" t="s">
        <v>4097</v>
      </c>
    </row>
    <row r="580" spans="1:11">
      <c r="A580" s="92" t="s">
        <v>4720</v>
      </c>
      <c r="B580" t="s">
        <v>2016</v>
      </c>
      <c r="C580" t="s">
        <v>2438</v>
      </c>
      <c r="D580" t="s">
        <v>2415</v>
      </c>
      <c r="G580" t="s">
        <v>4684</v>
      </c>
      <c r="I580" t="s">
        <v>4097</v>
      </c>
    </row>
    <row r="581" spans="1:11">
      <c r="A581" s="92" t="s">
        <v>4720</v>
      </c>
      <c r="B581" t="s">
        <v>2016</v>
      </c>
      <c r="C581" t="s">
        <v>2439</v>
      </c>
      <c r="D581" t="s">
        <v>2415</v>
      </c>
      <c r="G581" t="s">
        <v>4684</v>
      </c>
      <c r="I581" t="s">
        <v>4097</v>
      </c>
    </row>
    <row r="582" spans="1:11">
      <c r="A582" s="92" t="s">
        <v>4720</v>
      </c>
      <c r="B582" t="s">
        <v>2016</v>
      </c>
      <c r="C582" t="s">
        <v>2440</v>
      </c>
      <c r="D582" t="s">
        <v>2415</v>
      </c>
      <c r="G582" t="s">
        <v>4684</v>
      </c>
      <c r="I582" t="s">
        <v>4097</v>
      </c>
    </row>
    <row r="583" spans="1:11">
      <c r="A583" s="92" t="s">
        <v>4720</v>
      </c>
      <c r="B583" t="s">
        <v>2016</v>
      </c>
      <c r="C583" t="s">
        <v>2441</v>
      </c>
      <c r="D583" t="s">
        <v>2415</v>
      </c>
      <c r="G583" t="s">
        <v>4684</v>
      </c>
      <c r="I583" t="s">
        <v>4097</v>
      </c>
    </row>
    <row r="584" spans="1:11">
      <c r="A584" s="92" t="s">
        <v>4720</v>
      </c>
      <c r="B584" t="s">
        <v>2016</v>
      </c>
      <c r="C584" t="s">
        <v>2442</v>
      </c>
      <c r="D584" t="s">
        <v>2415</v>
      </c>
      <c r="G584" t="s">
        <v>4684</v>
      </c>
      <c r="I584" t="s">
        <v>4097</v>
      </c>
    </row>
    <row r="585" spans="1:11">
      <c r="A585" s="92" t="s">
        <v>4720</v>
      </c>
      <c r="B585" t="s">
        <v>2016</v>
      </c>
      <c r="C585" t="s">
        <v>2443</v>
      </c>
      <c r="D585" t="s">
        <v>2415</v>
      </c>
      <c r="G585" t="s">
        <v>4684</v>
      </c>
      <c r="I585" t="s">
        <v>4097</v>
      </c>
    </row>
    <row r="586" spans="1:11">
      <c r="A586" s="92" t="s">
        <v>4720</v>
      </c>
      <c r="B586" t="s">
        <v>2018</v>
      </c>
      <c r="C586" t="s">
        <v>2458</v>
      </c>
      <c r="D586" t="s">
        <v>2458</v>
      </c>
      <c r="E586" t="s">
        <v>2459</v>
      </c>
      <c r="F586" t="s">
        <v>2719</v>
      </c>
      <c r="G586" t="s">
        <v>4721</v>
      </c>
      <c r="H586" t="s">
        <v>2703</v>
      </c>
      <c r="I586" t="s">
        <v>4101</v>
      </c>
      <c r="J586" t="s">
        <v>1433</v>
      </c>
      <c r="K586" t="s">
        <v>1434</v>
      </c>
    </row>
    <row r="587" spans="1:11">
      <c r="A587" s="92" t="s">
        <v>4720</v>
      </c>
      <c r="B587" t="s">
        <v>2018</v>
      </c>
      <c r="C587" t="s">
        <v>2445</v>
      </c>
      <c r="D587" t="s">
        <v>2446</v>
      </c>
      <c r="G587" t="s">
        <v>4686</v>
      </c>
      <c r="I587" t="s">
        <v>4101</v>
      </c>
    </row>
    <row r="588" spans="1:11">
      <c r="A588" s="92" t="s">
        <v>4720</v>
      </c>
      <c r="B588" t="s">
        <v>2018</v>
      </c>
      <c r="C588" t="s">
        <v>2448</v>
      </c>
      <c r="D588" t="s">
        <v>2415</v>
      </c>
      <c r="G588" t="s">
        <v>4684</v>
      </c>
      <c r="I588" t="s">
        <v>4101</v>
      </c>
    </row>
    <row r="589" spans="1:11">
      <c r="A589" s="92" t="s">
        <v>4720</v>
      </c>
      <c r="B589" t="s">
        <v>2019</v>
      </c>
      <c r="C589" t="s">
        <v>2458</v>
      </c>
      <c r="D589" t="s">
        <v>2458</v>
      </c>
      <c r="E589" t="s">
        <v>2459</v>
      </c>
      <c r="F589" t="s">
        <v>2719</v>
      </c>
      <c r="G589" t="s">
        <v>4721</v>
      </c>
      <c r="H589" t="s">
        <v>2703</v>
      </c>
      <c r="I589" t="s">
        <v>4105</v>
      </c>
      <c r="J589" t="s">
        <v>1433</v>
      </c>
      <c r="K589" t="s">
        <v>1434</v>
      </c>
    </row>
    <row r="590" spans="1:11">
      <c r="A590" s="92" t="s">
        <v>4720</v>
      </c>
      <c r="B590" t="s">
        <v>2020</v>
      </c>
      <c r="C590" t="s">
        <v>2557</v>
      </c>
      <c r="E590" t="s">
        <v>2558</v>
      </c>
      <c r="G590" t="s">
        <v>4722</v>
      </c>
      <c r="H590" t="s">
        <v>108</v>
      </c>
      <c r="I590" t="s">
        <v>4108</v>
      </c>
      <c r="J590" t="s">
        <v>2311</v>
      </c>
      <c r="K590" t="s">
        <v>121</v>
      </c>
    </row>
    <row r="591" spans="1:11">
      <c r="A591" s="92" t="s">
        <v>4720</v>
      </c>
      <c r="B591" t="s">
        <v>2020</v>
      </c>
      <c r="C591" t="s">
        <v>2560</v>
      </c>
      <c r="D591" t="s">
        <v>2451</v>
      </c>
      <c r="E591" t="s">
        <v>108</v>
      </c>
      <c r="G591" t="s">
        <v>4723</v>
      </c>
      <c r="H591" t="s">
        <v>108</v>
      </c>
      <c r="I591" t="s">
        <v>4108</v>
      </c>
      <c r="J591" t="s">
        <v>2309</v>
      </c>
      <c r="K591" t="s">
        <v>115</v>
      </c>
    </row>
    <row r="592" spans="1:11">
      <c r="A592" s="92" t="s">
        <v>4720</v>
      </c>
      <c r="B592" t="s">
        <v>2020</v>
      </c>
      <c r="C592" t="s">
        <v>2561</v>
      </c>
      <c r="D592" t="s">
        <v>2562</v>
      </c>
      <c r="E592" t="s">
        <v>2563</v>
      </c>
      <c r="F592" t="s">
        <v>2564</v>
      </c>
      <c r="G592" t="s">
        <v>4723</v>
      </c>
      <c r="H592" t="s">
        <v>2563</v>
      </c>
      <c r="I592" t="s">
        <v>4108</v>
      </c>
      <c r="J592" t="s">
        <v>2309</v>
      </c>
      <c r="K592" t="s">
        <v>115</v>
      </c>
    </row>
    <row r="593" spans="1:11">
      <c r="A593" s="92" t="s">
        <v>4720</v>
      </c>
      <c r="B593" t="s">
        <v>2020</v>
      </c>
      <c r="C593" t="s">
        <v>2565</v>
      </c>
      <c r="E593" t="s">
        <v>108</v>
      </c>
      <c r="G593" t="s">
        <v>4723</v>
      </c>
      <c r="H593" t="s">
        <v>108</v>
      </c>
      <c r="I593" t="s">
        <v>4108</v>
      </c>
      <c r="J593" t="s">
        <v>2309</v>
      </c>
      <c r="K593" t="s">
        <v>115</v>
      </c>
    </row>
    <row r="594" spans="1:11">
      <c r="A594" s="92" t="s">
        <v>4720</v>
      </c>
      <c r="B594" t="s">
        <v>2021</v>
      </c>
      <c r="C594" t="s">
        <v>2567</v>
      </c>
      <c r="D594" t="s">
        <v>2463</v>
      </c>
      <c r="E594" t="s">
        <v>108</v>
      </c>
      <c r="G594" t="s">
        <v>4723</v>
      </c>
      <c r="H594" t="s">
        <v>108</v>
      </c>
      <c r="I594" t="s">
        <v>4112</v>
      </c>
      <c r="J594" t="s">
        <v>2309</v>
      </c>
      <c r="K594" t="s">
        <v>115</v>
      </c>
    </row>
    <row r="595" spans="1:11">
      <c r="A595" s="92" t="s">
        <v>4720</v>
      </c>
      <c r="B595" t="s">
        <v>2021</v>
      </c>
      <c r="C595" t="s">
        <v>2568</v>
      </c>
      <c r="D595" t="s">
        <v>2569</v>
      </c>
      <c r="E595" t="s">
        <v>108</v>
      </c>
      <c r="F595" t="s">
        <v>2570</v>
      </c>
      <c r="G595" t="s">
        <v>4723</v>
      </c>
      <c r="H595" t="s">
        <v>108</v>
      </c>
      <c r="I595" t="s">
        <v>4112</v>
      </c>
      <c r="J595" t="s">
        <v>2309</v>
      </c>
      <c r="K595" t="s">
        <v>115</v>
      </c>
    </row>
    <row r="596" spans="1:11">
      <c r="A596" s="92" t="s">
        <v>4720</v>
      </c>
      <c r="B596" t="s">
        <v>2021</v>
      </c>
      <c r="C596" t="s">
        <v>2571</v>
      </c>
      <c r="D596" t="s">
        <v>2569</v>
      </c>
      <c r="E596" t="s">
        <v>108</v>
      </c>
      <c r="G596" t="s">
        <v>4723</v>
      </c>
      <c r="H596" t="s">
        <v>108</v>
      </c>
      <c r="I596" t="s">
        <v>4112</v>
      </c>
      <c r="J596" t="s">
        <v>2309</v>
      </c>
      <c r="K596" t="s">
        <v>115</v>
      </c>
    </row>
    <row r="597" spans="1:11">
      <c r="A597" s="92" t="s">
        <v>4720</v>
      </c>
      <c r="B597" t="s">
        <v>2021</v>
      </c>
      <c r="C597" t="s">
        <v>2457</v>
      </c>
      <c r="D597" t="s">
        <v>2458</v>
      </c>
      <c r="E597" t="s">
        <v>2459</v>
      </c>
      <c r="G597" t="s">
        <v>4721</v>
      </c>
      <c r="H597" t="s">
        <v>2771</v>
      </c>
      <c r="I597" t="s">
        <v>4112</v>
      </c>
      <c r="J597" t="s">
        <v>2309</v>
      </c>
      <c r="K597" t="s">
        <v>115</v>
      </c>
    </row>
    <row r="598" spans="1:11">
      <c r="A598" s="92" t="s">
        <v>4720</v>
      </c>
      <c r="B598" t="s">
        <v>2021</v>
      </c>
      <c r="C598" t="s">
        <v>2573</v>
      </c>
      <c r="D598" t="s">
        <v>2574</v>
      </c>
      <c r="E598" t="s">
        <v>108</v>
      </c>
      <c r="F598" t="s">
        <v>2575</v>
      </c>
      <c r="G598" t="s">
        <v>4723</v>
      </c>
      <c r="H598" t="s">
        <v>108</v>
      </c>
      <c r="I598" t="s">
        <v>4112</v>
      </c>
      <c r="J598" t="s">
        <v>2309</v>
      </c>
      <c r="K598" t="s">
        <v>115</v>
      </c>
    </row>
    <row r="599" spans="1:11">
      <c r="A599" s="92" t="s">
        <v>4720</v>
      </c>
      <c r="B599" t="s">
        <v>3890</v>
      </c>
      <c r="C599" t="s">
        <v>2577</v>
      </c>
      <c r="D599" t="s">
        <v>2521</v>
      </c>
      <c r="E599" t="s">
        <v>108</v>
      </c>
      <c r="G599" t="s">
        <v>4723</v>
      </c>
      <c r="H599" t="s">
        <v>108</v>
      </c>
      <c r="I599" t="s">
        <v>4116</v>
      </c>
      <c r="J599" t="s">
        <v>2309</v>
      </c>
      <c r="K599" t="s">
        <v>115</v>
      </c>
    </row>
    <row r="600" spans="1:11">
      <c r="A600" s="92" t="s">
        <v>4720</v>
      </c>
      <c r="B600" t="s">
        <v>3890</v>
      </c>
      <c r="C600" t="s">
        <v>2520</v>
      </c>
      <c r="D600" t="s">
        <v>2521</v>
      </c>
      <c r="E600" t="s">
        <v>2522</v>
      </c>
      <c r="G600" t="s">
        <v>4722</v>
      </c>
      <c r="H600" t="s">
        <v>108</v>
      </c>
      <c r="I600" t="s">
        <v>4116</v>
      </c>
      <c r="J600" t="s">
        <v>2311</v>
      </c>
      <c r="K600" t="s">
        <v>121</v>
      </c>
    </row>
    <row r="601" spans="1:11">
      <c r="A601" s="92" t="s">
        <v>4720</v>
      </c>
      <c r="B601" t="s">
        <v>3890</v>
      </c>
      <c r="C601" t="s">
        <v>2579</v>
      </c>
      <c r="D601" t="s">
        <v>2521</v>
      </c>
      <c r="E601" t="s">
        <v>2580</v>
      </c>
      <c r="F601" t="s">
        <v>2581</v>
      </c>
      <c r="G601" t="s">
        <v>4723</v>
      </c>
      <c r="H601" t="s">
        <v>108</v>
      </c>
      <c r="I601" t="s">
        <v>4116</v>
      </c>
      <c r="J601" t="s">
        <v>2309</v>
      </c>
      <c r="K601" t="s">
        <v>115</v>
      </c>
    </row>
    <row r="602" spans="1:11">
      <c r="A602" s="92" t="s">
        <v>4720</v>
      </c>
      <c r="B602" t="s">
        <v>3890</v>
      </c>
      <c r="C602" t="s">
        <v>2582</v>
      </c>
      <c r="D602" t="s">
        <v>2521</v>
      </c>
      <c r="E602" t="s">
        <v>108</v>
      </c>
      <c r="G602" t="s">
        <v>4723</v>
      </c>
      <c r="H602" t="s">
        <v>108</v>
      </c>
      <c r="I602" t="s">
        <v>4116</v>
      </c>
      <c r="J602" t="s">
        <v>2309</v>
      </c>
      <c r="K602" t="s">
        <v>115</v>
      </c>
    </row>
    <row r="603" spans="1:11">
      <c r="A603" s="92" t="s">
        <v>4720</v>
      </c>
      <c r="B603" t="s">
        <v>2027</v>
      </c>
      <c r="C603" t="s">
        <v>2584</v>
      </c>
      <c r="D603" t="s">
        <v>2585</v>
      </c>
      <c r="E603" t="s">
        <v>2586</v>
      </c>
      <c r="G603" t="s">
        <v>4723</v>
      </c>
      <c r="H603" t="s">
        <v>108</v>
      </c>
      <c r="I603" t="s">
        <v>4120</v>
      </c>
      <c r="J603" t="s">
        <v>2309</v>
      </c>
      <c r="K603" t="s">
        <v>115</v>
      </c>
    </row>
    <row r="604" spans="1:11">
      <c r="A604" s="92" t="s">
        <v>4720</v>
      </c>
      <c r="B604" t="s">
        <v>2027</v>
      </c>
      <c r="C604" t="s">
        <v>2587</v>
      </c>
      <c r="D604" t="s">
        <v>2526</v>
      </c>
      <c r="E604" t="s">
        <v>2588</v>
      </c>
      <c r="G604" t="s">
        <v>4723</v>
      </c>
      <c r="H604" t="s">
        <v>108</v>
      </c>
      <c r="I604" t="s">
        <v>4120</v>
      </c>
      <c r="J604" t="s">
        <v>2309</v>
      </c>
      <c r="K604" t="s">
        <v>115</v>
      </c>
    </row>
    <row r="605" spans="1:11">
      <c r="A605" s="92" t="s">
        <v>4720</v>
      </c>
      <c r="B605" t="s">
        <v>2027</v>
      </c>
      <c r="C605" t="s">
        <v>2589</v>
      </c>
      <c r="D605" t="s">
        <v>2590</v>
      </c>
      <c r="E605" t="s">
        <v>108</v>
      </c>
      <c r="F605" t="s">
        <v>2591</v>
      </c>
      <c r="G605" t="s">
        <v>4723</v>
      </c>
      <c r="H605" t="s">
        <v>108</v>
      </c>
      <c r="I605" t="s">
        <v>4120</v>
      </c>
      <c r="J605" t="s">
        <v>2309</v>
      </c>
      <c r="K605" t="s">
        <v>115</v>
      </c>
    </row>
    <row r="606" spans="1:11">
      <c r="A606" s="92" t="s">
        <v>4720</v>
      </c>
      <c r="B606" t="s">
        <v>2027</v>
      </c>
      <c r="C606" t="s">
        <v>2592</v>
      </c>
      <c r="D606" t="s">
        <v>2590</v>
      </c>
      <c r="E606" t="s">
        <v>108</v>
      </c>
      <c r="G606" t="s">
        <v>4723</v>
      </c>
      <c r="H606" t="s">
        <v>108</v>
      </c>
      <c r="I606" t="s">
        <v>4120</v>
      </c>
      <c r="J606" t="s">
        <v>2309</v>
      </c>
      <c r="K606" t="s">
        <v>115</v>
      </c>
    </row>
    <row r="607" spans="1:11">
      <c r="A607" s="92" t="s">
        <v>4720</v>
      </c>
      <c r="B607" t="s">
        <v>2029</v>
      </c>
      <c r="C607" t="s">
        <v>2594</v>
      </c>
      <c r="D607" t="s">
        <v>2463</v>
      </c>
      <c r="E607" t="s">
        <v>108</v>
      </c>
      <c r="G607" t="s">
        <v>4723</v>
      </c>
      <c r="H607" t="s">
        <v>108</v>
      </c>
      <c r="I607" t="s">
        <v>4124</v>
      </c>
      <c r="J607" t="s">
        <v>2309</v>
      </c>
      <c r="K607" t="s">
        <v>115</v>
      </c>
    </row>
    <row r="608" spans="1:11">
      <c r="A608" s="92" t="s">
        <v>4720</v>
      </c>
      <c r="B608" t="s">
        <v>2029</v>
      </c>
      <c r="C608" t="s">
        <v>2462</v>
      </c>
      <c r="D608" t="s">
        <v>2463</v>
      </c>
      <c r="E608" t="s">
        <v>2459</v>
      </c>
      <c r="G608" t="s">
        <v>4721</v>
      </c>
      <c r="H608" t="s">
        <v>2771</v>
      </c>
      <c r="I608" t="s">
        <v>4124</v>
      </c>
      <c r="J608" t="s">
        <v>2309</v>
      </c>
      <c r="K608" t="s">
        <v>115</v>
      </c>
    </row>
    <row r="609" spans="1:11">
      <c r="A609" s="92" t="s">
        <v>4720</v>
      </c>
      <c r="B609" t="s">
        <v>2029</v>
      </c>
      <c r="C609" t="s">
        <v>2464</v>
      </c>
      <c r="D609" t="s">
        <v>2463</v>
      </c>
      <c r="E609" t="s">
        <v>2459</v>
      </c>
      <c r="G609" t="s">
        <v>4721</v>
      </c>
      <c r="H609" t="s">
        <v>2771</v>
      </c>
      <c r="I609" t="s">
        <v>4124</v>
      </c>
      <c r="J609" t="s">
        <v>2309</v>
      </c>
      <c r="K609" t="s">
        <v>115</v>
      </c>
    </row>
    <row r="610" spans="1:11">
      <c r="A610" s="92" t="s">
        <v>4720</v>
      </c>
      <c r="B610" t="s">
        <v>2029</v>
      </c>
      <c r="C610" t="s">
        <v>2465</v>
      </c>
      <c r="D610" t="s">
        <v>2463</v>
      </c>
      <c r="E610" t="s">
        <v>2459</v>
      </c>
      <c r="G610" t="s">
        <v>4721</v>
      </c>
      <c r="H610" t="s">
        <v>2771</v>
      </c>
      <c r="I610" t="s">
        <v>4124</v>
      </c>
      <c r="J610" t="s">
        <v>2309</v>
      </c>
      <c r="K610" t="s">
        <v>115</v>
      </c>
    </row>
    <row r="611" spans="1:11">
      <c r="A611" s="92" t="s">
        <v>4720</v>
      </c>
      <c r="B611" t="s">
        <v>2029</v>
      </c>
      <c r="C611" t="s">
        <v>2466</v>
      </c>
      <c r="D611" t="s">
        <v>2463</v>
      </c>
      <c r="E611" t="s">
        <v>2459</v>
      </c>
      <c r="G611" t="s">
        <v>4721</v>
      </c>
      <c r="H611" t="s">
        <v>2771</v>
      </c>
      <c r="I611" t="s">
        <v>4124</v>
      </c>
      <c r="J611" t="s">
        <v>2309</v>
      </c>
      <c r="K611" t="s">
        <v>115</v>
      </c>
    </row>
    <row r="612" spans="1:11">
      <c r="A612" s="92" t="s">
        <v>4720</v>
      </c>
      <c r="B612" t="s">
        <v>2029</v>
      </c>
      <c r="C612" t="s">
        <v>2595</v>
      </c>
      <c r="D612" t="s">
        <v>2596</v>
      </c>
      <c r="E612" t="s">
        <v>108</v>
      </c>
      <c r="F612" t="s">
        <v>2597</v>
      </c>
      <c r="G612" t="s">
        <v>4723</v>
      </c>
      <c r="H612" t="s">
        <v>108</v>
      </c>
      <c r="I612" t="s">
        <v>4124</v>
      </c>
      <c r="J612" t="s">
        <v>2309</v>
      </c>
      <c r="K612" t="s">
        <v>115</v>
      </c>
    </row>
    <row r="613" spans="1:11">
      <c r="A613" s="92" t="s">
        <v>4720</v>
      </c>
      <c r="B613" t="s">
        <v>2029</v>
      </c>
      <c r="C613" t="s">
        <v>2598</v>
      </c>
      <c r="D613" t="s">
        <v>2596</v>
      </c>
      <c r="E613" t="s">
        <v>108</v>
      </c>
      <c r="G613" t="s">
        <v>4723</v>
      </c>
      <c r="H613" t="s">
        <v>108</v>
      </c>
      <c r="I613" t="s">
        <v>4124</v>
      </c>
      <c r="J613" t="s">
        <v>2309</v>
      </c>
      <c r="K613" t="s">
        <v>115</v>
      </c>
    </row>
    <row r="614" spans="1:11">
      <c r="A614" s="92" t="s">
        <v>4720</v>
      </c>
      <c r="B614" t="s">
        <v>2031</v>
      </c>
      <c r="C614" t="s">
        <v>2600</v>
      </c>
      <c r="D614" t="s">
        <v>2601</v>
      </c>
      <c r="E614" t="s">
        <v>108</v>
      </c>
      <c r="G614" t="s">
        <v>4723</v>
      </c>
      <c r="H614" t="s">
        <v>108</v>
      </c>
      <c r="I614" t="s">
        <v>4126</v>
      </c>
      <c r="J614" t="s">
        <v>2309</v>
      </c>
      <c r="K614" t="s">
        <v>115</v>
      </c>
    </row>
    <row r="615" spans="1:11">
      <c r="A615" s="92" t="s">
        <v>4720</v>
      </c>
      <c r="B615" t="s">
        <v>2031</v>
      </c>
      <c r="C615" t="s">
        <v>2602</v>
      </c>
      <c r="D615" t="s">
        <v>2603</v>
      </c>
      <c r="E615" t="s">
        <v>2586</v>
      </c>
      <c r="G615" t="s">
        <v>4723</v>
      </c>
      <c r="H615" t="s">
        <v>108</v>
      </c>
      <c r="I615" t="s">
        <v>4126</v>
      </c>
      <c r="J615" t="s">
        <v>2309</v>
      </c>
      <c r="K615" t="s">
        <v>115</v>
      </c>
    </row>
    <row r="616" spans="1:11">
      <c r="A616" s="92" t="s">
        <v>4720</v>
      </c>
      <c r="B616" t="s">
        <v>2031</v>
      </c>
      <c r="C616" t="s">
        <v>2604</v>
      </c>
      <c r="D616" t="s">
        <v>2601</v>
      </c>
      <c r="E616" t="s">
        <v>2605</v>
      </c>
      <c r="F616" t="s">
        <v>2606</v>
      </c>
      <c r="G616" t="s">
        <v>4723</v>
      </c>
      <c r="H616" t="s">
        <v>108</v>
      </c>
      <c r="I616" t="s">
        <v>4126</v>
      </c>
      <c r="J616" t="s">
        <v>2309</v>
      </c>
      <c r="K616" t="s">
        <v>115</v>
      </c>
    </row>
    <row r="617" spans="1:11">
      <c r="A617" s="92" t="s">
        <v>4720</v>
      </c>
      <c r="B617" t="s">
        <v>2031</v>
      </c>
      <c r="C617" t="s">
        <v>2468</v>
      </c>
      <c r="D617" t="s">
        <v>2458</v>
      </c>
      <c r="E617" t="s">
        <v>2469</v>
      </c>
      <c r="G617" t="s">
        <v>4723</v>
      </c>
      <c r="H617" t="s">
        <v>108</v>
      </c>
      <c r="I617" t="s">
        <v>4126</v>
      </c>
      <c r="J617" t="s">
        <v>2309</v>
      </c>
      <c r="K617" t="s">
        <v>115</v>
      </c>
    </row>
    <row r="618" spans="1:11">
      <c r="A618" s="92" t="s">
        <v>4720</v>
      </c>
      <c r="B618" t="s">
        <v>2031</v>
      </c>
      <c r="C618" t="s">
        <v>2472</v>
      </c>
      <c r="D618" t="s">
        <v>2458</v>
      </c>
      <c r="E618" t="s">
        <v>2459</v>
      </c>
      <c r="G618" t="s">
        <v>4721</v>
      </c>
      <c r="H618" t="s">
        <v>2771</v>
      </c>
      <c r="I618" t="s">
        <v>4126</v>
      </c>
      <c r="J618" t="s">
        <v>2309</v>
      </c>
      <c r="K618" t="s">
        <v>115</v>
      </c>
    </row>
    <row r="619" spans="1:11">
      <c r="A619" s="92" t="s">
        <v>4720</v>
      </c>
      <c r="B619" t="s">
        <v>2031</v>
      </c>
      <c r="C619" t="s">
        <v>2473</v>
      </c>
      <c r="D619" t="s">
        <v>2458</v>
      </c>
      <c r="E619" t="s">
        <v>2459</v>
      </c>
      <c r="G619" t="s">
        <v>4721</v>
      </c>
      <c r="H619" t="s">
        <v>2771</v>
      </c>
      <c r="I619" t="s">
        <v>4126</v>
      </c>
      <c r="J619" t="s">
        <v>2309</v>
      </c>
      <c r="K619" t="s">
        <v>115</v>
      </c>
    </row>
    <row r="620" spans="1:11">
      <c r="A620" s="92" t="s">
        <v>4720</v>
      </c>
      <c r="B620" t="s">
        <v>2031</v>
      </c>
      <c r="C620" t="s">
        <v>2474</v>
      </c>
      <c r="D620" t="s">
        <v>2458</v>
      </c>
      <c r="E620" t="s">
        <v>2459</v>
      </c>
      <c r="G620" t="s">
        <v>4721</v>
      </c>
      <c r="H620" t="s">
        <v>2771</v>
      </c>
      <c r="I620" t="s">
        <v>4126</v>
      </c>
      <c r="J620" t="s">
        <v>2309</v>
      </c>
      <c r="K620" t="s">
        <v>115</v>
      </c>
    </row>
    <row r="621" spans="1:11">
      <c r="A621" s="92" t="s">
        <v>4720</v>
      </c>
      <c r="B621" t="s">
        <v>2031</v>
      </c>
      <c r="C621" t="s">
        <v>2607</v>
      </c>
      <c r="D621" t="s">
        <v>2601</v>
      </c>
      <c r="E621" t="s">
        <v>2563</v>
      </c>
      <c r="G621" t="s">
        <v>4723</v>
      </c>
      <c r="H621" t="s">
        <v>2563</v>
      </c>
      <c r="I621" t="s">
        <v>4126</v>
      </c>
      <c r="J621" t="s">
        <v>2309</v>
      </c>
      <c r="K621" t="s">
        <v>115</v>
      </c>
    </row>
    <row r="622" spans="1:11">
      <c r="A622" s="92" t="s">
        <v>4720</v>
      </c>
      <c r="B622" t="s">
        <v>2031</v>
      </c>
      <c r="C622" t="s">
        <v>2608</v>
      </c>
      <c r="D622" t="s">
        <v>2609</v>
      </c>
      <c r="E622" t="s">
        <v>108</v>
      </c>
      <c r="G622" t="s">
        <v>4723</v>
      </c>
      <c r="H622" t="s">
        <v>108</v>
      </c>
      <c r="I622" t="s">
        <v>4126</v>
      </c>
      <c r="J622" t="s">
        <v>2309</v>
      </c>
      <c r="K622" t="s">
        <v>115</v>
      </c>
    </row>
    <row r="623" spans="1:11">
      <c r="A623" s="92" t="s">
        <v>4720</v>
      </c>
      <c r="B623" t="s">
        <v>2034</v>
      </c>
      <c r="C623" t="s">
        <v>2614</v>
      </c>
      <c r="E623" t="s">
        <v>2563</v>
      </c>
      <c r="G623" t="s">
        <v>4723</v>
      </c>
      <c r="H623" t="s">
        <v>2563</v>
      </c>
      <c r="I623" t="s">
        <v>4128</v>
      </c>
      <c r="J623" t="s">
        <v>2309</v>
      </c>
      <c r="K623" t="s">
        <v>115</v>
      </c>
    </row>
    <row r="624" spans="1:11">
      <c r="A624" s="92" t="s">
        <v>4720</v>
      </c>
      <c r="B624" t="s">
        <v>2034</v>
      </c>
      <c r="C624" t="s">
        <v>2533</v>
      </c>
      <c r="E624" t="s">
        <v>2534</v>
      </c>
      <c r="G624" t="s">
        <v>4723</v>
      </c>
      <c r="H624" t="s">
        <v>2563</v>
      </c>
      <c r="I624" t="s">
        <v>4128</v>
      </c>
      <c r="J624" t="s">
        <v>2309</v>
      </c>
      <c r="K624" t="s">
        <v>115</v>
      </c>
    </row>
    <row r="625" spans="1:11">
      <c r="A625" s="92" t="s">
        <v>4720</v>
      </c>
      <c r="B625" t="s">
        <v>2034</v>
      </c>
      <c r="C625" t="s">
        <v>2615</v>
      </c>
      <c r="D625" t="s">
        <v>2601</v>
      </c>
      <c r="E625" t="s">
        <v>108</v>
      </c>
      <c r="G625" t="s">
        <v>4723</v>
      </c>
      <c r="H625" t="s">
        <v>108</v>
      </c>
      <c r="I625" t="s">
        <v>4128</v>
      </c>
      <c r="J625" t="s">
        <v>2309</v>
      </c>
      <c r="K625" t="s">
        <v>115</v>
      </c>
    </row>
    <row r="626" spans="1:11">
      <c r="A626" s="92" t="s">
        <v>4720</v>
      </c>
      <c r="B626" t="s">
        <v>2034</v>
      </c>
      <c r="C626" t="s">
        <v>2616</v>
      </c>
      <c r="D626" t="s">
        <v>2601</v>
      </c>
      <c r="E626" t="s">
        <v>108</v>
      </c>
      <c r="G626" t="s">
        <v>4723</v>
      </c>
      <c r="H626" t="s">
        <v>108</v>
      </c>
      <c r="I626" t="s">
        <v>4128</v>
      </c>
      <c r="J626" t="s">
        <v>2309</v>
      </c>
      <c r="K626" t="s">
        <v>115</v>
      </c>
    </row>
    <row r="627" spans="1:11">
      <c r="A627" s="92" t="s">
        <v>4720</v>
      </c>
      <c r="B627" t="s">
        <v>2034</v>
      </c>
      <c r="C627" t="s">
        <v>2617</v>
      </c>
      <c r="D627" t="s">
        <v>2596</v>
      </c>
      <c r="E627" t="s">
        <v>108</v>
      </c>
      <c r="G627" t="s">
        <v>4723</v>
      </c>
      <c r="H627" t="s">
        <v>108</v>
      </c>
      <c r="I627" t="s">
        <v>4128</v>
      </c>
      <c r="J627" t="s">
        <v>2309</v>
      </c>
      <c r="K627" t="s">
        <v>115</v>
      </c>
    </row>
    <row r="628" spans="1:11">
      <c r="A628" s="92" t="s">
        <v>4720</v>
      </c>
      <c r="B628" t="s">
        <v>2034</v>
      </c>
      <c r="C628" t="s">
        <v>2618</v>
      </c>
      <c r="D628" t="s">
        <v>2619</v>
      </c>
      <c r="E628" t="s">
        <v>2563</v>
      </c>
      <c r="G628" t="s">
        <v>4723</v>
      </c>
      <c r="H628" t="s">
        <v>2563</v>
      </c>
      <c r="I628" t="s">
        <v>4128</v>
      </c>
      <c r="J628" t="s">
        <v>2309</v>
      </c>
      <c r="K628" t="s">
        <v>115</v>
      </c>
    </row>
    <row r="629" spans="1:11">
      <c r="A629" s="92" t="s">
        <v>4720</v>
      </c>
      <c r="B629" t="s">
        <v>2034</v>
      </c>
      <c r="C629" t="s">
        <v>2620</v>
      </c>
      <c r="D629" t="s">
        <v>2619</v>
      </c>
      <c r="E629" t="s">
        <v>2563</v>
      </c>
      <c r="G629" t="s">
        <v>4723</v>
      </c>
      <c r="H629" t="s">
        <v>2563</v>
      </c>
      <c r="I629" t="s">
        <v>4128</v>
      </c>
      <c r="J629" t="s">
        <v>2309</v>
      </c>
      <c r="K629" t="s">
        <v>115</v>
      </c>
    </row>
    <row r="630" spans="1:11">
      <c r="A630" s="92" t="s">
        <v>4720</v>
      </c>
      <c r="B630" t="s">
        <v>2034</v>
      </c>
      <c r="C630" t="s">
        <v>2476</v>
      </c>
      <c r="D630" t="s">
        <v>2458</v>
      </c>
      <c r="E630" t="s">
        <v>2459</v>
      </c>
      <c r="G630" t="s">
        <v>4721</v>
      </c>
      <c r="H630" t="s">
        <v>2771</v>
      </c>
      <c r="I630" t="s">
        <v>4128</v>
      </c>
      <c r="J630" t="s">
        <v>2309</v>
      </c>
      <c r="K630" t="s">
        <v>115</v>
      </c>
    </row>
    <row r="631" spans="1:11">
      <c r="A631" s="92" t="s">
        <v>4720</v>
      </c>
      <c r="B631" t="s">
        <v>2034</v>
      </c>
      <c r="C631" t="s">
        <v>2621</v>
      </c>
      <c r="D631" t="s">
        <v>2619</v>
      </c>
      <c r="E631" t="s">
        <v>108</v>
      </c>
      <c r="F631" t="s">
        <v>2622</v>
      </c>
      <c r="G631" t="s">
        <v>4723</v>
      </c>
      <c r="H631" t="s">
        <v>108</v>
      </c>
      <c r="I631" t="s">
        <v>4128</v>
      </c>
      <c r="J631" t="s">
        <v>2309</v>
      </c>
      <c r="K631" t="s">
        <v>115</v>
      </c>
    </row>
    <row r="632" spans="1:11">
      <c r="A632" s="92" t="s">
        <v>4720</v>
      </c>
      <c r="B632" t="s">
        <v>2035</v>
      </c>
      <c r="C632" t="s">
        <v>2624</v>
      </c>
      <c r="D632" t="s">
        <v>2625</v>
      </c>
      <c r="E632" t="s">
        <v>108</v>
      </c>
      <c r="G632" t="s">
        <v>4723</v>
      </c>
      <c r="H632" t="s">
        <v>108</v>
      </c>
      <c r="I632" t="s">
        <v>4132</v>
      </c>
      <c r="J632" t="s">
        <v>2309</v>
      </c>
      <c r="K632" t="s">
        <v>115</v>
      </c>
    </row>
    <row r="633" spans="1:11">
      <c r="A633" s="92" t="s">
        <v>4720</v>
      </c>
      <c r="B633" t="s">
        <v>2035</v>
      </c>
      <c r="C633" t="s">
        <v>2626</v>
      </c>
      <c r="D633" t="s">
        <v>2627</v>
      </c>
      <c r="E633" t="s">
        <v>108</v>
      </c>
      <c r="G633" t="s">
        <v>4723</v>
      </c>
      <c r="H633" t="s">
        <v>108</v>
      </c>
      <c r="I633" t="s">
        <v>4132</v>
      </c>
      <c r="J633" t="s">
        <v>2309</v>
      </c>
      <c r="K633" t="s">
        <v>115</v>
      </c>
    </row>
    <row r="634" spans="1:11">
      <c r="A634" s="92" t="s">
        <v>4720</v>
      </c>
      <c r="B634" t="s">
        <v>2035</v>
      </c>
      <c r="C634" t="s">
        <v>2628</v>
      </c>
      <c r="D634" t="s">
        <v>2627</v>
      </c>
      <c r="E634" t="s">
        <v>108</v>
      </c>
      <c r="G634" t="s">
        <v>4723</v>
      </c>
      <c r="H634" t="s">
        <v>108</v>
      </c>
      <c r="I634" t="s">
        <v>4132</v>
      </c>
      <c r="J634" t="s">
        <v>2309</v>
      </c>
      <c r="K634" t="s">
        <v>115</v>
      </c>
    </row>
    <row r="635" spans="1:11">
      <c r="A635" s="92" t="s">
        <v>4720</v>
      </c>
      <c r="B635" t="s">
        <v>2037</v>
      </c>
      <c r="C635" t="s">
        <v>2630</v>
      </c>
      <c r="D635" t="s">
        <v>2479</v>
      </c>
      <c r="E635" t="s">
        <v>2563</v>
      </c>
      <c r="F635" t="s">
        <v>2631</v>
      </c>
      <c r="G635" t="s">
        <v>4723</v>
      </c>
      <c r="H635" t="s">
        <v>2563</v>
      </c>
      <c r="I635" t="s">
        <v>4136</v>
      </c>
      <c r="J635" t="s">
        <v>2309</v>
      </c>
      <c r="K635" t="s">
        <v>115</v>
      </c>
    </row>
    <row r="636" spans="1:11">
      <c r="A636" s="92" t="s">
        <v>4720</v>
      </c>
      <c r="B636" t="s">
        <v>2037</v>
      </c>
      <c r="C636" t="s">
        <v>2632</v>
      </c>
      <c r="D636" t="s">
        <v>2540</v>
      </c>
      <c r="E636" t="s">
        <v>108</v>
      </c>
      <c r="F636" t="s">
        <v>2633</v>
      </c>
      <c r="G636" t="s">
        <v>4723</v>
      </c>
      <c r="H636" t="s">
        <v>108</v>
      </c>
      <c r="I636" t="s">
        <v>4136</v>
      </c>
      <c r="J636" t="s">
        <v>2309</v>
      </c>
      <c r="K636" t="s">
        <v>115</v>
      </c>
    </row>
    <row r="637" spans="1:11">
      <c r="A637" s="92" t="s">
        <v>4720</v>
      </c>
      <c r="B637" t="s">
        <v>2037</v>
      </c>
      <c r="C637" t="s">
        <v>2634</v>
      </c>
      <c r="D637" t="s">
        <v>2635</v>
      </c>
      <c r="E637" t="s">
        <v>108</v>
      </c>
      <c r="F637" t="s">
        <v>2636</v>
      </c>
      <c r="G637" t="s">
        <v>4723</v>
      </c>
      <c r="H637" t="s">
        <v>108</v>
      </c>
      <c r="I637" t="s">
        <v>4136</v>
      </c>
    </row>
    <row r="638" spans="1:11">
      <c r="A638" s="92" t="s">
        <v>4720</v>
      </c>
      <c r="B638" t="s">
        <v>2037</v>
      </c>
      <c r="C638" t="s">
        <v>2484</v>
      </c>
      <c r="D638" t="s">
        <v>2485</v>
      </c>
      <c r="G638" t="s">
        <v>4689</v>
      </c>
      <c r="I638" t="s">
        <v>4136</v>
      </c>
    </row>
    <row r="639" spans="1:11">
      <c r="A639" s="92" t="s">
        <v>4720</v>
      </c>
      <c r="B639" t="s">
        <v>2037</v>
      </c>
      <c r="C639" t="s">
        <v>2487</v>
      </c>
      <c r="D639" t="s">
        <v>2485</v>
      </c>
      <c r="G639" t="s">
        <v>4689</v>
      </c>
      <c r="I639" t="s">
        <v>4136</v>
      </c>
    </row>
    <row r="640" spans="1:11">
      <c r="A640" s="92" t="s">
        <v>4720</v>
      </c>
      <c r="B640" t="s">
        <v>2037</v>
      </c>
      <c r="C640" t="s">
        <v>2488</v>
      </c>
      <c r="D640" t="s">
        <v>2485</v>
      </c>
      <c r="E640" t="s">
        <v>2489</v>
      </c>
      <c r="F640" t="s">
        <v>2491</v>
      </c>
      <c r="G640" t="s">
        <v>4690</v>
      </c>
      <c r="I640" t="s">
        <v>4136</v>
      </c>
      <c r="J640" t="s">
        <v>2309</v>
      </c>
      <c r="K640" t="s">
        <v>115</v>
      </c>
    </row>
    <row r="641" spans="1:11">
      <c r="A641" s="92" t="s">
        <v>4720</v>
      </c>
      <c r="B641" t="s">
        <v>2042</v>
      </c>
      <c r="C641" t="s">
        <v>2638</v>
      </c>
      <c r="D641" t="s">
        <v>2540</v>
      </c>
      <c r="E641" t="s">
        <v>108</v>
      </c>
      <c r="F641" t="s">
        <v>2639</v>
      </c>
      <c r="G641" t="s">
        <v>4723</v>
      </c>
      <c r="H641" t="s">
        <v>108</v>
      </c>
      <c r="I641" t="s">
        <v>4140</v>
      </c>
    </row>
    <row r="642" spans="1:11">
      <c r="A642" s="92" t="s">
        <v>4720</v>
      </c>
      <c r="B642" t="s">
        <v>2042</v>
      </c>
      <c r="C642" t="s">
        <v>2494</v>
      </c>
      <c r="D642" t="s">
        <v>2458</v>
      </c>
      <c r="E642" t="s">
        <v>551</v>
      </c>
      <c r="F642" t="s">
        <v>2495</v>
      </c>
      <c r="G642" t="s">
        <v>4691</v>
      </c>
      <c r="I642" t="s">
        <v>4140</v>
      </c>
      <c r="J642" t="s">
        <v>2309</v>
      </c>
      <c r="K642" t="s">
        <v>115</v>
      </c>
    </row>
    <row r="643" spans="1:11">
      <c r="A643" s="92" t="s">
        <v>4720</v>
      </c>
      <c r="B643" t="s">
        <v>2042</v>
      </c>
      <c r="C643" t="s">
        <v>2640</v>
      </c>
      <c r="D643" t="s">
        <v>2641</v>
      </c>
      <c r="E643" t="s">
        <v>108</v>
      </c>
      <c r="F643" t="s">
        <v>2642</v>
      </c>
      <c r="G643" t="s">
        <v>4723</v>
      </c>
      <c r="H643" t="s">
        <v>108</v>
      </c>
      <c r="I643" t="s">
        <v>4140</v>
      </c>
      <c r="J643" t="s">
        <v>2309</v>
      </c>
      <c r="K643" t="s">
        <v>115</v>
      </c>
    </row>
    <row r="644" spans="1:11">
      <c r="A644" s="92" t="s">
        <v>4720</v>
      </c>
      <c r="B644" t="s">
        <v>2042</v>
      </c>
      <c r="C644" t="s">
        <v>2643</v>
      </c>
      <c r="D644" t="s">
        <v>2641</v>
      </c>
      <c r="E644" t="s">
        <v>108</v>
      </c>
      <c r="F644" t="s">
        <v>2644</v>
      </c>
      <c r="G644" t="s">
        <v>4723</v>
      </c>
      <c r="H644" t="s">
        <v>108</v>
      </c>
      <c r="I644" t="s">
        <v>4140</v>
      </c>
      <c r="J644" t="s">
        <v>2309</v>
      </c>
      <c r="K644" t="s">
        <v>115</v>
      </c>
    </row>
    <row r="645" spans="1:11">
      <c r="A645" s="92" t="s">
        <v>4720</v>
      </c>
      <c r="B645" t="s">
        <v>2042</v>
      </c>
      <c r="C645" t="s">
        <v>2645</v>
      </c>
      <c r="D645" t="s">
        <v>2540</v>
      </c>
      <c r="E645" t="s">
        <v>108</v>
      </c>
      <c r="G645" t="s">
        <v>4723</v>
      </c>
      <c r="H645" t="s">
        <v>108</v>
      </c>
      <c r="I645" t="s">
        <v>4140</v>
      </c>
      <c r="J645" t="s">
        <v>2309</v>
      </c>
      <c r="K645" t="s">
        <v>115</v>
      </c>
    </row>
    <row r="646" spans="1:11">
      <c r="A646" s="92" t="s">
        <v>4720</v>
      </c>
      <c r="B646" t="s">
        <v>2042</v>
      </c>
      <c r="C646" t="s">
        <v>2646</v>
      </c>
      <c r="D646" t="s">
        <v>2647</v>
      </c>
      <c r="E646" t="s">
        <v>2648</v>
      </c>
      <c r="G646" t="s">
        <v>4723</v>
      </c>
      <c r="H646" t="s">
        <v>108</v>
      </c>
      <c r="I646" t="s">
        <v>4140</v>
      </c>
      <c r="J646" t="s">
        <v>2309</v>
      </c>
      <c r="K646" t="s">
        <v>115</v>
      </c>
    </row>
    <row r="647" spans="1:11">
      <c r="A647" s="92" t="s">
        <v>4720</v>
      </c>
      <c r="B647" t="s">
        <v>2044</v>
      </c>
      <c r="C647" t="s">
        <v>2650</v>
      </c>
      <c r="D647" t="s">
        <v>2651</v>
      </c>
      <c r="E647" t="s">
        <v>108</v>
      </c>
      <c r="G647" t="s">
        <v>4723</v>
      </c>
      <c r="H647" t="s">
        <v>108</v>
      </c>
      <c r="I647" t="s">
        <v>4144</v>
      </c>
      <c r="J647" t="s">
        <v>2309</v>
      </c>
      <c r="K647" t="s">
        <v>115</v>
      </c>
    </row>
    <row r="648" spans="1:11">
      <c r="A648" s="92" t="s">
        <v>4720</v>
      </c>
      <c r="B648" t="s">
        <v>2044</v>
      </c>
      <c r="C648" t="s">
        <v>2652</v>
      </c>
      <c r="D648" t="s">
        <v>2651</v>
      </c>
      <c r="E648" t="s">
        <v>2563</v>
      </c>
      <c r="F648" t="s">
        <v>2653</v>
      </c>
      <c r="G648" t="s">
        <v>4723</v>
      </c>
      <c r="H648" t="s">
        <v>2563</v>
      </c>
      <c r="I648" t="s">
        <v>4144</v>
      </c>
      <c r="J648" t="s">
        <v>2309</v>
      </c>
      <c r="K648" t="s">
        <v>115</v>
      </c>
    </row>
    <row r="649" spans="1:11">
      <c r="A649" s="92" t="s">
        <v>4720</v>
      </c>
      <c r="B649" t="s">
        <v>2044</v>
      </c>
      <c r="C649" t="s">
        <v>2659</v>
      </c>
      <c r="D649" t="s">
        <v>2655</v>
      </c>
      <c r="E649" t="s">
        <v>2580</v>
      </c>
      <c r="F649" t="s">
        <v>2660</v>
      </c>
      <c r="G649" t="s">
        <v>4723</v>
      </c>
      <c r="H649" t="s">
        <v>108</v>
      </c>
      <c r="I649" t="s">
        <v>4144</v>
      </c>
      <c r="J649" t="s">
        <v>2309</v>
      </c>
      <c r="K649" t="s">
        <v>115</v>
      </c>
    </row>
    <row r="650" spans="1:11">
      <c r="A650" s="92" t="s">
        <v>4720</v>
      </c>
      <c r="B650" t="s">
        <v>2044</v>
      </c>
      <c r="C650" t="s">
        <v>2661</v>
      </c>
      <c r="D650" t="s">
        <v>2651</v>
      </c>
      <c r="E650" t="s">
        <v>2662</v>
      </c>
      <c r="G650" t="s">
        <v>4723</v>
      </c>
      <c r="H650" t="s">
        <v>108</v>
      </c>
      <c r="I650" t="s">
        <v>4144</v>
      </c>
      <c r="J650" t="s">
        <v>2309</v>
      </c>
      <c r="K650" t="s">
        <v>115</v>
      </c>
    </row>
    <row r="651" spans="1:11">
      <c r="A651" s="92" t="s">
        <v>4720</v>
      </c>
      <c r="B651" t="s">
        <v>2044</v>
      </c>
      <c r="C651" t="s">
        <v>2663</v>
      </c>
      <c r="D651" t="s">
        <v>2651</v>
      </c>
      <c r="E651" t="s">
        <v>2664</v>
      </c>
      <c r="F651" t="s">
        <v>2665</v>
      </c>
      <c r="G651" t="s">
        <v>4723</v>
      </c>
      <c r="H651" t="s">
        <v>108</v>
      </c>
      <c r="I651" t="s">
        <v>4144</v>
      </c>
      <c r="J651" t="s">
        <v>2309</v>
      </c>
      <c r="K651" t="s">
        <v>115</v>
      </c>
    </row>
    <row r="652" spans="1:11">
      <c r="A652" s="92" t="s">
        <v>4720</v>
      </c>
      <c r="B652" t="s">
        <v>2046</v>
      </c>
      <c r="C652" t="s">
        <v>2667</v>
      </c>
      <c r="D652" t="s">
        <v>2485</v>
      </c>
      <c r="E652" t="s">
        <v>2668</v>
      </c>
      <c r="F652" t="s">
        <v>2669</v>
      </c>
      <c r="G652" t="s">
        <v>4723</v>
      </c>
      <c r="H652" t="s">
        <v>108</v>
      </c>
      <c r="I652" t="s">
        <v>4148</v>
      </c>
    </row>
    <row r="653" spans="1:11">
      <c r="A653" s="92" t="s">
        <v>4720</v>
      </c>
      <c r="B653" t="s">
        <v>2046</v>
      </c>
      <c r="C653" t="s">
        <v>2499</v>
      </c>
      <c r="D653" t="s">
        <v>2500</v>
      </c>
      <c r="E653" t="s">
        <v>2501</v>
      </c>
      <c r="F653" t="s">
        <v>2502</v>
      </c>
      <c r="G653" t="s">
        <v>4684</v>
      </c>
      <c r="I653" t="s">
        <v>4148</v>
      </c>
      <c r="J653" t="s">
        <v>2309</v>
      </c>
      <c r="K653" t="s">
        <v>115</v>
      </c>
    </row>
    <row r="654" spans="1:11">
      <c r="A654" s="92" t="s">
        <v>4720</v>
      </c>
      <c r="B654" t="s">
        <v>2046</v>
      </c>
      <c r="C654" t="s">
        <v>2499</v>
      </c>
      <c r="D654" t="s">
        <v>2500</v>
      </c>
      <c r="E654" t="s">
        <v>2501</v>
      </c>
      <c r="F654" t="s">
        <v>2502</v>
      </c>
      <c r="G654" t="s">
        <v>4723</v>
      </c>
      <c r="H654" t="s">
        <v>108</v>
      </c>
      <c r="I654" t="s">
        <v>4148</v>
      </c>
      <c r="J654" t="s">
        <v>2309</v>
      </c>
      <c r="K654" t="s">
        <v>115</v>
      </c>
    </row>
    <row r="655" spans="1:11">
      <c r="A655" s="92" t="s">
        <v>4720</v>
      </c>
      <c r="B655" t="s">
        <v>2046</v>
      </c>
      <c r="C655" t="s">
        <v>2506</v>
      </c>
      <c r="D655" t="s">
        <v>2458</v>
      </c>
      <c r="E655" t="s">
        <v>2459</v>
      </c>
      <c r="G655" t="s">
        <v>4721</v>
      </c>
      <c r="H655" t="s">
        <v>2771</v>
      </c>
      <c r="I655" t="s">
        <v>4148</v>
      </c>
      <c r="J655" t="s">
        <v>2309</v>
      </c>
      <c r="K655" t="s">
        <v>115</v>
      </c>
    </row>
    <row r="656" spans="1:11">
      <c r="A656" s="92" t="s">
        <v>4720</v>
      </c>
      <c r="B656" t="s">
        <v>2046</v>
      </c>
      <c r="C656" t="s">
        <v>2670</v>
      </c>
      <c r="D656" t="s">
        <v>2458</v>
      </c>
      <c r="E656" t="s">
        <v>108</v>
      </c>
      <c r="G656" t="s">
        <v>4723</v>
      </c>
      <c r="H656" t="s">
        <v>108</v>
      </c>
      <c r="I656" t="s">
        <v>4148</v>
      </c>
      <c r="J656" t="s">
        <v>2309</v>
      </c>
      <c r="K656" t="s">
        <v>115</v>
      </c>
    </row>
    <row r="657" spans="1:11">
      <c r="A657" s="92" t="s">
        <v>4720</v>
      </c>
      <c r="B657" t="s">
        <v>2046</v>
      </c>
      <c r="C657" t="s">
        <v>2671</v>
      </c>
      <c r="D657" t="s">
        <v>2504</v>
      </c>
      <c r="E657" t="s">
        <v>2672</v>
      </c>
      <c r="F657" t="s">
        <v>2673</v>
      </c>
      <c r="G657" t="s">
        <v>4723</v>
      </c>
      <c r="H657" t="s">
        <v>2672</v>
      </c>
      <c r="I657" t="s">
        <v>4148</v>
      </c>
      <c r="J657" t="s">
        <v>1426</v>
      </c>
      <c r="K657" t="s">
        <v>1427</v>
      </c>
    </row>
    <row r="658" spans="1:11">
      <c r="A658" s="92" t="s">
        <v>4724</v>
      </c>
      <c r="B658" t="s">
        <v>2001</v>
      </c>
      <c r="C658" t="s">
        <v>2458</v>
      </c>
      <c r="D658" t="s">
        <v>2458</v>
      </c>
      <c r="E658" t="s">
        <v>2459</v>
      </c>
      <c r="F658" t="s">
        <v>2717</v>
      </c>
      <c r="G658" t="s">
        <v>4725</v>
      </c>
      <c r="H658" t="s">
        <v>2682</v>
      </c>
      <c r="I658" t="s">
        <v>4077</v>
      </c>
    </row>
    <row r="659" spans="1:11">
      <c r="A659" s="92" t="s">
        <v>4724</v>
      </c>
      <c r="B659" t="s">
        <v>2001</v>
      </c>
      <c r="C659" t="s">
        <v>2414</v>
      </c>
      <c r="D659" t="s">
        <v>2415</v>
      </c>
      <c r="G659" t="s">
        <v>4684</v>
      </c>
      <c r="I659" t="s">
        <v>4077</v>
      </c>
    </row>
    <row r="660" spans="1:11">
      <c r="A660" s="92" t="s">
        <v>4724</v>
      </c>
      <c r="B660" t="s">
        <v>2001</v>
      </c>
      <c r="C660" t="s">
        <v>2419</v>
      </c>
      <c r="D660" t="s">
        <v>2415</v>
      </c>
      <c r="G660" t="s">
        <v>4684</v>
      </c>
      <c r="I660" t="s">
        <v>4077</v>
      </c>
    </row>
    <row r="661" spans="1:11">
      <c r="A661" s="92" t="s">
        <v>4724</v>
      </c>
      <c r="B661" t="s">
        <v>2004</v>
      </c>
      <c r="C661" t="s">
        <v>2421</v>
      </c>
      <c r="D661" t="s">
        <v>2415</v>
      </c>
      <c r="G661" t="s">
        <v>4685</v>
      </c>
      <c r="I661" t="s">
        <v>4081</v>
      </c>
    </row>
    <row r="662" spans="1:11">
      <c r="A662" s="92" t="s">
        <v>4724</v>
      </c>
      <c r="B662" t="s">
        <v>2004</v>
      </c>
      <c r="C662" t="s">
        <v>2423</v>
      </c>
      <c r="D662" t="s">
        <v>2424</v>
      </c>
      <c r="G662" t="s">
        <v>4684</v>
      </c>
      <c r="I662" t="s">
        <v>4081</v>
      </c>
    </row>
    <row r="663" spans="1:11">
      <c r="A663" s="92" t="s">
        <v>4724</v>
      </c>
      <c r="B663" t="s">
        <v>2004</v>
      </c>
      <c r="C663" t="s">
        <v>2425</v>
      </c>
      <c r="D663" t="s">
        <v>2424</v>
      </c>
      <c r="G663" t="s">
        <v>4684</v>
      </c>
      <c r="I663" t="s">
        <v>4081</v>
      </c>
    </row>
    <row r="664" spans="1:11">
      <c r="A664" s="92" t="s">
        <v>4724</v>
      </c>
      <c r="B664" t="s">
        <v>2004</v>
      </c>
      <c r="C664" t="s">
        <v>2426</v>
      </c>
      <c r="D664" t="s">
        <v>2415</v>
      </c>
      <c r="G664" t="s">
        <v>4685</v>
      </c>
      <c r="I664" t="s">
        <v>4081</v>
      </c>
    </row>
    <row r="665" spans="1:11">
      <c r="A665" s="92" t="s">
        <v>4724</v>
      </c>
      <c r="B665" t="s">
        <v>2004</v>
      </c>
      <c r="C665" t="s">
        <v>2427</v>
      </c>
      <c r="D665" t="s">
        <v>2424</v>
      </c>
      <c r="G665" t="s">
        <v>4684</v>
      </c>
      <c r="I665" t="s">
        <v>4081</v>
      </c>
    </row>
    <row r="666" spans="1:11">
      <c r="A666" s="92" t="s">
        <v>4724</v>
      </c>
      <c r="B666" t="s">
        <v>2004</v>
      </c>
      <c r="C666" t="s">
        <v>2428</v>
      </c>
      <c r="D666" t="s">
        <v>2415</v>
      </c>
      <c r="G666" t="s">
        <v>4684</v>
      </c>
      <c r="I666" t="s">
        <v>4081</v>
      </c>
    </row>
    <row r="667" spans="1:11">
      <c r="A667" s="92" t="s">
        <v>4724</v>
      </c>
      <c r="B667" t="s">
        <v>2004</v>
      </c>
      <c r="C667" t="s">
        <v>2429</v>
      </c>
      <c r="D667" t="s">
        <v>2415</v>
      </c>
      <c r="G667" t="s">
        <v>4685</v>
      </c>
      <c r="I667" t="s">
        <v>4081</v>
      </c>
    </row>
    <row r="668" spans="1:11">
      <c r="A668" s="92" t="s">
        <v>4724</v>
      </c>
      <c r="B668" t="s">
        <v>2004</v>
      </c>
      <c r="C668" t="s">
        <v>2430</v>
      </c>
      <c r="D668" t="s">
        <v>2415</v>
      </c>
      <c r="G668" t="s">
        <v>4685</v>
      </c>
      <c r="I668" t="s">
        <v>4081</v>
      </c>
    </row>
    <row r="669" spans="1:11">
      <c r="A669" s="92" t="s">
        <v>4724</v>
      </c>
      <c r="B669" t="s">
        <v>2004</v>
      </c>
      <c r="C669" t="s">
        <v>2431</v>
      </c>
      <c r="D669" t="s">
        <v>2415</v>
      </c>
      <c r="G669" t="s">
        <v>4685</v>
      </c>
      <c r="I669" t="s">
        <v>4081</v>
      </c>
    </row>
    <row r="670" spans="1:11">
      <c r="A670" s="92" t="s">
        <v>4724</v>
      </c>
      <c r="B670" t="s">
        <v>2004</v>
      </c>
      <c r="C670" t="s">
        <v>2432</v>
      </c>
      <c r="D670" t="s">
        <v>2424</v>
      </c>
      <c r="G670" t="s">
        <v>4685</v>
      </c>
      <c r="I670" t="s">
        <v>4081</v>
      </c>
      <c r="J670" t="s">
        <v>1426</v>
      </c>
      <c r="K670" t="s">
        <v>1427</v>
      </c>
    </row>
    <row r="671" spans="1:11">
      <c r="A671" s="92" t="s">
        <v>4724</v>
      </c>
      <c r="B671" t="s">
        <v>2004</v>
      </c>
      <c r="C671" t="s">
        <v>2458</v>
      </c>
      <c r="D671" t="s">
        <v>2458</v>
      </c>
      <c r="E671" t="s">
        <v>2459</v>
      </c>
      <c r="F671" t="s">
        <v>2719</v>
      </c>
      <c r="G671" t="s">
        <v>4725</v>
      </c>
      <c r="H671" t="s">
        <v>2682</v>
      </c>
      <c r="I671" t="s">
        <v>4081</v>
      </c>
      <c r="J671" t="s">
        <v>1426</v>
      </c>
      <c r="K671" t="s">
        <v>1427</v>
      </c>
    </row>
    <row r="672" spans="1:11">
      <c r="A672" s="92" t="s">
        <v>4724</v>
      </c>
      <c r="B672" t="s">
        <v>2007</v>
      </c>
      <c r="C672" t="s">
        <v>2458</v>
      </c>
      <c r="D672" t="s">
        <v>2458</v>
      </c>
      <c r="E672" t="s">
        <v>2459</v>
      </c>
      <c r="F672" t="s">
        <v>2717</v>
      </c>
      <c r="G672" t="s">
        <v>4725</v>
      </c>
      <c r="H672" t="s">
        <v>2682</v>
      </c>
      <c r="I672" t="s">
        <v>4085</v>
      </c>
      <c r="J672" t="s">
        <v>1426</v>
      </c>
      <c r="K672" t="s">
        <v>1427</v>
      </c>
    </row>
    <row r="673" spans="1:11">
      <c r="A673" s="92" t="s">
        <v>4724</v>
      </c>
      <c r="B673" t="s">
        <v>2010</v>
      </c>
      <c r="C673" t="s">
        <v>2458</v>
      </c>
      <c r="D673" t="s">
        <v>2458</v>
      </c>
      <c r="E673" t="s">
        <v>2459</v>
      </c>
      <c r="F673" t="s">
        <v>2722</v>
      </c>
      <c r="G673" t="s">
        <v>4725</v>
      </c>
      <c r="H673" t="s">
        <v>2682</v>
      </c>
      <c r="I673" t="s">
        <v>4089</v>
      </c>
    </row>
    <row r="674" spans="1:11">
      <c r="A674" s="92" t="s">
        <v>4724</v>
      </c>
      <c r="B674" t="s">
        <v>2010</v>
      </c>
      <c r="C674" t="s">
        <v>2434</v>
      </c>
      <c r="D674" t="s">
        <v>2415</v>
      </c>
      <c r="G674" t="s">
        <v>4684</v>
      </c>
      <c r="I674" t="s">
        <v>4089</v>
      </c>
      <c r="J674" t="s">
        <v>1426</v>
      </c>
      <c r="K674" t="s">
        <v>1427</v>
      </c>
    </row>
    <row r="675" spans="1:11">
      <c r="A675" s="92" t="s">
        <v>4724</v>
      </c>
      <c r="B675" t="s">
        <v>2012</v>
      </c>
      <c r="C675" t="s">
        <v>2458</v>
      </c>
      <c r="D675" t="s">
        <v>2458</v>
      </c>
      <c r="E675" t="s">
        <v>2459</v>
      </c>
      <c r="F675" t="s">
        <v>2719</v>
      </c>
      <c r="G675" t="s">
        <v>4725</v>
      </c>
      <c r="H675" t="s">
        <v>2682</v>
      </c>
      <c r="I675" t="s">
        <v>4093</v>
      </c>
      <c r="J675" t="s">
        <v>1426</v>
      </c>
      <c r="K675" t="s">
        <v>1427</v>
      </c>
    </row>
    <row r="676" spans="1:11">
      <c r="A676" s="92" t="s">
        <v>4724</v>
      </c>
      <c r="B676" t="s">
        <v>2016</v>
      </c>
      <c r="C676" t="s">
        <v>2458</v>
      </c>
      <c r="D676" t="s">
        <v>2458</v>
      </c>
      <c r="E676" t="s">
        <v>2459</v>
      </c>
      <c r="F676" t="s">
        <v>2719</v>
      </c>
      <c r="G676" t="s">
        <v>4725</v>
      </c>
      <c r="H676" t="s">
        <v>2682</v>
      </c>
      <c r="I676" t="s">
        <v>4097</v>
      </c>
    </row>
    <row r="677" spans="1:11">
      <c r="A677" s="92" t="s">
        <v>4724</v>
      </c>
      <c r="B677" t="s">
        <v>2016</v>
      </c>
      <c r="C677" t="s">
        <v>2436</v>
      </c>
      <c r="D677" t="s">
        <v>2415</v>
      </c>
      <c r="G677" t="s">
        <v>4684</v>
      </c>
      <c r="I677" t="s">
        <v>4097</v>
      </c>
    </row>
    <row r="678" spans="1:11">
      <c r="A678" s="92" t="s">
        <v>4724</v>
      </c>
      <c r="B678" t="s">
        <v>2016</v>
      </c>
      <c r="C678" t="s">
        <v>2437</v>
      </c>
      <c r="D678" t="s">
        <v>2415</v>
      </c>
      <c r="G678" t="s">
        <v>4684</v>
      </c>
      <c r="I678" t="s">
        <v>4097</v>
      </c>
    </row>
    <row r="679" spans="1:11">
      <c r="A679" s="92" t="s">
        <v>4724</v>
      </c>
      <c r="B679" t="s">
        <v>2016</v>
      </c>
      <c r="C679" t="s">
        <v>2438</v>
      </c>
      <c r="D679" t="s">
        <v>2415</v>
      </c>
      <c r="G679" t="s">
        <v>4684</v>
      </c>
      <c r="I679" t="s">
        <v>4097</v>
      </c>
    </row>
    <row r="680" spans="1:11">
      <c r="A680" s="92" t="s">
        <v>4724</v>
      </c>
      <c r="B680" t="s">
        <v>2016</v>
      </c>
      <c r="C680" t="s">
        <v>2439</v>
      </c>
      <c r="D680" t="s">
        <v>2415</v>
      </c>
      <c r="G680" t="s">
        <v>4684</v>
      </c>
      <c r="I680" t="s">
        <v>4097</v>
      </c>
    </row>
    <row r="681" spans="1:11">
      <c r="A681" s="92" t="s">
        <v>4724</v>
      </c>
      <c r="B681" t="s">
        <v>2016</v>
      </c>
      <c r="C681" t="s">
        <v>2440</v>
      </c>
      <c r="D681" t="s">
        <v>2415</v>
      </c>
      <c r="G681" t="s">
        <v>4684</v>
      </c>
      <c r="I681" t="s">
        <v>4097</v>
      </c>
    </row>
    <row r="682" spans="1:11">
      <c r="A682" s="92" t="s">
        <v>4724</v>
      </c>
      <c r="B682" t="s">
        <v>2016</v>
      </c>
      <c r="C682" t="s">
        <v>2441</v>
      </c>
      <c r="D682" t="s">
        <v>2415</v>
      </c>
      <c r="G682" t="s">
        <v>4684</v>
      </c>
      <c r="I682" t="s">
        <v>4097</v>
      </c>
    </row>
    <row r="683" spans="1:11">
      <c r="A683" s="92" t="s">
        <v>4724</v>
      </c>
      <c r="B683" t="s">
        <v>2016</v>
      </c>
      <c r="C683" t="s">
        <v>2442</v>
      </c>
      <c r="D683" t="s">
        <v>2415</v>
      </c>
      <c r="G683" t="s">
        <v>4684</v>
      </c>
      <c r="I683" t="s">
        <v>4097</v>
      </c>
    </row>
    <row r="684" spans="1:11">
      <c r="A684" s="92" t="s">
        <v>4724</v>
      </c>
      <c r="B684" t="s">
        <v>2016</v>
      </c>
      <c r="C684" t="s">
        <v>2443</v>
      </c>
      <c r="D684" t="s">
        <v>2415</v>
      </c>
      <c r="G684" t="s">
        <v>4684</v>
      </c>
      <c r="I684" t="s">
        <v>4097</v>
      </c>
      <c r="J684" t="s">
        <v>1426</v>
      </c>
      <c r="K684" t="s">
        <v>1427</v>
      </c>
    </row>
    <row r="685" spans="1:11">
      <c r="A685" s="92" t="s">
        <v>4724</v>
      </c>
      <c r="B685" t="s">
        <v>2018</v>
      </c>
      <c r="C685" t="s">
        <v>2458</v>
      </c>
      <c r="D685" t="s">
        <v>2458</v>
      </c>
      <c r="E685" t="s">
        <v>2459</v>
      </c>
      <c r="F685" t="s">
        <v>2719</v>
      </c>
      <c r="G685" t="s">
        <v>4725</v>
      </c>
      <c r="H685" t="s">
        <v>2682</v>
      </c>
      <c r="I685" t="s">
        <v>4101</v>
      </c>
    </row>
    <row r="686" spans="1:11">
      <c r="A686" s="92" t="s">
        <v>4724</v>
      </c>
      <c r="B686" t="s">
        <v>2018</v>
      </c>
      <c r="C686" t="s">
        <v>2445</v>
      </c>
      <c r="D686" t="s">
        <v>2446</v>
      </c>
      <c r="G686" t="s">
        <v>4686</v>
      </c>
      <c r="I686" t="s">
        <v>4101</v>
      </c>
    </row>
    <row r="687" spans="1:11">
      <c r="A687" s="92" t="s">
        <v>4724</v>
      </c>
      <c r="B687" t="s">
        <v>2018</v>
      </c>
      <c r="C687" t="s">
        <v>2448</v>
      </c>
      <c r="D687" t="s">
        <v>2415</v>
      </c>
      <c r="G687" t="s">
        <v>4684</v>
      </c>
      <c r="I687" t="s">
        <v>4101</v>
      </c>
      <c r="J687" t="s">
        <v>1426</v>
      </c>
      <c r="K687" t="s">
        <v>1427</v>
      </c>
    </row>
    <row r="688" spans="1:11">
      <c r="A688" s="92" t="s">
        <v>4724</v>
      </c>
      <c r="B688" t="s">
        <v>2019</v>
      </c>
      <c r="C688" t="s">
        <v>2458</v>
      </c>
      <c r="D688" t="s">
        <v>2458</v>
      </c>
      <c r="E688" t="s">
        <v>2459</v>
      </c>
      <c r="F688" t="s">
        <v>2719</v>
      </c>
      <c r="G688" t="s">
        <v>4725</v>
      </c>
      <c r="H688" t="s">
        <v>2682</v>
      </c>
      <c r="I688" t="s">
        <v>4105</v>
      </c>
    </row>
    <row r="689" spans="1:9">
      <c r="A689" s="92" t="s">
        <v>4724</v>
      </c>
      <c r="B689" t="s">
        <v>2020</v>
      </c>
      <c r="C689" t="s">
        <v>2513</v>
      </c>
      <c r="D689" t="s">
        <v>2514</v>
      </c>
      <c r="E689" t="s">
        <v>551</v>
      </c>
      <c r="F689" t="s">
        <v>2516</v>
      </c>
      <c r="G689" t="s">
        <v>4726</v>
      </c>
      <c r="H689" t="s">
        <v>551</v>
      </c>
      <c r="I689" t="s">
        <v>4108</v>
      </c>
    </row>
    <row r="690" spans="1:9">
      <c r="A690" s="92" t="s">
        <v>4724</v>
      </c>
      <c r="B690" t="s">
        <v>2021</v>
      </c>
      <c r="C690" t="s">
        <v>2457</v>
      </c>
      <c r="D690" t="s">
        <v>2458</v>
      </c>
      <c r="E690" t="s">
        <v>2459</v>
      </c>
      <c r="G690" t="s">
        <v>4725</v>
      </c>
      <c r="H690" t="s">
        <v>2518</v>
      </c>
      <c r="I690" t="s">
        <v>4112</v>
      </c>
    </row>
    <row r="691" spans="1:9">
      <c r="A691" s="92" t="s">
        <v>4724</v>
      </c>
      <c r="B691" t="s">
        <v>2027</v>
      </c>
      <c r="C691" t="s">
        <v>2528</v>
      </c>
      <c r="D691" t="s">
        <v>2458</v>
      </c>
      <c r="E691" t="s">
        <v>551</v>
      </c>
      <c r="F691" t="s">
        <v>2529</v>
      </c>
      <c r="G691" t="s">
        <v>4726</v>
      </c>
      <c r="H691" t="s">
        <v>551</v>
      </c>
      <c r="I691" t="s">
        <v>4120</v>
      </c>
    </row>
    <row r="692" spans="1:9">
      <c r="A692" s="92" t="s">
        <v>4724</v>
      </c>
      <c r="B692" t="s">
        <v>2029</v>
      </c>
      <c r="C692" t="s">
        <v>2462</v>
      </c>
      <c r="D692" t="s">
        <v>2463</v>
      </c>
      <c r="E692" t="s">
        <v>2459</v>
      </c>
      <c r="G692" t="s">
        <v>4725</v>
      </c>
      <c r="H692" t="s">
        <v>2518</v>
      </c>
      <c r="I692" t="s">
        <v>4124</v>
      </c>
    </row>
    <row r="693" spans="1:9">
      <c r="A693" s="92" t="s">
        <v>4724</v>
      </c>
      <c r="B693" t="s">
        <v>2029</v>
      </c>
      <c r="C693" t="s">
        <v>2464</v>
      </c>
      <c r="D693" t="s">
        <v>2463</v>
      </c>
      <c r="E693" t="s">
        <v>2459</v>
      </c>
      <c r="G693" t="s">
        <v>4725</v>
      </c>
      <c r="H693" t="s">
        <v>2518</v>
      </c>
      <c r="I693" t="s">
        <v>4124</v>
      </c>
    </row>
    <row r="694" spans="1:9">
      <c r="A694" s="92" t="s">
        <v>4724</v>
      </c>
      <c r="B694" t="s">
        <v>2029</v>
      </c>
      <c r="C694" t="s">
        <v>2465</v>
      </c>
      <c r="D694" t="s">
        <v>2463</v>
      </c>
      <c r="E694" t="s">
        <v>2459</v>
      </c>
      <c r="G694" t="s">
        <v>4725</v>
      </c>
      <c r="H694" t="s">
        <v>2518</v>
      </c>
      <c r="I694" t="s">
        <v>4124</v>
      </c>
    </row>
    <row r="695" spans="1:9">
      <c r="A695" s="92" t="s">
        <v>4724</v>
      </c>
      <c r="B695" t="s">
        <v>2029</v>
      </c>
      <c r="C695" t="s">
        <v>2466</v>
      </c>
      <c r="D695" t="s">
        <v>2463</v>
      </c>
      <c r="E695" t="s">
        <v>2459</v>
      </c>
      <c r="G695" t="s">
        <v>4725</v>
      </c>
      <c r="H695" t="s">
        <v>2518</v>
      </c>
      <c r="I695" t="s">
        <v>4124</v>
      </c>
    </row>
    <row r="696" spans="1:9">
      <c r="A696" s="92" t="s">
        <v>4724</v>
      </c>
      <c r="B696" t="s">
        <v>2031</v>
      </c>
      <c r="C696" t="s">
        <v>2472</v>
      </c>
      <c r="D696" t="s">
        <v>2458</v>
      </c>
      <c r="E696" t="s">
        <v>2459</v>
      </c>
      <c r="G696" t="s">
        <v>4725</v>
      </c>
      <c r="H696" t="s">
        <v>2518</v>
      </c>
      <c r="I696" t="s">
        <v>4126</v>
      </c>
    </row>
    <row r="697" spans="1:9">
      <c r="A697" s="92" t="s">
        <v>4724</v>
      </c>
      <c r="B697" t="s">
        <v>2031</v>
      </c>
      <c r="C697" t="s">
        <v>2473</v>
      </c>
      <c r="D697" t="s">
        <v>2458</v>
      </c>
      <c r="E697" t="s">
        <v>2459</v>
      </c>
      <c r="G697" t="s">
        <v>4725</v>
      </c>
      <c r="H697" t="s">
        <v>2518</v>
      </c>
      <c r="I697" t="s">
        <v>4126</v>
      </c>
    </row>
    <row r="698" spans="1:9">
      <c r="A698" s="92" t="s">
        <v>4724</v>
      </c>
      <c r="B698" t="s">
        <v>2031</v>
      </c>
      <c r="C698" t="s">
        <v>2474</v>
      </c>
      <c r="D698" t="s">
        <v>2458</v>
      </c>
      <c r="E698" t="s">
        <v>2459</v>
      </c>
      <c r="G698" t="s">
        <v>4725</v>
      </c>
      <c r="H698" t="s">
        <v>2518</v>
      </c>
      <c r="I698" t="s">
        <v>4126</v>
      </c>
    </row>
    <row r="699" spans="1:9">
      <c r="A699" s="92" t="s">
        <v>4724</v>
      </c>
      <c r="B699" t="s">
        <v>2034</v>
      </c>
      <c r="C699" t="s">
        <v>2533</v>
      </c>
      <c r="E699" t="s">
        <v>2534</v>
      </c>
      <c r="G699" t="s">
        <v>4726</v>
      </c>
      <c r="H699" t="s">
        <v>551</v>
      </c>
      <c r="I699" t="s">
        <v>4128</v>
      </c>
    </row>
    <row r="700" spans="1:9">
      <c r="A700" s="92" t="s">
        <v>4724</v>
      </c>
      <c r="B700" t="s">
        <v>2034</v>
      </c>
      <c r="C700" t="s">
        <v>2476</v>
      </c>
      <c r="D700" t="s">
        <v>2458</v>
      </c>
      <c r="E700" t="s">
        <v>2459</v>
      </c>
      <c r="G700" t="s">
        <v>4725</v>
      </c>
      <c r="H700" t="s">
        <v>2518</v>
      </c>
      <c r="I700" t="s">
        <v>4128</v>
      </c>
    </row>
    <row r="701" spans="1:9">
      <c r="A701" s="92" t="s">
        <v>4724</v>
      </c>
      <c r="B701" t="s">
        <v>2037</v>
      </c>
      <c r="C701" t="s">
        <v>2536</v>
      </c>
      <c r="D701" t="s">
        <v>2537</v>
      </c>
      <c r="E701" t="s">
        <v>551</v>
      </c>
      <c r="F701" t="s">
        <v>2538</v>
      </c>
      <c r="G701" t="s">
        <v>4726</v>
      </c>
      <c r="H701" t="s">
        <v>551</v>
      </c>
      <c r="I701" t="s">
        <v>4136</v>
      </c>
    </row>
    <row r="702" spans="1:9">
      <c r="A702" s="92" t="s">
        <v>4724</v>
      </c>
      <c r="B702" t="s">
        <v>2037</v>
      </c>
      <c r="C702" t="s">
        <v>2539</v>
      </c>
      <c r="D702" t="s">
        <v>2540</v>
      </c>
      <c r="E702" t="s">
        <v>2541</v>
      </c>
      <c r="F702" t="s">
        <v>2542</v>
      </c>
      <c r="G702" t="s">
        <v>4727</v>
      </c>
      <c r="H702" t="s">
        <v>551</v>
      </c>
      <c r="I702" t="s">
        <v>4136</v>
      </c>
    </row>
    <row r="703" spans="1:9">
      <c r="A703" s="92" t="s">
        <v>4724</v>
      </c>
      <c r="B703" t="s">
        <v>2037</v>
      </c>
      <c r="C703" t="s">
        <v>2484</v>
      </c>
      <c r="D703" t="s">
        <v>2485</v>
      </c>
      <c r="G703" t="s">
        <v>4689</v>
      </c>
      <c r="I703" t="s">
        <v>4136</v>
      </c>
    </row>
    <row r="704" spans="1:9">
      <c r="A704" s="92" t="s">
        <v>4724</v>
      </c>
      <c r="B704" t="s">
        <v>2037</v>
      </c>
      <c r="C704" t="s">
        <v>2487</v>
      </c>
      <c r="D704" t="s">
        <v>2485</v>
      </c>
      <c r="G704" t="s">
        <v>4689</v>
      </c>
      <c r="I704" t="s">
        <v>4136</v>
      </c>
    </row>
    <row r="705" spans="1:11">
      <c r="A705" s="92" t="s">
        <v>4724</v>
      </c>
      <c r="B705" t="s">
        <v>2037</v>
      </c>
      <c r="C705" t="s">
        <v>2488</v>
      </c>
      <c r="D705" t="s">
        <v>2485</v>
      </c>
      <c r="E705" t="s">
        <v>2489</v>
      </c>
      <c r="F705" t="s">
        <v>2491</v>
      </c>
      <c r="G705" t="s">
        <v>4690</v>
      </c>
      <c r="I705" t="s">
        <v>4136</v>
      </c>
    </row>
    <row r="706" spans="1:11">
      <c r="A706" s="92" t="s">
        <v>4724</v>
      </c>
      <c r="B706" t="s">
        <v>2042</v>
      </c>
      <c r="C706" t="s">
        <v>2494</v>
      </c>
      <c r="D706" t="s">
        <v>2458</v>
      </c>
      <c r="E706" t="s">
        <v>551</v>
      </c>
      <c r="F706" t="s">
        <v>2495</v>
      </c>
      <c r="G706" t="s">
        <v>4691</v>
      </c>
      <c r="I706" t="s">
        <v>4140</v>
      </c>
    </row>
    <row r="707" spans="1:11">
      <c r="A707" s="92" t="s">
        <v>4724</v>
      </c>
      <c r="B707" t="s">
        <v>2042</v>
      </c>
      <c r="C707" t="s">
        <v>2494</v>
      </c>
      <c r="D707" t="s">
        <v>2458</v>
      </c>
      <c r="E707" t="s">
        <v>551</v>
      </c>
      <c r="F707" t="s">
        <v>2495</v>
      </c>
      <c r="G707" t="s">
        <v>4726</v>
      </c>
      <c r="H707" t="s">
        <v>551</v>
      </c>
      <c r="I707" t="s">
        <v>4140</v>
      </c>
    </row>
    <row r="708" spans="1:11">
      <c r="A708" s="92" t="s">
        <v>4724</v>
      </c>
      <c r="B708" t="s">
        <v>2042</v>
      </c>
      <c r="C708" t="s">
        <v>2544</v>
      </c>
      <c r="D708" t="s">
        <v>2458</v>
      </c>
      <c r="E708" t="s">
        <v>551</v>
      </c>
      <c r="F708" t="s">
        <v>2545</v>
      </c>
      <c r="G708" t="s">
        <v>4726</v>
      </c>
      <c r="H708" t="s">
        <v>551</v>
      </c>
      <c r="I708" t="s">
        <v>4140</v>
      </c>
    </row>
    <row r="709" spans="1:11">
      <c r="A709" s="92" t="s">
        <v>4724</v>
      </c>
      <c r="B709" t="s">
        <v>2044</v>
      </c>
      <c r="C709" t="s">
        <v>2547</v>
      </c>
      <c r="E709" t="s">
        <v>551</v>
      </c>
      <c r="G709" t="s">
        <v>4726</v>
      </c>
      <c r="H709" t="s">
        <v>551</v>
      </c>
      <c r="I709" t="s">
        <v>4144</v>
      </c>
    </row>
    <row r="710" spans="1:11">
      <c r="A710" s="92" t="s">
        <v>4724</v>
      </c>
      <c r="B710" t="s">
        <v>2046</v>
      </c>
      <c r="C710" t="s">
        <v>2499</v>
      </c>
      <c r="D710" t="s">
        <v>2500</v>
      </c>
      <c r="E710" t="s">
        <v>2501</v>
      </c>
      <c r="F710" t="s">
        <v>2502</v>
      </c>
      <c r="G710" t="s">
        <v>4684</v>
      </c>
      <c r="I710" t="s">
        <v>4148</v>
      </c>
    </row>
    <row r="711" spans="1:11">
      <c r="A711" s="92" t="s">
        <v>4724</v>
      </c>
      <c r="B711" t="s">
        <v>2046</v>
      </c>
      <c r="C711" t="s">
        <v>2506</v>
      </c>
      <c r="D711" t="s">
        <v>2458</v>
      </c>
      <c r="E711" t="s">
        <v>2459</v>
      </c>
      <c r="G711" t="s">
        <v>4725</v>
      </c>
      <c r="H711" t="s">
        <v>2518</v>
      </c>
      <c r="I711" t="s">
        <v>4148</v>
      </c>
    </row>
    <row r="712" spans="1:11">
      <c r="A712" s="92" t="s">
        <v>4728</v>
      </c>
      <c r="B712" t="s">
        <v>2001</v>
      </c>
      <c r="C712" t="s">
        <v>2458</v>
      </c>
      <c r="D712" t="s">
        <v>2458</v>
      </c>
      <c r="E712" t="s">
        <v>2459</v>
      </c>
      <c r="F712" t="s">
        <v>2717</v>
      </c>
      <c r="G712" t="s">
        <v>4729</v>
      </c>
      <c r="H712" t="s">
        <v>2460</v>
      </c>
      <c r="I712" t="s">
        <v>4077</v>
      </c>
    </row>
    <row r="713" spans="1:11">
      <c r="A713" s="92" t="s">
        <v>4728</v>
      </c>
      <c r="B713" t="s">
        <v>2001</v>
      </c>
      <c r="C713" t="s">
        <v>2414</v>
      </c>
      <c r="D713" t="s">
        <v>2415</v>
      </c>
      <c r="G713" t="s">
        <v>4684</v>
      </c>
      <c r="I713" t="s">
        <v>4077</v>
      </c>
    </row>
    <row r="714" spans="1:11">
      <c r="A714" s="92" t="s">
        <v>4728</v>
      </c>
      <c r="B714" t="s">
        <v>2001</v>
      </c>
      <c r="C714" t="s">
        <v>2419</v>
      </c>
      <c r="D714" t="s">
        <v>2415</v>
      </c>
      <c r="G714" t="s">
        <v>4684</v>
      </c>
      <c r="I714" t="s">
        <v>4077</v>
      </c>
    </row>
    <row r="715" spans="1:11">
      <c r="A715" s="92" t="s">
        <v>4728</v>
      </c>
      <c r="B715" t="s">
        <v>2004</v>
      </c>
      <c r="C715" t="s">
        <v>2421</v>
      </c>
      <c r="D715" t="s">
        <v>2415</v>
      </c>
      <c r="G715" t="s">
        <v>4685</v>
      </c>
      <c r="I715" t="s">
        <v>4081</v>
      </c>
    </row>
    <row r="716" spans="1:11">
      <c r="A716" s="92" t="s">
        <v>4728</v>
      </c>
      <c r="B716" t="s">
        <v>2004</v>
      </c>
      <c r="C716" t="s">
        <v>2423</v>
      </c>
      <c r="D716" t="s">
        <v>2424</v>
      </c>
      <c r="G716" t="s">
        <v>4684</v>
      </c>
      <c r="I716" t="s">
        <v>4081</v>
      </c>
      <c r="J716" t="s">
        <v>503</v>
      </c>
      <c r="K716" t="s">
        <v>471</v>
      </c>
    </row>
    <row r="717" spans="1:11">
      <c r="A717" s="92" t="s">
        <v>4728</v>
      </c>
      <c r="B717" t="s">
        <v>2004</v>
      </c>
      <c r="C717" t="s">
        <v>2425</v>
      </c>
      <c r="D717" t="s">
        <v>2424</v>
      </c>
      <c r="G717" t="s">
        <v>4684</v>
      </c>
      <c r="I717" t="s">
        <v>4081</v>
      </c>
      <c r="J717" t="s">
        <v>2335</v>
      </c>
      <c r="K717" t="s">
        <v>2106</v>
      </c>
    </row>
    <row r="718" spans="1:11">
      <c r="A718" s="92" t="s">
        <v>4728</v>
      </c>
      <c r="B718" t="s">
        <v>2004</v>
      </c>
      <c r="C718" t="s">
        <v>2426</v>
      </c>
      <c r="D718" t="s">
        <v>2415</v>
      </c>
      <c r="G718" t="s">
        <v>4685</v>
      </c>
      <c r="I718" t="s">
        <v>4081</v>
      </c>
      <c r="J718" t="s">
        <v>503</v>
      </c>
      <c r="K718" t="s">
        <v>471</v>
      </c>
    </row>
    <row r="719" spans="1:11">
      <c r="A719" s="92" t="s">
        <v>4728</v>
      </c>
      <c r="B719" t="s">
        <v>2004</v>
      </c>
      <c r="C719" t="s">
        <v>2427</v>
      </c>
      <c r="D719" t="s">
        <v>2424</v>
      </c>
      <c r="G719" t="s">
        <v>4684</v>
      </c>
      <c r="I719" t="s">
        <v>4081</v>
      </c>
      <c r="J719" t="s">
        <v>2335</v>
      </c>
      <c r="K719" t="s">
        <v>2106</v>
      </c>
    </row>
    <row r="720" spans="1:11">
      <c r="A720" s="92" t="s">
        <v>4728</v>
      </c>
      <c r="B720" t="s">
        <v>2004</v>
      </c>
      <c r="C720" t="s">
        <v>2428</v>
      </c>
      <c r="D720" t="s">
        <v>2415</v>
      </c>
      <c r="G720" t="s">
        <v>4684</v>
      </c>
      <c r="I720" t="s">
        <v>4081</v>
      </c>
      <c r="J720" t="s">
        <v>2335</v>
      </c>
      <c r="K720" t="s">
        <v>2106</v>
      </c>
    </row>
    <row r="721" spans="1:11">
      <c r="A721" s="92" t="s">
        <v>4728</v>
      </c>
      <c r="B721" t="s">
        <v>2004</v>
      </c>
      <c r="C721" t="s">
        <v>2429</v>
      </c>
      <c r="D721" t="s">
        <v>2415</v>
      </c>
      <c r="G721" t="s">
        <v>4685</v>
      </c>
      <c r="I721" t="s">
        <v>4081</v>
      </c>
      <c r="J721" t="s">
        <v>2335</v>
      </c>
      <c r="K721" t="s">
        <v>2106</v>
      </c>
    </row>
    <row r="722" spans="1:11">
      <c r="A722" s="92" t="s">
        <v>4728</v>
      </c>
      <c r="B722" t="s">
        <v>2004</v>
      </c>
      <c r="C722" t="s">
        <v>2430</v>
      </c>
      <c r="D722" t="s">
        <v>2415</v>
      </c>
      <c r="G722" t="s">
        <v>4685</v>
      </c>
      <c r="I722" t="s">
        <v>4081</v>
      </c>
      <c r="J722" t="s">
        <v>2335</v>
      </c>
      <c r="K722" t="s">
        <v>2106</v>
      </c>
    </row>
    <row r="723" spans="1:11">
      <c r="A723" s="92" t="s">
        <v>4728</v>
      </c>
      <c r="B723" t="s">
        <v>2004</v>
      </c>
      <c r="C723" t="s">
        <v>2431</v>
      </c>
      <c r="D723" t="s">
        <v>2415</v>
      </c>
      <c r="G723" t="s">
        <v>4685</v>
      </c>
      <c r="I723" t="s">
        <v>4081</v>
      </c>
      <c r="J723" t="s">
        <v>2335</v>
      </c>
      <c r="K723" t="s">
        <v>2106</v>
      </c>
    </row>
    <row r="724" spans="1:11">
      <c r="A724" s="92" t="s">
        <v>4728</v>
      </c>
      <c r="B724" t="s">
        <v>2004</v>
      </c>
      <c r="C724" t="s">
        <v>2432</v>
      </c>
      <c r="D724" t="s">
        <v>2424</v>
      </c>
      <c r="G724" t="s">
        <v>4685</v>
      </c>
      <c r="I724" t="s">
        <v>4081</v>
      </c>
      <c r="J724" t="s">
        <v>2335</v>
      </c>
      <c r="K724" t="s">
        <v>2106</v>
      </c>
    </row>
    <row r="725" spans="1:11">
      <c r="A725" s="92" t="s">
        <v>4728</v>
      </c>
      <c r="B725" t="s">
        <v>2004</v>
      </c>
      <c r="C725" t="s">
        <v>2458</v>
      </c>
      <c r="D725" t="s">
        <v>2458</v>
      </c>
      <c r="E725" t="s">
        <v>2459</v>
      </c>
      <c r="F725" t="s">
        <v>2719</v>
      </c>
      <c r="G725" t="s">
        <v>4729</v>
      </c>
      <c r="H725" t="s">
        <v>2460</v>
      </c>
      <c r="I725" t="s">
        <v>4081</v>
      </c>
      <c r="J725" t="s">
        <v>2335</v>
      </c>
      <c r="K725" t="s">
        <v>2106</v>
      </c>
    </row>
    <row r="726" spans="1:11">
      <c r="A726" s="92" t="s">
        <v>4728</v>
      </c>
      <c r="B726" t="s">
        <v>2007</v>
      </c>
      <c r="C726" t="s">
        <v>2458</v>
      </c>
      <c r="D726" t="s">
        <v>2458</v>
      </c>
      <c r="E726" t="s">
        <v>2459</v>
      </c>
      <c r="F726" t="s">
        <v>2717</v>
      </c>
      <c r="G726" t="s">
        <v>4729</v>
      </c>
      <c r="H726" t="s">
        <v>2460</v>
      </c>
      <c r="I726" t="s">
        <v>4085</v>
      </c>
      <c r="J726" t="s">
        <v>503</v>
      </c>
      <c r="K726" t="s">
        <v>471</v>
      </c>
    </row>
    <row r="727" spans="1:11">
      <c r="A727" s="92" t="s">
        <v>4728</v>
      </c>
      <c r="B727" t="s">
        <v>2010</v>
      </c>
      <c r="C727" t="s">
        <v>2458</v>
      </c>
      <c r="D727" t="s">
        <v>2458</v>
      </c>
      <c r="E727" t="s">
        <v>2459</v>
      </c>
      <c r="F727" t="s">
        <v>2722</v>
      </c>
      <c r="G727" t="s">
        <v>4729</v>
      </c>
      <c r="H727" t="s">
        <v>2460</v>
      </c>
      <c r="I727" t="s">
        <v>4089</v>
      </c>
      <c r="J727" t="s">
        <v>2335</v>
      </c>
      <c r="K727" t="s">
        <v>2106</v>
      </c>
    </row>
    <row r="728" spans="1:11">
      <c r="A728" s="92" t="s">
        <v>4728</v>
      </c>
      <c r="B728" t="s">
        <v>2010</v>
      </c>
      <c r="C728" t="s">
        <v>2434</v>
      </c>
      <c r="D728" t="s">
        <v>2415</v>
      </c>
      <c r="G728" t="s">
        <v>4684</v>
      </c>
      <c r="I728" t="s">
        <v>4089</v>
      </c>
      <c r="J728" t="s">
        <v>503</v>
      </c>
      <c r="K728" t="s">
        <v>471</v>
      </c>
    </row>
    <row r="729" spans="1:11">
      <c r="A729" s="92" t="s">
        <v>4728</v>
      </c>
      <c r="B729" t="s">
        <v>2012</v>
      </c>
      <c r="C729" t="s">
        <v>2458</v>
      </c>
      <c r="D729" t="s">
        <v>2458</v>
      </c>
      <c r="E729" t="s">
        <v>2459</v>
      </c>
      <c r="F729" t="s">
        <v>2719</v>
      </c>
      <c r="G729" t="s">
        <v>4729</v>
      </c>
      <c r="H729" t="s">
        <v>2460</v>
      </c>
      <c r="I729" t="s">
        <v>4093</v>
      </c>
      <c r="J729" t="s">
        <v>307</v>
      </c>
      <c r="K729" t="s">
        <v>121</v>
      </c>
    </row>
    <row r="730" spans="1:11">
      <c r="A730" s="92" t="s">
        <v>4728</v>
      </c>
      <c r="B730" t="s">
        <v>2016</v>
      </c>
      <c r="C730" t="s">
        <v>2458</v>
      </c>
      <c r="D730" t="s">
        <v>2458</v>
      </c>
      <c r="E730" t="s">
        <v>2459</v>
      </c>
      <c r="F730" t="s">
        <v>2719</v>
      </c>
      <c r="G730" t="s">
        <v>4729</v>
      </c>
      <c r="H730" t="s">
        <v>2460</v>
      </c>
      <c r="I730" t="s">
        <v>4097</v>
      </c>
    </row>
    <row r="731" spans="1:11">
      <c r="A731" s="92" t="s">
        <v>4728</v>
      </c>
      <c r="B731" t="s">
        <v>2016</v>
      </c>
      <c r="C731" t="s">
        <v>2436</v>
      </c>
      <c r="D731" t="s">
        <v>2415</v>
      </c>
      <c r="G731" t="s">
        <v>4684</v>
      </c>
      <c r="I731" t="s">
        <v>4097</v>
      </c>
    </row>
    <row r="732" spans="1:11">
      <c r="A732" s="92" t="s">
        <v>4728</v>
      </c>
      <c r="B732" t="s">
        <v>2016</v>
      </c>
      <c r="C732" t="s">
        <v>2437</v>
      </c>
      <c r="D732" t="s">
        <v>2415</v>
      </c>
      <c r="G732" t="s">
        <v>4684</v>
      </c>
      <c r="I732" t="s">
        <v>4097</v>
      </c>
    </row>
    <row r="733" spans="1:11">
      <c r="A733" s="92" t="s">
        <v>4728</v>
      </c>
      <c r="B733" t="s">
        <v>2016</v>
      </c>
      <c r="C733" t="s">
        <v>2438</v>
      </c>
      <c r="D733" t="s">
        <v>2415</v>
      </c>
      <c r="G733" t="s">
        <v>4684</v>
      </c>
      <c r="I733" t="s">
        <v>4097</v>
      </c>
    </row>
    <row r="734" spans="1:11">
      <c r="A734" s="92" t="s">
        <v>4728</v>
      </c>
      <c r="B734" t="s">
        <v>2016</v>
      </c>
      <c r="C734" t="s">
        <v>2439</v>
      </c>
      <c r="D734" t="s">
        <v>2415</v>
      </c>
      <c r="G734" t="s">
        <v>4684</v>
      </c>
      <c r="I734" t="s">
        <v>4097</v>
      </c>
      <c r="J734" t="s">
        <v>503</v>
      </c>
      <c r="K734" t="s">
        <v>471</v>
      </c>
    </row>
    <row r="735" spans="1:11">
      <c r="A735" s="92" t="s">
        <v>4728</v>
      </c>
      <c r="B735" t="s">
        <v>2016</v>
      </c>
      <c r="C735" t="s">
        <v>2440</v>
      </c>
      <c r="D735" t="s">
        <v>2415</v>
      </c>
      <c r="G735" t="s">
        <v>4684</v>
      </c>
      <c r="I735" t="s">
        <v>4097</v>
      </c>
      <c r="J735" t="s">
        <v>503</v>
      </c>
      <c r="K735" t="s">
        <v>471</v>
      </c>
    </row>
    <row r="736" spans="1:11">
      <c r="A736" s="92" t="s">
        <v>4728</v>
      </c>
      <c r="B736" t="s">
        <v>2016</v>
      </c>
      <c r="C736" t="s">
        <v>2441</v>
      </c>
      <c r="D736" t="s">
        <v>2415</v>
      </c>
      <c r="G736" t="s">
        <v>4684</v>
      </c>
      <c r="I736" t="s">
        <v>4097</v>
      </c>
      <c r="J736" t="s">
        <v>503</v>
      </c>
      <c r="K736" t="s">
        <v>471</v>
      </c>
    </row>
    <row r="737" spans="1:11">
      <c r="A737" s="92" t="s">
        <v>4728</v>
      </c>
      <c r="B737" t="s">
        <v>2016</v>
      </c>
      <c r="C737" t="s">
        <v>2442</v>
      </c>
      <c r="D737" t="s">
        <v>2415</v>
      </c>
      <c r="G737" t="s">
        <v>4684</v>
      </c>
      <c r="I737" t="s">
        <v>4097</v>
      </c>
    </row>
    <row r="738" spans="1:11">
      <c r="A738" s="92" t="s">
        <v>4728</v>
      </c>
      <c r="B738" t="s">
        <v>2016</v>
      </c>
      <c r="C738" t="s">
        <v>2443</v>
      </c>
      <c r="D738" t="s">
        <v>2415</v>
      </c>
      <c r="G738" t="s">
        <v>4684</v>
      </c>
      <c r="I738" t="s">
        <v>4097</v>
      </c>
      <c r="J738" t="s">
        <v>2335</v>
      </c>
      <c r="K738" t="s">
        <v>2106</v>
      </c>
    </row>
    <row r="739" spans="1:11">
      <c r="A739" s="92" t="s">
        <v>4728</v>
      </c>
      <c r="B739" t="s">
        <v>2018</v>
      </c>
      <c r="C739" t="s">
        <v>2458</v>
      </c>
      <c r="D739" t="s">
        <v>2458</v>
      </c>
      <c r="E739" t="s">
        <v>2459</v>
      </c>
      <c r="F739" t="s">
        <v>2719</v>
      </c>
      <c r="G739" t="s">
        <v>4729</v>
      </c>
      <c r="H739" t="s">
        <v>2460</v>
      </c>
      <c r="I739" t="s">
        <v>4101</v>
      </c>
    </row>
    <row r="740" spans="1:11">
      <c r="A740" s="92" t="s">
        <v>4728</v>
      </c>
      <c r="B740" t="s">
        <v>2018</v>
      </c>
      <c r="C740" t="s">
        <v>2445</v>
      </c>
      <c r="D740" t="s">
        <v>2446</v>
      </c>
      <c r="G740" t="s">
        <v>4686</v>
      </c>
      <c r="I740" t="s">
        <v>4101</v>
      </c>
    </row>
    <row r="741" spans="1:11">
      <c r="A741" s="92" t="s">
        <v>4728</v>
      </c>
      <c r="B741" t="s">
        <v>2018</v>
      </c>
      <c r="C741" t="s">
        <v>2448</v>
      </c>
      <c r="D741" t="s">
        <v>2415</v>
      </c>
      <c r="G741" t="s">
        <v>4684</v>
      </c>
      <c r="I741" t="s">
        <v>4101</v>
      </c>
    </row>
    <row r="742" spans="1:11">
      <c r="A742" s="92" t="s">
        <v>4728</v>
      </c>
      <c r="B742" t="s">
        <v>2019</v>
      </c>
      <c r="C742" t="s">
        <v>2458</v>
      </c>
      <c r="D742" t="s">
        <v>2458</v>
      </c>
      <c r="E742" t="s">
        <v>2459</v>
      </c>
      <c r="F742" t="s">
        <v>2719</v>
      </c>
      <c r="G742" t="s">
        <v>4729</v>
      </c>
      <c r="H742" t="s">
        <v>2460</v>
      </c>
      <c r="I742" t="s">
        <v>4105</v>
      </c>
    </row>
    <row r="743" spans="1:11">
      <c r="A743" s="92" t="s">
        <v>4728</v>
      </c>
      <c r="B743" t="s">
        <v>2020</v>
      </c>
      <c r="C743" t="s">
        <v>2450</v>
      </c>
      <c r="D743" t="s">
        <v>2451</v>
      </c>
      <c r="E743" t="s">
        <v>2452</v>
      </c>
      <c r="F743" t="s">
        <v>2455</v>
      </c>
      <c r="G743" t="s">
        <v>4729</v>
      </c>
      <c r="H743" t="s">
        <v>2454</v>
      </c>
      <c r="I743" t="s">
        <v>4108</v>
      </c>
    </row>
    <row r="744" spans="1:11">
      <c r="A744" s="92" t="s">
        <v>4728</v>
      </c>
      <c r="B744" t="s">
        <v>2021</v>
      </c>
      <c r="C744" t="s">
        <v>2457</v>
      </c>
      <c r="D744" t="s">
        <v>2458</v>
      </c>
      <c r="E744" t="s">
        <v>2459</v>
      </c>
      <c r="G744" t="s">
        <v>4729</v>
      </c>
      <c r="H744" t="s">
        <v>2460</v>
      </c>
      <c r="I744" t="s">
        <v>4112</v>
      </c>
    </row>
    <row r="745" spans="1:11">
      <c r="A745" s="92" t="s">
        <v>4728</v>
      </c>
      <c r="B745" t="s">
        <v>2029</v>
      </c>
      <c r="C745" t="s">
        <v>2462</v>
      </c>
      <c r="D745" t="s">
        <v>2463</v>
      </c>
      <c r="E745" t="s">
        <v>2459</v>
      </c>
      <c r="G745" t="s">
        <v>4729</v>
      </c>
      <c r="H745" t="s">
        <v>2460</v>
      </c>
      <c r="I745" t="s">
        <v>4124</v>
      </c>
    </row>
    <row r="746" spans="1:11">
      <c r="A746" s="92" t="s">
        <v>4728</v>
      </c>
      <c r="B746" t="s">
        <v>2029</v>
      </c>
      <c r="C746" t="s">
        <v>2464</v>
      </c>
      <c r="D746" t="s">
        <v>2463</v>
      </c>
      <c r="E746" t="s">
        <v>2459</v>
      </c>
      <c r="G746" t="s">
        <v>4729</v>
      </c>
      <c r="H746" t="s">
        <v>2460</v>
      </c>
      <c r="I746" t="s">
        <v>4124</v>
      </c>
    </row>
    <row r="747" spans="1:11">
      <c r="A747" s="92" t="s">
        <v>4728</v>
      </c>
      <c r="B747" t="s">
        <v>2029</v>
      </c>
      <c r="C747" t="s">
        <v>2465</v>
      </c>
      <c r="D747" t="s">
        <v>2463</v>
      </c>
      <c r="E747" t="s">
        <v>2459</v>
      </c>
      <c r="G747" t="s">
        <v>4729</v>
      </c>
      <c r="H747" t="s">
        <v>2460</v>
      </c>
      <c r="I747" t="s">
        <v>4124</v>
      </c>
    </row>
    <row r="748" spans="1:11">
      <c r="A748" s="92" t="s">
        <v>4728</v>
      </c>
      <c r="B748" t="s">
        <v>2029</v>
      </c>
      <c r="C748" t="s">
        <v>2466</v>
      </c>
      <c r="D748" t="s">
        <v>2463</v>
      </c>
      <c r="E748" t="s">
        <v>2459</v>
      </c>
      <c r="G748" t="s">
        <v>4729</v>
      </c>
      <c r="H748" t="s">
        <v>2460</v>
      </c>
      <c r="I748" t="s">
        <v>4124</v>
      </c>
    </row>
    <row r="749" spans="1:11">
      <c r="A749" s="92" t="s">
        <v>4728</v>
      </c>
      <c r="B749" t="s">
        <v>2031</v>
      </c>
      <c r="C749" t="s">
        <v>2472</v>
      </c>
      <c r="D749" t="s">
        <v>2458</v>
      </c>
      <c r="E749" t="s">
        <v>2459</v>
      </c>
      <c r="G749" t="s">
        <v>4729</v>
      </c>
      <c r="H749" t="s">
        <v>2460</v>
      </c>
      <c r="I749" t="s">
        <v>4126</v>
      </c>
    </row>
    <row r="750" spans="1:11">
      <c r="A750" s="92" t="s">
        <v>4728</v>
      </c>
      <c r="B750" t="s">
        <v>2031</v>
      </c>
      <c r="C750" t="s">
        <v>2473</v>
      </c>
      <c r="D750" t="s">
        <v>2458</v>
      </c>
      <c r="E750" t="s">
        <v>2459</v>
      </c>
      <c r="G750" t="s">
        <v>4729</v>
      </c>
      <c r="H750" t="s">
        <v>2460</v>
      </c>
      <c r="I750" t="s">
        <v>4126</v>
      </c>
    </row>
    <row r="751" spans="1:11">
      <c r="A751" s="92" t="s">
        <v>4728</v>
      </c>
      <c r="B751" t="s">
        <v>2031</v>
      </c>
      <c r="C751" t="s">
        <v>2474</v>
      </c>
      <c r="D751" t="s">
        <v>2458</v>
      </c>
      <c r="E751" t="s">
        <v>2459</v>
      </c>
      <c r="G751" t="s">
        <v>4729</v>
      </c>
      <c r="H751" t="s">
        <v>2460</v>
      </c>
      <c r="I751" t="s">
        <v>4126</v>
      </c>
    </row>
    <row r="752" spans="1:11">
      <c r="A752" s="92" t="s">
        <v>4728</v>
      </c>
      <c r="B752" t="s">
        <v>2034</v>
      </c>
      <c r="C752" t="s">
        <v>2476</v>
      </c>
      <c r="D752" t="s">
        <v>2458</v>
      </c>
      <c r="E752" t="s">
        <v>2459</v>
      </c>
      <c r="G752" t="s">
        <v>4729</v>
      </c>
      <c r="H752" t="s">
        <v>2460</v>
      </c>
      <c r="I752" t="s">
        <v>4128</v>
      </c>
    </row>
    <row r="753" spans="1:9">
      <c r="A753" s="92" t="s">
        <v>4728</v>
      </c>
      <c r="B753" t="s">
        <v>2037</v>
      </c>
      <c r="C753" t="s">
        <v>2539</v>
      </c>
      <c r="D753" t="s">
        <v>2540</v>
      </c>
      <c r="E753" t="s">
        <v>2541</v>
      </c>
      <c r="F753" t="s">
        <v>2542</v>
      </c>
      <c r="G753" t="s">
        <v>4730</v>
      </c>
      <c r="H753" t="s">
        <v>2818</v>
      </c>
      <c r="I753" t="s">
        <v>4136</v>
      </c>
    </row>
    <row r="754" spans="1:9">
      <c r="A754" s="92" t="s">
        <v>4728</v>
      </c>
      <c r="B754" t="s">
        <v>2037</v>
      </c>
      <c r="C754" t="s">
        <v>2478</v>
      </c>
      <c r="D754" t="s">
        <v>2479</v>
      </c>
      <c r="E754" t="s">
        <v>2452</v>
      </c>
      <c r="F754" t="s">
        <v>2480</v>
      </c>
      <c r="G754" t="s">
        <v>4729</v>
      </c>
      <c r="H754" t="s">
        <v>2454</v>
      </c>
      <c r="I754" t="s">
        <v>4136</v>
      </c>
    </row>
    <row r="755" spans="1:9">
      <c r="A755" s="92" t="s">
        <v>4728</v>
      </c>
      <c r="B755" t="s">
        <v>2037</v>
      </c>
      <c r="C755" t="s">
        <v>2481</v>
      </c>
      <c r="D755" t="s">
        <v>2482</v>
      </c>
      <c r="E755" t="s">
        <v>2452</v>
      </c>
      <c r="F755" t="s">
        <v>2483</v>
      </c>
      <c r="G755" t="s">
        <v>4729</v>
      </c>
      <c r="H755" t="s">
        <v>2454</v>
      </c>
      <c r="I755" t="s">
        <v>4136</v>
      </c>
    </row>
    <row r="756" spans="1:9">
      <c r="A756" s="92" t="s">
        <v>4728</v>
      </c>
      <c r="B756" t="s">
        <v>2037</v>
      </c>
      <c r="C756" t="s">
        <v>2484</v>
      </c>
      <c r="D756" t="s">
        <v>2485</v>
      </c>
      <c r="G756" t="s">
        <v>4689</v>
      </c>
      <c r="I756" t="s">
        <v>4136</v>
      </c>
    </row>
    <row r="757" spans="1:9">
      <c r="A757" s="92" t="s">
        <v>4728</v>
      </c>
      <c r="B757" t="s">
        <v>2037</v>
      </c>
      <c r="C757" t="s">
        <v>2487</v>
      </c>
      <c r="D757" t="s">
        <v>2485</v>
      </c>
      <c r="G757" t="s">
        <v>4689</v>
      </c>
      <c r="I757" t="s">
        <v>4136</v>
      </c>
    </row>
    <row r="758" spans="1:9">
      <c r="A758" s="92" t="s">
        <v>4728</v>
      </c>
      <c r="B758" t="s">
        <v>2037</v>
      </c>
      <c r="C758" t="s">
        <v>2488</v>
      </c>
      <c r="D758" t="s">
        <v>2485</v>
      </c>
      <c r="E758" t="s">
        <v>2489</v>
      </c>
      <c r="F758" t="s">
        <v>2491</v>
      </c>
      <c r="G758" t="s">
        <v>4690</v>
      </c>
      <c r="I758" t="s">
        <v>4136</v>
      </c>
    </row>
    <row r="759" spans="1:9">
      <c r="A759" s="92" t="s">
        <v>4728</v>
      </c>
      <c r="B759" t="s">
        <v>2042</v>
      </c>
      <c r="C759" t="s">
        <v>2493</v>
      </c>
      <c r="D759" t="s">
        <v>2458</v>
      </c>
      <c r="E759" t="s">
        <v>2452</v>
      </c>
      <c r="G759" t="s">
        <v>4729</v>
      </c>
      <c r="H759" t="s">
        <v>2454</v>
      </c>
      <c r="I759" t="s">
        <v>4140</v>
      </c>
    </row>
    <row r="760" spans="1:9">
      <c r="A760" s="92" t="s">
        <v>4728</v>
      </c>
      <c r="B760" t="s">
        <v>2042</v>
      </c>
      <c r="C760" t="s">
        <v>2494</v>
      </c>
      <c r="D760" t="s">
        <v>2458</v>
      </c>
      <c r="E760" t="s">
        <v>551</v>
      </c>
      <c r="F760" t="s">
        <v>2495</v>
      </c>
      <c r="G760" t="s">
        <v>4691</v>
      </c>
      <c r="I760" t="s">
        <v>4140</v>
      </c>
    </row>
    <row r="761" spans="1:9">
      <c r="A761" s="92" t="s">
        <v>4728</v>
      </c>
      <c r="B761" t="s">
        <v>2046</v>
      </c>
      <c r="C761" t="s">
        <v>2497</v>
      </c>
      <c r="D761" t="s">
        <v>2458</v>
      </c>
      <c r="E761" t="s">
        <v>2452</v>
      </c>
      <c r="F761" t="s">
        <v>2498</v>
      </c>
      <c r="G761" t="s">
        <v>4729</v>
      </c>
      <c r="H761" t="s">
        <v>2454</v>
      </c>
      <c r="I761" t="s">
        <v>4148</v>
      </c>
    </row>
    <row r="762" spans="1:9">
      <c r="A762" s="92" t="s">
        <v>4728</v>
      </c>
      <c r="B762" t="s">
        <v>2046</v>
      </c>
      <c r="C762" t="s">
        <v>2499</v>
      </c>
      <c r="D762" t="s">
        <v>2500</v>
      </c>
      <c r="E762" t="s">
        <v>2501</v>
      </c>
      <c r="F762" t="s">
        <v>2502</v>
      </c>
      <c r="G762" t="s">
        <v>4684</v>
      </c>
      <c r="I762" t="s">
        <v>4148</v>
      </c>
    </row>
    <row r="763" spans="1:9">
      <c r="A763" s="92" t="s">
        <v>4728</v>
      </c>
      <c r="B763" t="s">
        <v>2046</v>
      </c>
      <c r="C763" t="s">
        <v>2503</v>
      </c>
      <c r="D763" t="s">
        <v>2504</v>
      </c>
      <c r="E763" t="s">
        <v>2452</v>
      </c>
      <c r="F763" t="s">
        <v>2505</v>
      </c>
      <c r="G763" t="s">
        <v>4729</v>
      </c>
      <c r="H763" t="s">
        <v>2454</v>
      </c>
      <c r="I763" t="s">
        <v>4148</v>
      </c>
    </row>
    <row r="764" spans="1:9">
      <c r="A764" s="92" t="s">
        <v>4728</v>
      </c>
      <c r="B764" t="s">
        <v>2046</v>
      </c>
      <c r="C764" t="s">
        <v>2506</v>
      </c>
      <c r="D764" t="s">
        <v>2458</v>
      </c>
      <c r="E764" t="s">
        <v>2459</v>
      </c>
      <c r="G764" t="s">
        <v>4729</v>
      </c>
      <c r="H764" t="s">
        <v>2460</v>
      </c>
      <c r="I764" t="s">
        <v>4148</v>
      </c>
    </row>
    <row r="765" spans="1:9">
      <c r="A765" s="92" t="s">
        <v>4731</v>
      </c>
      <c r="B765" t="s">
        <v>2001</v>
      </c>
      <c r="C765" t="s">
        <v>2458</v>
      </c>
      <c r="D765" t="s">
        <v>2458</v>
      </c>
      <c r="E765" t="s">
        <v>2459</v>
      </c>
      <c r="F765" t="s">
        <v>2717</v>
      </c>
      <c r="G765" t="s">
        <v>4732</v>
      </c>
      <c r="H765" t="s">
        <v>2460</v>
      </c>
      <c r="I765" t="s">
        <v>4077</v>
      </c>
    </row>
    <row r="766" spans="1:9">
      <c r="A766" s="92" t="s">
        <v>4731</v>
      </c>
      <c r="B766" t="s">
        <v>2001</v>
      </c>
      <c r="C766" t="s">
        <v>2414</v>
      </c>
      <c r="D766" t="s">
        <v>2415</v>
      </c>
      <c r="G766" t="s">
        <v>4684</v>
      </c>
      <c r="I766" t="s">
        <v>4077</v>
      </c>
    </row>
    <row r="767" spans="1:9">
      <c r="A767" s="92" t="s">
        <v>4731</v>
      </c>
      <c r="B767" t="s">
        <v>2001</v>
      </c>
      <c r="C767" t="s">
        <v>2419</v>
      </c>
      <c r="D767" t="s">
        <v>2415</v>
      </c>
      <c r="G767" t="s">
        <v>4684</v>
      </c>
      <c r="I767" t="s">
        <v>4077</v>
      </c>
    </row>
    <row r="768" spans="1:9">
      <c r="A768" s="92" t="s">
        <v>4731</v>
      </c>
      <c r="B768" t="s">
        <v>2004</v>
      </c>
      <c r="C768" t="s">
        <v>2421</v>
      </c>
      <c r="D768" t="s">
        <v>2415</v>
      </c>
      <c r="G768" t="s">
        <v>4685</v>
      </c>
      <c r="I768" t="s">
        <v>4081</v>
      </c>
    </row>
    <row r="769" spans="1:11">
      <c r="A769" s="92" t="s">
        <v>4731</v>
      </c>
      <c r="B769" t="s">
        <v>2004</v>
      </c>
      <c r="C769" t="s">
        <v>2423</v>
      </c>
      <c r="D769" t="s">
        <v>2424</v>
      </c>
      <c r="G769" t="s">
        <v>4684</v>
      </c>
      <c r="I769" t="s">
        <v>4081</v>
      </c>
    </row>
    <row r="770" spans="1:11">
      <c r="A770" s="92" t="s">
        <v>4731</v>
      </c>
      <c r="B770" t="s">
        <v>2004</v>
      </c>
      <c r="C770" t="s">
        <v>2425</v>
      </c>
      <c r="D770" t="s">
        <v>2424</v>
      </c>
      <c r="G770" t="s">
        <v>4684</v>
      </c>
      <c r="I770" t="s">
        <v>4081</v>
      </c>
      <c r="J770" t="s">
        <v>2351</v>
      </c>
      <c r="K770" t="s">
        <v>133</v>
      </c>
    </row>
    <row r="771" spans="1:11">
      <c r="A771" s="92" t="s">
        <v>4731</v>
      </c>
      <c r="B771" t="s">
        <v>2004</v>
      </c>
      <c r="C771" t="s">
        <v>2426</v>
      </c>
      <c r="D771" t="s">
        <v>2415</v>
      </c>
      <c r="G771" t="s">
        <v>4685</v>
      </c>
      <c r="I771" t="s">
        <v>4081</v>
      </c>
      <c r="J771" t="s">
        <v>2351</v>
      </c>
      <c r="K771" t="s">
        <v>133</v>
      </c>
    </row>
    <row r="772" spans="1:11">
      <c r="A772" s="92" t="s">
        <v>4731</v>
      </c>
      <c r="B772" t="s">
        <v>2004</v>
      </c>
      <c r="C772" t="s">
        <v>2427</v>
      </c>
      <c r="D772" t="s">
        <v>2424</v>
      </c>
      <c r="G772" t="s">
        <v>4684</v>
      </c>
      <c r="I772" t="s">
        <v>4081</v>
      </c>
      <c r="J772" t="s">
        <v>2351</v>
      </c>
      <c r="K772" t="s">
        <v>133</v>
      </c>
    </row>
    <row r="773" spans="1:11">
      <c r="A773" s="92" t="s">
        <v>4731</v>
      </c>
      <c r="B773" t="s">
        <v>2004</v>
      </c>
      <c r="C773" t="s">
        <v>2428</v>
      </c>
      <c r="D773" t="s">
        <v>2415</v>
      </c>
      <c r="G773" t="s">
        <v>4684</v>
      </c>
      <c r="I773" t="s">
        <v>4081</v>
      </c>
      <c r="J773" t="s">
        <v>2351</v>
      </c>
      <c r="K773" t="s">
        <v>133</v>
      </c>
    </row>
    <row r="774" spans="1:11">
      <c r="A774" s="92" t="s">
        <v>4731</v>
      </c>
      <c r="B774" t="s">
        <v>2004</v>
      </c>
      <c r="C774" t="s">
        <v>2429</v>
      </c>
      <c r="D774" t="s">
        <v>2415</v>
      </c>
      <c r="G774" t="s">
        <v>4685</v>
      </c>
      <c r="I774" t="s">
        <v>4081</v>
      </c>
      <c r="J774" t="s">
        <v>2351</v>
      </c>
      <c r="K774" t="s">
        <v>133</v>
      </c>
    </row>
    <row r="775" spans="1:11">
      <c r="A775" s="92" t="s">
        <v>4731</v>
      </c>
      <c r="B775" t="s">
        <v>2004</v>
      </c>
      <c r="C775" t="s">
        <v>2430</v>
      </c>
      <c r="D775" t="s">
        <v>2415</v>
      </c>
      <c r="G775" t="s">
        <v>4685</v>
      </c>
      <c r="I775" t="s">
        <v>4081</v>
      </c>
      <c r="J775" t="s">
        <v>2351</v>
      </c>
      <c r="K775" t="s">
        <v>133</v>
      </c>
    </row>
    <row r="776" spans="1:11">
      <c r="A776" s="92" t="s">
        <v>4731</v>
      </c>
      <c r="B776" t="s">
        <v>2004</v>
      </c>
      <c r="C776" t="s">
        <v>2431</v>
      </c>
      <c r="D776" t="s">
        <v>2415</v>
      </c>
      <c r="G776" t="s">
        <v>4685</v>
      </c>
      <c r="I776" t="s">
        <v>4081</v>
      </c>
      <c r="J776" t="s">
        <v>2351</v>
      </c>
      <c r="K776" t="s">
        <v>133</v>
      </c>
    </row>
    <row r="777" spans="1:11">
      <c r="A777" s="92" t="s">
        <v>4731</v>
      </c>
      <c r="B777" t="s">
        <v>2004</v>
      </c>
      <c r="C777" t="s">
        <v>2432</v>
      </c>
      <c r="D777" t="s">
        <v>2424</v>
      </c>
      <c r="G777" t="s">
        <v>4685</v>
      </c>
      <c r="I777" t="s">
        <v>4081</v>
      </c>
      <c r="J777" t="s">
        <v>2351</v>
      </c>
      <c r="K777" t="s">
        <v>133</v>
      </c>
    </row>
    <row r="778" spans="1:11">
      <c r="A778" s="92" t="s">
        <v>4731</v>
      </c>
      <c r="B778" t="s">
        <v>2004</v>
      </c>
      <c r="C778" t="s">
        <v>2458</v>
      </c>
      <c r="D778" t="s">
        <v>2458</v>
      </c>
      <c r="E778" t="s">
        <v>2459</v>
      </c>
      <c r="F778" t="s">
        <v>2719</v>
      </c>
      <c r="G778" t="s">
        <v>4732</v>
      </c>
      <c r="H778" t="s">
        <v>2460</v>
      </c>
      <c r="I778" t="s">
        <v>4081</v>
      </c>
      <c r="J778" t="s">
        <v>2351</v>
      </c>
      <c r="K778" t="s">
        <v>133</v>
      </c>
    </row>
    <row r="779" spans="1:11">
      <c r="A779" s="92" t="s">
        <v>4731</v>
      </c>
      <c r="B779" t="s">
        <v>2007</v>
      </c>
      <c r="C779" t="s">
        <v>2458</v>
      </c>
      <c r="D779" t="s">
        <v>2458</v>
      </c>
      <c r="E779" t="s">
        <v>2459</v>
      </c>
      <c r="F779" t="s">
        <v>2717</v>
      </c>
      <c r="G779" t="s">
        <v>4732</v>
      </c>
      <c r="H779" t="s">
        <v>2460</v>
      </c>
      <c r="I779" t="s">
        <v>4085</v>
      </c>
      <c r="J779" t="s">
        <v>2351</v>
      </c>
      <c r="K779" t="s">
        <v>133</v>
      </c>
    </row>
    <row r="780" spans="1:11">
      <c r="A780" s="92" t="s">
        <v>4731</v>
      </c>
      <c r="B780" t="s">
        <v>2010</v>
      </c>
      <c r="C780" t="s">
        <v>2458</v>
      </c>
      <c r="D780" t="s">
        <v>2458</v>
      </c>
      <c r="E780" t="s">
        <v>2459</v>
      </c>
      <c r="F780" t="s">
        <v>2722</v>
      </c>
      <c r="G780" t="s">
        <v>4732</v>
      </c>
      <c r="H780" t="s">
        <v>2460</v>
      </c>
      <c r="I780" t="s">
        <v>4089</v>
      </c>
      <c r="J780" t="s">
        <v>257</v>
      </c>
      <c r="K780" t="s">
        <v>133</v>
      </c>
    </row>
    <row r="781" spans="1:11">
      <c r="A781" s="92" t="s">
        <v>4731</v>
      </c>
      <c r="B781" t="s">
        <v>2010</v>
      </c>
      <c r="C781" t="s">
        <v>2434</v>
      </c>
      <c r="D781" t="s">
        <v>2415</v>
      </c>
      <c r="G781" t="s">
        <v>4684</v>
      </c>
      <c r="I781" t="s">
        <v>4089</v>
      </c>
      <c r="J781" t="s">
        <v>2351</v>
      </c>
      <c r="K781" t="s">
        <v>133</v>
      </c>
    </row>
    <row r="782" spans="1:11">
      <c r="A782" s="92" t="s">
        <v>4731</v>
      </c>
      <c r="B782" t="s">
        <v>2012</v>
      </c>
      <c r="C782" t="s">
        <v>2458</v>
      </c>
      <c r="D782" t="s">
        <v>2458</v>
      </c>
      <c r="E782" t="s">
        <v>2459</v>
      </c>
      <c r="F782" t="s">
        <v>2719</v>
      </c>
      <c r="G782" t="s">
        <v>4732</v>
      </c>
      <c r="H782" t="s">
        <v>2460</v>
      </c>
      <c r="I782" t="s">
        <v>4093</v>
      </c>
      <c r="J782" t="s">
        <v>2351</v>
      </c>
      <c r="K782" t="s">
        <v>133</v>
      </c>
    </row>
    <row r="783" spans="1:11">
      <c r="A783" s="92" t="s">
        <v>4731</v>
      </c>
      <c r="B783" t="s">
        <v>2016</v>
      </c>
      <c r="C783" t="s">
        <v>2458</v>
      </c>
      <c r="D783" t="s">
        <v>2458</v>
      </c>
      <c r="E783" t="s">
        <v>2459</v>
      </c>
      <c r="F783" t="s">
        <v>2719</v>
      </c>
      <c r="G783" t="s">
        <v>4732</v>
      </c>
      <c r="H783" t="s">
        <v>2460</v>
      </c>
      <c r="I783" t="s">
        <v>4097</v>
      </c>
    </row>
    <row r="784" spans="1:11">
      <c r="A784" s="92" t="s">
        <v>4731</v>
      </c>
      <c r="B784" t="s">
        <v>2016</v>
      </c>
      <c r="C784" t="s">
        <v>2436</v>
      </c>
      <c r="D784" t="s">
        <v>2415</v>
      </c>
      <c r="G784" t="s">
        <v>4684</v>
      </c>
      <c r="I784" t="s">
        <v>4097</v>
      </c>
    </row>
    <row r="785" spans="1:11">
      <c r="A785" s="92" t="s">
        <v>4731</v>
      </c>
      <c r="B785" t="s">
        <v>2016</v>
      </c>
      <c r="C785" t="s">
        <v>2437</v>
      </c>
      <c r="D785" t="s">
        <v>2415</v>
      </c>
      <c r="G785" t="s">
        <v>4684</v>
      </c>
      <c r="I785" t="s">
        <v>4097</v>
      </c>
    </row>
    <row r="786" spans="1:11">
      <c r="A786" s="92" t="s">
        <v>4731</v>
      </c>
      <c r="B786" t="s">
        <v>2016</v>
      </c>
      <c r="C786" t="s">
        <v>2438</v>
      </c>
      <c r="D786" t="s">
        <v>2415</v>
      </c>
      <c r="G786" t="s">
        <v>4684</v>
      </c>
      <c r="I786" t="s">
        <v>4097</v>
      </c>
      <c r="J786" t="s">
        <v>2351</v>
      </c>
      <c r="K786" t="s">
        <v>133</v>
      </c>
    </row>
    <row r="787" spans="1:11">
      <c r="A787" s="92" t="s">
        <v>4731</v>
      </c>
      <c r="B787" t="s">
        <v>2016</v>
      </c>
      <c r="C787" t="s">
        <v>2439</v>
      </c>
      <c r="D787" t="s">
        <v>2415</v>
      </c>
      <c r="G787" t="s">
        <v>4684</v>
      </c>
      <c r="I787" t="s">
        <v>4097</v>
      </c>
    </row>
    <row r="788" spans="1:11">
      <c r="A788" s="92" t="s">
        <v>4731</v>
      </c>
      <c r="B788" t="s">
        <v>2016</v>
      </c>
      <c r="C788" t="s">
        <v>2440</v>
      </c>
      <c r="D788" t="s">
        <v>2415</v>
      </c>
      <c r="G788" t="s">
        <v>4684</v>
      </c>
      <c r="I788" t="s">
        <v>4097</v>
      </c>
      <c r="J788" t="s">
        <v>2351</v>
      </c>
      <c r="K788" t="s">
        <v>133</v>
      </c>
    </row>
    <row r="789" spans="1:11">
      <c r="A789" s="92" t="s">
        <v>4731</v>
      </c>
      <c r="B789" t="s">
        <v>2016</v>
      </c>
      <c r="C789" t="s">
        <v>2441</v>
      </c>
      <c r="D789" t="s">
        <v>2415</v>
      </c>
      <c r="G789" t="s">
        <v>4684</v>
      </c>
      <c r="I789" t="s">
        <v>4097</v>
      </c>
    </row>
    <row r="790" spans="1:11">
      <c r="A790" s="92" t="s">
        <v>4731</v>
      </c>
      <c r="B790" t="s">
        <v>2016</v>
      </c>
      <c r="C790" t="s">
        <v>2442</v>
      </c>
      <c r="D790" t="s">
        <v>2415</v>
      </c>
      <c r="G790" t="s">
        <v>4684</v>
      </c>
      <c r="I790" t="s">
        <v>4097</v>
      </c>
      <c r="J790" t="s">
        <v>2351</v>
      </c>
      <c r="K790" t="s">
        <v>133</v>
      </c>
    </row>
    <row r="791" spans="1:11">
      <c r="A791" s="92" t="s">
        <v>4731</v>
      </c>
      <c r="B791" t="s">
        <v>2016</v>
      </c>
      <c r="C791" t="s">
        <v>2443</v>
      </c>
      <c r="D791" t="s">
        <v>2415</v>
      </c>
      <c r="G791" t="s">
        <v>4684</v>
      </c>
      <c r="I791" t="s">
        <v>4097</v>
      </c>
      <c r="J791" t="s">
        <v>2351</v>
      </c>
      <c r="K791" t="s">
        <v>133</v>
      </c>
    </row>
    <row r="792" spans="1:11">
      <c r="A792" s="92" t="s">
        <v>4731</v>
      </c>
      <c r="B792" t="s">
        <v>2018</v>
      </c>
      <c r="C792" t="s">
        <v>2458</v>
      </c>
      <c r="D792" t="s">
        <v>2458</v>
      </c>
      <c r="E792" t="s">
        <v>2459</v>
      </c>
      <c r="F792" t="s">
        <v>2719</v>
      </c>
      <c r="G792" t="s">
        <v>4732</v>
      </c>
      <c r="H792" t="s">
        <v>2460</v>
      </c>
      <c r="I792" t="s">
        <v>4101</v>
      </c>
    </row>
    <row r="793" spans="1:11">
      <c r="A793" s="92" t="s">
        <v>4731</v>
      </c>
      <c r="B793" t="s">
        <v>2018</v>
      </c>
      <c r="C793" t="s">
        <v>2445</v>
      </c>
      <c r="D793" t="s">
        <v>2446</v>
      </c>
      <c r="G793" t="s">
        <v>4686</v>
      </c>
      <c r="I793" t="s">
        <v>4101</v>
      </c>
    </row>
    <row r="794" spans="1:11">
      <c r="A794" s="92" t="s">
        <v>4731</v>
      </c>
      <c r="B794" t="s">
        <v>2018</v>
      </c>
      <c r="C794" t="s">
        <v>2448</v>
      </c>
      <c r="D794" t="s">
        <v>2415</v>
      </c>
      <c r="G794" t="s">
        <v>4684</v>
      </c>
      <c r="I794" t="s">
        <v>4101</v>
      </c>
    </row>
    <row r="795" spans="1:11">
      <c r="A795" s="92" t="s">
        <v>4731</v>
      </c>
      <c r="B795" t="s">
        <v>2019</v>
      </c>
      <c r="C795" t="s">
        <v>2458</v>
      </c>
      <c r="D795" t="s">
        <v>2458</v>
      </c>
      <c r="E795" t="s">
        <v>2459</v>
      </c>
      <c r="F795" t="s">
        <v>2719</v>
      </c>
      <c r="G795" t="s">
        <v>4732</v>
      </c>
      <c r="H795" t="s">
        <v>2460</v>
      </c>
      <c r="I795" t="s">
        <v>4105</v>
      </c>
    </row>
    <row r="796" spans="1:11">
      <c r="A796" s="92" t="s">
        <v>4731</v>
      </c>
      <c r="B796" t="s">
        <v>2020</v>
      </c>
      <c r="C796" t="s">
        <v>2450</v>
      </c>
      <c r="D796" t="s">
        <v>2451</v>
      </c>
      <c r="E796" t="s">
        <v>2452</v>
      </c>
      <c r="F796" t="s">
        <v>2455</v>
      </c>
      <c r="G796" t="s">
        <v>4732</v>
      </c>
      <c r="H796" t="s">
        <v>2454</v>
      </c>
      <c r="I796" t="s">
        <v>4108</v>
      </c>
    </row>
    <row r="797" spans="1:11">
      <c r="A797" s="92" t="s">
        <v>4731</v>
      </c>
      <c r="B797" t="s">
        <v>2020</v>
      </c>
      <c r="C797" t="s">
        <v>2557</v>
      </c>
      <c r="E797" t="s">
        <v>2558</v>
      </c>
      <c r="G797" t="s">
        <v>4733</v>
      </c>
      <c r="H797" t="s">
        <v>108</v>
      </c>
      <c r="I797" t="s">
        <v>4108</v>
      </c>
    </row>
    <row r="798" spans="1:11">
      <c r="A798" s="92" t="s">
        <v>4731</v>
      </c>
      <c r="B798" t="s">
        <v>2020</v>
      </c>
      <c r="C798" t="s">
        <v>2560</v>
      </c>
      <c r="D798" t="s">
        <v>2451</v>
      </c>
      <c r="E798" t="s">
        <v>108</v>
      </c>
      <c r="G798" t="s">
        <v>4733</v>
      </c>
      <c r="H798" t="s">
        <v>108</v>
      </c>
      <c r="I798" t="s">
        <v>4108</v>
      </c>
    </row>
    <row r="799" spans="1:11">
      <c r="A799" s="92" t="s">
        <v>4731</v>
      </c>
      <c r="B799" t="s">
        <v>2020</v>
      </c>
      <c r="C799" t="s">
        <v>2561</v>
      </c>
      <c r="D799" t="s">
        <v>2562</v>
      </c>
      <c r="E799" t="s">
        <v>2563</v>
      </c>
      <c r="F799" t="s">
        <v>2564</v>
      </c>
      <c r="G799" t="s">
        <v>4733</v>
      </c>
      <c r="H799" t="s">
        <v>2563</v>
      </c>
      <c r="I799" t="s">
        <v>4108</v>
      </c>
    </row>
    <row r="800" spans="1:11">
      <c r="A800" s="92" t="s">
        <v>4731</v>
      </c>
      <c r="B800" t="s">
        <v>2020</v>
      </c>
      <c r="C800" t="s">
        <v>2565</v>
      </c>
      <c r="E800" t="s">
        <v>108</v>
      </c>
      <c r="G800" t="s">
        <v>4733</v>
      </c>
      <c r="H800" t="s">
        <v>108</v>
      </c>
      <c r="I800" t="s">
        <v>4108</v>
      </c>
    </row>
    <row r="801" spans="1:9">
      <c r="A801" s="92" t="s">
        <v>4731</v>
      </c>
      <c r="B801" t="s">
        <v>2021</v>
      </c>
      <c r="C801" t="s">
        <v>2567</v>
      </c>
      <c r="D801" t="s">
        <v>2463</v>
      </c>
      <c r="E801" t="s">
        <v>108</v>
      </c>
      <c r="G801" t="s">
        <v>4733</v>
      </c>
      <c r="H801" t="s">
        <v>108</v>
      </c>
      <c r="I801" t="s">
        <v>4112</v>
      </c>
    </row>
    <row r="802" spans="1:9">
      <c r="A802" s="92" t="s">
        <v>4731</v>
      </c>
      <c r="B802" t="s">
        <v>2021</v>
      </c>
      <c r="C802" t="s">
        <v>2568</v>
      </c>
      <c r="D802" t="s">
        <v>2569</v>
      </c>
      <c r="E802" t="s">
        <v>108</v>
      </c>
      <c r="F802" t="s">
        <v>2570</v>
      </c>
      <c r="G802" t="s">
        <v>4733</v>
      </c>
      <c r="H802" t="s">
        <v>108</v>
      </c>
      <c r="I802" t="s">
        <v>4112</v>
      </c>
    </row>
    <row r="803" spans="1:9">
      <c r="A803" s="92" t="s">
        <v>4731</v>
      </c>
      <c r="B803" t="s">
        <v>2021</v>
      </c>
      <c r="C803" t="s">
        <v>2571</v>
      </c>
      <c r="D803" t="s">
        <v>2569</v>
      </c>
      <c r="E803" t="s">
        <v>108</v>
      </c>
      <c r="G803" t="s">
        <v>4733</v>
      </c>
      <c r="H803" t="s">
        <v>108</v>
      </c>
      <c r="I803" t="s">
        <v>4112</v>
      </c>
    </row>
    <row r="804" spans="1:9">
      <c r="A804" s="92" t="s">
        <v>4731</v>
      </c>
      <c r="B804" t="s">
        <v>2021</v>
      </c>
      <c r="C804" t="s">
        <v>2457</v>
      </c>
      <c r="D804" t="s">
        <v>2458</v>
      </c>
      <c r="E804" t="s">
        <v>2459</v>
      </c>
      <c r="G804" t="s">
        <v>4732</v>
      </c>
      <c r="H804" t="s">
        <v>2460</v>
      </c>
      <c r="I804" t="s">
        <v>4112</v>
      </c>
    </row>
    <row r="805" spans="1:9">
      <c r="A805" s="92" t="s">
        <v>4731</v>
      </c>
      <c r="B805" t="s">
        <v>2021</v>
      </c>
      <c r="C805" t="s">
        <v>2573</v>
      </c>
      <c r="D805" t="s">
        <v>2574</v>
      </c>
      <c r="E805" t="s">
        <v>108</v>
      </c>
      <c r="F805" t="s">
        <v>2575</v>
      </c>
      <c r="G805" t="s">
        <v>4733</v>
      </c>
      <c r="H805" t="s">
        <v>108</v>
      </c>
      <c r="I805" t="s">
        <v>4112</v>
      </c>
    </row>
    <row r="806" spans="1:9">
      <c r="A806" s="92" t="s">
        <v>4731</v>
      </c>
      <c r="B806" t="s">
        <v>3890</v>
      </c>
      <c r="C806" t="s">
        <v>2577</v>
      </c>
      <c r="D806" t="s">
        <v>2521</v>
      </c>
      <c r="E806" t="s">
        <v>108</v>
      </c>
      <c r="G806" t="s">
        <v>4733</v>
      </c>
      <c r="H806" t="s">
        <v>108</v>
      </c>
      <c r="I806" t="s">
        <v>4116</v>
      </c>
    </row>
    <row r="807" spans="1:9">
      <c r="A807" s="92" t="s">
        <v>4731</v>
      </c>
      <c r="B807" t="s">
        <v>3890</v>
      </c>
      <c r="C807" t="s">
        <v>2520</v>
      </c>
      <c r="D807" t="s">
        <v>2521</v>
      </c>
      <c r="E807" t="s">
        <v>2522</v>
      </c>
      <c r="G807" t="s">
        <v>4733</v>
      </c>
      <c r="H807" t="s">
        <v>108</v>
      </c>
      <c r="I807" t="s">
        <v>4116</v>
      </c>
    </row>
    <row r="808" spans="1:9">
      <c r="A808" s="92" t="s">
        <v>4731</v>
      </c>
      <c r="B808" t="s">
        <v>3890</v>
      </c>
      <c r="C808" t="s">
        <v>2579</v>
      </c>
      <c r="D808" t="s">
        <v>2521</v>
      </c>
      <c r="E808" t="s">
        <v>2580</v>
      </c>
      <c r="F808" t="s">
        <v>2581</v>
      </c>
      <c r="G808" t="s">
        <v>4733</v>
      </c>
      <c r="H808" t="s">
        <v>108</v>
      </c>
      <c r="I808" t="s">
        <v>4116</v>
      </c>
    </row>
    <row r="809" spans="1:9">
      <c r="A809" s="92" t="s">
        <v>4731</v>
      </c>
      <c r="B809" t="s">
        <v>3890</v>
      </c>
      <c r="C809" t="s">
        <v>2582</v>
      </c>
      <c r="D809" t="s">
        <v>2521</v>
      </c>
      <c r="E809" t="s">
        <v>108</v>
      </c>
      <c r="G809" t="s">
        <v>4733</v>
      </c>
      <c r="H809" t="s">
        <v>108</v>
      </c>
      <c r="I809" t="s">
        <v>4116</v>
      </c>
    </row>
    <row r="810" spans="1:9">
      <c r="A810" s="92" t="s">
        <v>4731</v>
      </c>
      <c r="B810" t="s">
        <v>2027</v>
      </c>
      <c r="C810" t="s">
        <v>2584</v>
      </c>
      <c r="D810" t="s">
        <v>2585</v>
      </c>
      <c r="E810" t="s">
        <v>2586</v>
      </c>
      <c r="G810" t="s">
        <v>4733</v>
      </c>
      <c r="H810" t="s">
        <v>108</v>
      </c>
      <c r="I810" t="s">
        <v>4120</v>
      </c>
    </row>
    <row r="811" spans="1:9">
      <c r="A811" s="92" t="s">
        <v>4731</v>
      </c>
      <c r="B811" t="s">
        <v>2027</v>
      </c>
      <c r="C811" t="s">
        <v>2587</v>
      </c>
      <c r="D811" t="s">
        <v>2526</v>
      </c>
      <c r="E811" t="s">
        <v>2588</v>
      </c>
      <c r="G811" t="s">
        <v>4733</v>
      </c>
      <c r="H811" t="s">
        <v>108</v>
      </c>
      <c r="I811" t="s">
        <v>4120</v>
      </c>
    </row>
    <row r="812" spans="1:9">
      <c r="A812" s="92" t="s">
        <v>4731</v>
      </c>
      <c r="B812" t="s">
        <v>2027</v>
      </c>
      <c r="C812" t="s">
        <v>2589</v>
      </c>
      <c r="D812" t="s">
        <v>2590</v>
      </c>
      <c r="E812" t="s">
        <v>108</v>
      </c>
      <c r="F812" t="s">
        <v>2591</v>
      </c>
      <c r="G812" t="s">
        <v>4733</v>
      </c>
      <c r="H812" t="s">
        <v>108</v>
      </c>
      <c r="I812" t="s">
        <v>4120</v>
      </c>
    </row>
    <row r="813" spans="1:9">
      <c r="A813" s="92" t="s">
        <v>4731</v>
      </c>
      <c r="B813" t="s">
        <v>2027</v>
      </c>
      <c r="C813" t="s">
        <v>2592</v>
      </c>
      <c r="D813" t="s">
        <v>2590</v>
      </c>
      <c r="E813" t="s">
        <v>108</v>
      </c>
      <c r="G813" t="s">
        <v>4733</v>
      </c>
      <c r="H813" t="s">
        <v>108</v>
      </c>
      <c r="I813" t="s">
        <v>4120</v>
      </c>
    </row>
    <row r="814" spans="1:9">
      <c r="A814" s="92" t="s">
        <v>4731</v>
      </c>
      <c r="B814" t="s">
        <v>2029</v>
      </c>
      <c r="C814" t="s">
        <v>2594</v>
      </c>
      <c r="D814" t="s">
        <v>2463</v>
      </c>
      <c r="E814" t="s">
        <v>108</v>
      </c>
      <c r="G814" t="s">
        <v>4733</v>
      </c>
      <c r="H814" t="s">
        <v>108</v>
      </c>
      <c r="I814" t="s">
        <v>4124</v>
      </c>
    </row>
    <row r="815" spans="1:9">
      <c r="A815" s="92" t="s">
        <v>4731</v>
      </c>
      <c r="B815" t="s">
        <v>2029</v>
      </c>
      <c r="C815" t="s">
        <v>2462</v>
      </c>
      <c r="D815" t="s">
        <v>2463</v>
      </c>
      <c r="E815" t="s">
        <v>2459</v>
      </c>
      <c r="G815" t="s">
        <v>4732</v>
      </c>
      <c r="H815" t="s">
        <v>2460</v>
      </c>
      <c r="I815" t="s">
        <v>4124</v>
      </c>
    </row>
    <row r="816" spans="1:9">
      <c r="A816" s="92" t="s">
        <v>4731</v>
      </c>
      <c r="B816" t="s">
        <v>2029</v>
      </c>
      <c r="C816" t="s">
        <v>2464</v>
      </c>
      <c r="D816" t="s">
        <v>2463</v>
      </c>
      <c r="E816" t="s">
        <v>2459</v>
      </c>
      <c r="G816" t="s">
        <v>4732</v>
      </c>
      <c r="H816" t="s">
        <v>2460</v>
      </c>
      <c r="I816" t="s">
        <v>4124</v>
      </c>
    </row>
    <row r="817" spans="1:11">
      <c r="A817" s="92" t="s">
        <v>4731</v>
      </c>
      <c r="B817" t="s">
        <v>2029</v>
      </c>
      <c r="C817" t="s">
        <v>2465</v>
      </c>
      <c r="D817" t="s">
        <v>2463</v>
      </c>
      <c r="E817" t="s">
        <v>2459</v>
      </c>
      <c r="G817" t="s">
        <v>4732</v>
      </c>
      <c r="H817" t="s">
        <v>2460</v>
      </c>
      <c r="I817" t="s">
        <v>4124</v>
      </c>
    </row>
    <row r="818" spans="1:11">
      <c r="A818" s="92" t="s">
        <v>4731</v>
      </c>
      <c r="B818" t="s">
        <v>2029</v>
      </c>
      <c r="C818" t="s">
        <v>2466</v>
      </c>
      <c r="D818" t="s">
        <v>2463</v>
      </c>
      <c r="E818" t="s">
        <v>2459</v>
      </c>
      <c r="G818" t="s">
        <v>4732</v>
      </c>
      <c r="H818" t="s">
        <v>2460</v>
      </c>
      <c r="I818" t="s">
        <v>4124</v>
      </c>
    </row>
    <row r="819" spans="1:11">
      <c r="A819" s="92" t="s">
        <v>4731</v>
      </c>
      <c r="B819" t="s">
        <v>2029</v>
      </c>
      <c r="C819" t="s">
        <v>2595</v>
      </c>
      <c r="D819" t="s">
        <v>2596</v>
      </c>
      <c r="E819" t="s">
        <v>108</v>
      </c>
      <c r="F819" t="s">
        <v>2597</v>
      </c>
      <c r="G819" t="s">
        <v>4733</v>
      </c>
      <c r="H819" t="s">
        <v>108</v>
      </c>
      <c r="I819" t="s">
        <v>4124</v>
      </c>
    </row>
    <row r="820" spans="1:11">
      <c r="A820" s="92" t="s">
        <v>4731</v>
      </c>
      <c r="B820" t="s">
        <v>2029</v>
      </c>
      <c r="C820" t="s">
        <v>2598</v>
      </c>
      <c r="D820" t="s">
        <v>2596</v>
      </c>
      <c r="E820" t="s">
        <v>108</v>
      </c>
      <c r="G820" t="s">
        <v>4733</v>
      </c>
      <c r="H820" t="s">
        <v>108</v>
      </c>
      <c r="I820" t="s">
        <v>4124</v>
      </c>
    </row>
    <row r="821" spans="1:11">
      <c r="A821" s="92" t="s">
        <v>4731</v>
      </c>
      <c r="B821" t="s">
        <v>2031</v>
      </c>
      <c r="C821" t="s">
        <v>2600</v>
      </c>
      <c r="D821" t="s">
        <v>2601</v>
      </c>
      <c r="E821" t="s">
        <v>108</v>
      </c>
      <c r="G821" t="s">
        <v>4733</v>
      </c>
      <c r="H821" t="s">
        <v>108</v>
      </c>
      <c r="I821" t="s">
        <v>4126</v>
      </c>
    </row>
    <row r="822" spans="1:11">
      <c r="A822" s="92" t="s">
        <v>4731</v>
      </c>
      <c r="B822" t="s">
        <v>2031</v>
      </c>
      <c r="C822" t="s">
        <v>2836</v>
      </c>
      <c r="D822" t="s">
        <v>2609</v>
      </c>
      <c r="E822" t="s">
        <v>2837</v>
      </c>
      <c r="G822" t="s">
        <v>4733</v>
      </c>
      <c r="H822" t="s">
        <v>2838</v>
      </c>
      <c r="I822" t="s">
        <v>4126</v>
      </c>
    </row>
    <row r="823" spans="1:11">
      <c r="A823" s="92" t="s">
        <v>4731</v>
      </c>
      <c r="B823" t="s">
        <v>2031</v>
      </c>
      <c r="C823" t="s">
        <v>2602</v>
      </c>
      <c r="D823" t="s">
        <v>2603</v>
      </c>
      <c r="E823" t="s">
        <v>2586</v>
      </c>
      <c r="G823" t="s">
        <v>4733</v>
      </c>
      <c r="H823" t="s">
        <v>108</v>
      </c>
      <c r="I823" t="s">
        <v>4126</v>
      </c>
      <c r="J823" t="s">
        <v>2365</v>
      </c>
      <c r="K823" t="s">
        <v>2366</v>
      </c>
    </row>
    <row r="824" spans="1:11">
      <c r="A824" s="92" t="s">
        <v>4731</v>
      </c>
      <c r="B824" t="s">
        <v>2031</v>
      </c>
      <c r="C824" t="s">
        <v>2604</v>
      </c>
      <c r="D824" t="s">
        <v>2601</v>
      </c>
      <c r="E824" t="s">
        <v>2605</v>
      </c>
      <c r="F824" t="s">
        <v>2606</v>
      </c>
      <c r="G824" t="s">
        <v>4733</v>
      </c>
      <c r="H824" t="s">
        <v>108</v>
      </c>
      <c r="I824" t="s">
        <v>4126</v>
      </c>
      <c r="J824" t="s">
        <v>562</v>
      </c>
      <c r="K824" t="s">
        <v>121</v>
      </c>
    </row>
    <row r="825" spans="1:11">
      <c r="A825" s="92" t="s">
        <v>4731</v>
      </c>
      <c r="B825" t="s">
        <v>2031</v>
      </c>
      <c r="C825" t="s">
        <v>2468</v>
      </c>
      <c r="D825" t="s">
        <v>2458</v>
      </c>
      <c r="E825" t="s">
        <v>2469</v>
      </c>
      <c r="G825" t="s">
        <v>4733</v>
      </c>
      <c r="H825" t="s">
        <v>108</v>
      </c>
      <c r="I825" t="s">
        <v>4126</v>
      </c>
      <c r="J825" t="s">
        <v>562</v>
      </c>
      <c r="K825" t="s">
        <v>121</v>
      </c>
    </row>
    <row r="826" spans="1:11">
      <c r="A826" s="92" t="s">
        <v>4731</v>
      </c>
      <c r="B826" t="s">
        <v>2031</v>
      </c>
      <c r="C826" t="s">
        <v>2472</v>
      </c>
      <c r="D826" t="s">
        <v>2458</v>
      </c>
      <c r="E826" t="s">
        <v>2459</v>
      </c>
      <c r="G826" t="s">
        <v>4732</v>
      </c>
      <c r="H826" t="s">
        <v>2460</v>
      </c>
      <c r="I826" t="s">
        <v>4126</v>
      </c>
      <c r="J826" t="s">
        <v>562</v>
      </c>
      <c r="K826" t="s">
        <v>121</v>
      </c>
    </row>
    <row r="827" spans="1:11">
      <c r="A827" s="92" t="s">
        <v>4731</v>
      </c>
      <c r="B827" t="s">
        <v>2031</v>
      </c>
      <c r="C827" t="s">
        <v>2473</v>
      </c>
      <c r="D827" t="s">
        <v>2458</v>
      </c>
      <c r="E827" t="s">
        <v>2459</v>
      </c>
      <c r="G827" t="s">
        <v>4732</v>
      </c>
      <c r="H827" t="s">
        <v>2460</v>
      </c>
      <c r="I827" t="s">
        <v>4126</v>
      </c>
      <c r="J827" t="s">
        <v>562</v>
      </c>
      <c r="K827" t="s">
        <v>121</v>
      </c>
    </row>
    <row r="828" spans="1:11">
      <c r="A828" s="92" t="s">
        <v>4731</v>
      </c>
      <c r="B828" t="s">
        <v>2031</v>
      </c>
      <c r="C828" t="s">
        <v>2474</v>
      </c>
      <c r="D828" t="s">
        <v>2458</v>
      </c>
      <c r="E828" t="s">
        <v>2459</v>
      </c>
      <c r="G828" t="s">
        <v>4732</v>
      </c>
      <c r="H828" t="s">
        <v>2460</v>
      </c>
      <c r="I828" t="s">
        <v>4126</v>
      </c>
      <c r="J828" t="s">
        <v>562</v>
      </c>
      <c r="K828" t="s">
        <v>121</v>
      </c>
    </row>
    <row r="829" spans="1:11">
      <c r="A829" s="92" t="s">
        <v>4731</v>
      </c>
      <c r="B829" t="s">
        <v>2031</v>
      </c>
      <c r="C829" t="s">
        <v>2607</v>
      </c>
      <c r="D829" t="s">
        <v>2601</v>
      </c>
      <c r="E829" t="s">
        <v>2563</v>
      </c>
      <c r="G829" t="s">
        <v>4733</v>
      </c>
      <c r="H829" t="s">
        <v>2563</v>
      </c>
      <c r="I829" t="s">
        <v>4126</v>
      </c>
      <c r="J829" t="s">
        <v>562</v>
      </c>
      <c r="K829" t="s">
        <v>121</v>
      </c>
    </row>
    <row r="830" spans="1:11">
      <c r="A830" s="92" t="s">
        <v>4731</v>
      </c>
      <c r="B830" t="s">
        <v>2031</v>
      </c>
      <c r="C830" t="s">
        <v>2608</v>
      </c>
      <c r="D830" t="s">
        <v>2609</v>
      </c>
      <c r="E830" t="s">
        <v>108</v>
      </c>
      <c r="G830" t="s">
        <v>4733</v>
      </c>
      <c r="H830" t="s">
        <v>108</v>
      </c>
      <c r="I830" t="s">
        <v>4126</v>
      </c>
      <c r="J830" t="s">
        <v>562</v>
      </c>
      <c r="K830" t="s">
        <v>121</v>
      </c>
    </row>
    <row r="831" spans="1:11">
      <c r="A831" s="92" t="s">
        <v>4731</v>
      </c>
      <c r="B831" t="s">
        <v>2034</v>
      </c>
      <c r="C831" t="s">
        <v>2614</v>
      </c>
      <c r="E831" t="s">
        <v>2563</v>
      </c>
      <c r="G831" t="s">
        <v>4733</v>
      </c>
      <c r="H831" t="s">
        <v>2563</v>
      </c>
      <c r="I831" t="s">
        <v>4128</v>
      </c>
      <c r="J831" t="s">
        <v>2365</v>
      </c>
      <c r="K831" t="s">
        <v>2366</v>
      </c>
    </row>
    <row r="832" spans="1:11">
      <c r="A832" s="92" t="s">
        <v>4731</v>
      </c>
      <c r="B832" t="s">
        <v>2034</v>
      </c>
      <c r="C832" t="s">
        <v>2533</v>
      </c>
      <c r="E832" t="s">
        <v>2534</v>
      </c>
      <c r="G832" t="s">
        <v>4733</v>
      </c>
      <c r="H832" t="s">
        <v>2563</v>
      </c>
      <c r="I832" t="s">
        <v>4128</v>
      </c>
      <c r="J832" t="s">
        <v>562</v>
      </c>
      <c r="K832" t="s">
        <v>121</v>
      </c>
    </row>
    <row r="833" spans="1:11">
      <c r="A833" s="92" t="s">
        <v>4731</v>
      </c>
      <c r="B833" t="s">
        <v>2034</v>
      </c>
      <c r="C833" t="s">
        <v>2615</v>
      </c>
      <c r="D833" t="s">
        <v>2601</v>
      </c>
      <c r="E833" t="s">
        <v>108</v>
      </c>
      <c r="G833" t="s">
        <v>4733</v>
      </c>
      <c r="H833" t="s">
        <v>108</v>
      </c>
      <c r="I833" t="s">
        <v>4128</v>
      </c>
      <c r="J833" t="s">
        <v>562</v>
      </c>
      <c r="K833" t="s">
        <v>121</v>
      </c>
    </row>
    <row r="834" spans="1:11">
      <c r="A834" s="92" t="s">
        <v>4731</v>
      </c>
      <c r="B834" t="s">
        <v>2034</v>
      </c>
      <c r="C834" t="s">
        <v>2616</v>
      </c>
      <c r="D834" t="s">
        <v>2601</v>
      </c>
      <c r="E834" t="s">
        <v>108</v>
      </c>
      <c r="G834" t="s">
        <v>4733</v>
      </c>
      <c r="H834" t="s">
        <v>108</v>
      </c>
      <c r="I834" t="s">
        <v>4128</v>
      </c>
      <c r="J834" t="s">
        <v>562</v>
      </c>
      <c r="K834" t="s">
        <v>121</v>
      </c>
    </row>
    <row r="835" spans="1:11">
      <c r="A835" s="92" t="s">
        <v>4731</v>
      </c>
      <c r="B835" t="s">
        <v>2034</v>
      </c>
      <c r="C835" t="s">
        <v>2617</v>
      </c>
      <c r="D835" t="s">
        <v>2596</v>
      </c>
      <c r="E835" t="s">
        <v>108</v>
      </c>
      <c r="G835" t="s">
        <v>4733</v>
      </c>
      <c r="H835" t="s">
        <v>108</v>
      </c>
      <c r="I835" t="s">
        <v>4128</v>
      </c>
      <c r="J835" t="s">
        <v>562</v>
      </c>
      <c r="K835" t="s">
        <v>121</v>
      </c>
    </row>
    <row r="836" spans="1:11">
      <c r="A836" s="92" t="s">
        <v>4731</v>
      </c>
      <c r="B836" t="s">
        <v>2034</v>
      </c>
      <c r="C836" t="s">
        <v>2618</v>
      </c>
      <c r="D836" t="s">
        <v>2619</v>
      </c>
      <c r="E836" t="s">
        <v>2563</v>
      </c>
      <c r="G836" t="s">
        <v>4733</v>
      </c>
      <c r="H836" t="s">
        <v>2563</v>
      </c>
      <c r="I836" t="s">
        <v>4128</v>
      </c>
      <c r="J836" t="s">
        <v>562</v>
      </c>
      <c r="K836" t="s">
        <v>121</v>
      </c>
    </row>
    <row r="837" spans="1:11">
      <c r="A837" s="92" t="s">
        <v>4731</v>
      </c>
      <c r="B837" t="s">
        <v>2034</v>
      </c>
      <c r="C837" t="s">
        <v>2620</v>
      </c>
      <c r="D837" t="s">
        <v>2619</v>
      </c>
      <c r="E837" t="s">
        <v>2563</v>
      </c>
      <c r="G837" t="s">
        <v>4733</v>
      </c>
      <c r="H837" t="s">
        <v>2563</v>
      </c>
      <c r="I837" t="s">
        <v>4128</v>
      </c>
      <c r="J837" t="s">
        <v>562</v>
      </c>
      <c r="K837" t="s">
        <v>121</v>
      </c>
    </row>
    <row r="838" spans="1:11">
      <c r="A838" s="92" t="s">
        <v>4731</v>
      </c>
      <c r="B838" t="s">
        <v>2034</v>
      </c>
      <c r="C838" t="s">
        <v>2476</v>
      </c>
      <c r="D838" t="s">
        <v>2458</v>
      </c>
      <c r="E838" t="s">
        <v>2459</v>
      </c>
      <c r="G838" t="s">
        <v>4732</v>
      </c>
      <c r="H838" t="s">
        <v>2460</v>
      </c>
      <c r="I838" t="s">
        <v>4128</v>
      </c>
      <c r="J838" t="s">
        <v>562</v>
      </c>
      <c r="K838" t="s">
        <v>121</v>
      </c>
    </row>
    <row r="839" spans="1:11">
      <c r="A839" s="92" t="s">
        <v>4731</v>
      </c>
      <c r="B839" t="s">
        <v>2034</v>
      </c>
      <c r="C839" t="s">
        <v>2621</v>
      </c>
      <c r="D839" t="s">
        <v>2619</v>
      </c>
      <c r="E839" t="s">
        <v>108</v>
      </c>
      <c r="F839" t="s">
        <v>2622</v>
      </c>
      <c r="G839" t="s">
        <v>4733</v>
      </c>
      <c r="H839" t="s">
        <v>108</v>
      </c>
      <c r="I839" t="s">
        <v>4128</v>
      </c>
      <c r="J839" t="s">
        <v>562</v>
      </c>
      <c r="K839" t="s">
        <v>121</v>
      </c>
    </row>
    <row r="840" spans="1:11">
      <c r="A840" s="92" t="s">
        <v>4731</v>
      </c>
      <c r="B840" t="s">
        <v>2035</v>
      </c>
      <c r="C840" t="s">
        <v>2624</v>
      </c>
      <c r="D840" t="s">
        <v>2625</v>
      </c>
      <c r="E840" t="s">
        <v>108</v>
      </c>
      <c r="G840" t="s">
        <v>4733</v>
      </c>
      <c r="H840" t="s">
        <v>108</v>
      </c>
      <c r="I840" t="s">
        <v>4132</v>
      </c>
      <c r="J840" t="s">
        <v>562</v>
      </c>
      <c r="K840" t="s">
        <v>121</v>
      </c>
    </row>
    <row r="841" spans="1:11">
      <c r="A841" s="92" t="s">
        <v>4731</v>
      </c>
      <c r="B841" t="s">
        <v>2035</v>
      </c>
      <c r="C841" t="s">
        <v>2626</v>
      </c>
      <c r="D841" t="s">
        <v>2627</v>
      </c>
      <c r="E841" t="s">
        <v>108</v>
      </c>
      <c r="G841" t="s">
        <v>4733</v>
      </c>
      <c r="H841" t="s">
        <v>108</v>
      </c>
      <c r="I841" t="s">
        <v>4132</v>
      </c>
      <c r="J841" t="s">
        <v>562</v>
      </c>
      <c r="K841" t="s">
        <v>121</v>
      </c>
    </row>
    <row r="842" spans="1:11">
      <c r="A842" s="92" t="s">
        <v>4731</v>
      </c>
      <c r="B842" t="s">
        <v>2035</v>
      </c>
      <c r="C842" t="s">
        <v>2628</v>
      </c>
      <c r="D842" t="s">
        <v>2627</v>
      </c>
      <c r="E842" t="s">
        <v>108</v>
      </c>
      <c r="G842" t="s">
        <v>4733</v>
      </c>
      <c r="H842" t="s">
        <v>108</v>
      </c>
      <c r="I842" t="s">
        <v>4132</v>
      </c>
      <c r="J842" t="s">
        <v>2365</v>
      </c>
      <c r="K842" t="s">
        <v>2366</v>
      </c>
    </row>
    <row r="843" spans="1:11">
      <c r="A843" s="92" t="s">
        <v>4731</v>
      </c>
      <c r="B843" t="s">
        <v>2037</v>
      </c>
      <c r="C843" t="s">
        <v>2478</v>
      </c>
      <c r="D843" t="s">
        <v>2479</v>
      </c>
      <c r="E843" t="s">
        <v>2452</v>
      </c>
      <c r="F843" t="s">
        <v>2480</v>
      </c>
      <c r="G843" t="s">
        <v>4732</v>
      </c>
      <c r="H843" t="s">
        <v>2454</v>
      </c>
      <c r="I843" t="s">
        <v>4136</v>
      </c>
      <c r="J843" t="s">
        <v>2365</v>
      </c>
      <c r="K843" t="s">
        <v>2366</v>
      </c>
    </row>
    <row r="844" spans="1:11">
      <c r="A844" s="92" t="s">
        <v>4731</v>
      </c>
      <c r="B844" t="s">
        <v>2037</v>
      </c>
      <c r="C844" t="s">
        <v>2481</v>
      </c>
      <c r="D844" t="s">
        <v>2482</v>
      </c>
      <c r="E844" t="s">
        <v>2452</v>
      </c>
      <c r="F844" t="s">
        <v>2483</v>
      </c>
      <c r="G844" t="s">
        <v>4732</v>
      </c>
      <c r="H844" t="s">
        <v>2454</v>
      </c>
      <c r="I844" t="s">
        <v>4136</v>
      </c>
      <c r="J844" t="s">
        <v>2365</v>
      </c>
      <c r="K844" t="s">
        <v>2366</v>
      </c>
    </row>
    <row r="845" spans="1:11">
      <c r="A845" s="92" t="s">
        <v>4731</v>
      </c>
      <c r="B845" t="s">
        <v>2037</v>
      </c>
      <c r="C845" t="s">
        <v>2630</v>
      </c>
      <c r="D845" t="s">
        <v>2479</v>
      </c>
      <c r="E845" t="s">
        <v>2563</v>
      </c>
      <c r="F845" t="s">
        <v>2631</v>
      </c>
      <c r="G845" t="s">
        <v>4733</v>
      </c>
      <c r="H845" t="s">
        <v>2563</v>
      </c>
      <c r="I845" t="s">
        <v>4136</v>
      </c>
      <c r="J845" t="s">
        <v>2365</v>
      </c>
      <c r="K845" t="s">
        <v>2366</v>
      </c>
    </row>
    <row r="846" spans="1:11">
      <c r="A846" s="92" t="s">
        <v>4731</v>
      </c>
      <c r="B846" t="s">
        <v>2037</v>
      </c>
      <c r="C846" t="s">
        <v>2632</v>
      </c>
      <c r="D846" t="s">
        <v>2540</v>
      </c>
      <c r="E846" t="s">
        <v>108</v>
      </c>
      <c r="F846" t="s">
        <v>2633</v>
      </c>
      <c r="G846" t="s">
        <v>4733</v>
      </c>
      <c r="H846" t="s">
        <v>108</v>
      </c>
      <c r="I846" t="s">
        <v>4136</v>
      </c>
      <c r="J846" t="s">
        <v>562</v>
      </c>
      <c r="K846" t="s">
        <v>121</v>
      </c>
    </row>
    <row r="847" spans="1:11">
      <c r="A847" s="92" t="s">
        <v>4731</v>
      </c>
      <c r="B847" t="s">
        <v>2037</v>
      </c>
      <c r="C847" t="s">
        <v>2634</v>
      </c>
      <c r="D847" t="s">
        <v>2635</v>
      </c>
      <c r="E847" t="s">
        <v>108</v>
      </c>
      <c r="F847" t="s">
        <v>2636</v>
      </c>
      <c r="G847" t="s">
        <v>4733</v>
      </c>
      <c r="H847" t="s">
        <v>108</v>
      </c>
      <c r="I847" t="s">
        <v>4136</v>
      </c>
      <c r="J847" t="s">
        <v>562</v>
      </c>
      <c r="K847" t="s">
        <v>121</v>
      </c>
    </row>
    <row r="848" spans="1:11">
      <c r="A848" s="92" t="s">
        <v>4731</v>
      </c>
      <c r="B848" t="s">
        <v>2037</v>
      </c>
      <c r="C848" t="s">
        <v>2484</v>
      </c>
      <c r="D848" t="s">
        <v>2485</v>
      </c>
      <c r="G848" t="s">
        <v>4689</v>
      </c>
      <c r="I848" t="s">
        <v>4136</v>
      </c>
      <c r="J848" t="s">
        <v>562</v>
      </c>
      <c r="K848" t="s">
        <v>121</v>
      </c>
    </row>
    <row r="849" spans="1:11">
      <c r="A849" s="92" t="s">
        <v>4731</v>
      </c>
      <c r="B849" t="s">
        <v>2037</v>
      </c>
      <c r="C849" t="s">
        <v>2487</v>
      </c>
      <c r="D849" t="s">
        <v>2485</v>
      </c>
      <c r="G849" t="s">
        <v>4689</v>
      </c>
      <c r="I849" t="s">
        <v>4136</v>
      </c>
      <c r="J849" t="s">
        <v>562</v>
      </c>
      <c r="K849" t="s">
        <v>121</v>
      </c>
    </row>
    <row r="850" spans="1:11">
      <c r="A850" s="92" t="s">
        <v>4731</v>
      </c>
      <c r="B850" t="s">
        <v>2037</v>
      </c>
      <c r="C850" t="s">
        <v>2488</v>
      </c>
      <c r="D850" t="s">
        <v>2485</v>
      </c>
      <c r="E850" t="s">
        <v>2489</v>
      </c>
      <c r="F850" t="s">
        <v>2491</v>
      </c>
      <c r="G850" t="s">
        <v>4690</v>
      </c>
      <c r="I850" t="s">
        <v>4136</v>
      </c>
      <c r="J850" t="s">
        <v>562</v>
      </c>
      <c r="K850" t="s">
        <v>121</v>
      </c>
    </row>
    <row r="851" spans="1:11">
      <c r="A851" s="92" t="s">
        <v>4731</v>
      </c>
      <c r="B851" t="s">
        <v>2042</v>
      </c>
      <c r="C851" t="s">
        <v>2638</v>
      </c>
      <c r="D851" t="s">
        <v>2540</v>
      </c>
      <c r="E851" t="s">
        <v>108</v>
      </c>
      <c r="F851" t="s">
        <v>2639</v>
      </c>
      <c r="G851" t="s">
        <v>4733</v>
      </c>
      <c r="H851" t="s">
        <v>108</v>
      </c>
      <c r="I851" t="s">
        <v>4140</v>
      </c>
      <c r="J851" t="s">
        <v>562</v>
      </c>
      <c r="K851" t="s">
        <v>121</v>
      </c>
    </row>
    <row r="852" spans="1:11">
      <c r="A852" s="92" t="s">
        <v>4731</v>
      </c>
      <c r="B852" t="s">
        <v>2042</v>
      </c>
      <c r="C852" t="s">
        <v>2493</v>
      </c>
      <c r="D852" t="s">
        <v>2458</v>
      </c>
      <c r="E852" t="s">
        <v>2452</v>
      </c>
      <c r="G852" t="s">
        <v>4732</v>
      </c>
      <c r="H852" t="s">
        <v>2454</v>
      </c>
      <c r="I852" t="s">
        <v>4140</v>
      </c>
      <c r="J852" t="s">
        <v>562</v>
      </c>
      <c r="K852" t="s">
        <v>121</v>
      </c>
    </row>
    <row r="853" spans="1:11">
      <c r="A853" s="92" t="s">
        <v>4731</v>
      </c>
      <c r="B853" t="s">
        <v>2042</v>
      </c>
      <c r="C853" t="s">
        <v>2494</v>
      </c>
      <c r="D853" t="s">
        <v>2458</v>
      </c>
      <c r="E853" t="s">
        <v>551</v>
      </c>
      <c r="F853" t="s">
        <v>2495</v>
      </c>
      <c r="G853" t="s">
        <v>4691</v>
      </c>
      <c r="I853" t="s">
        <v>4140</v>
      </c>
      <c r="J853" t="s">
        <v>2365</v>
      </c>
      <c r="K853" t="s">
        <v>2366</v>
      </c>
    </row>
    <row r="854" spans="1:11">
      <c r="A854" s="92" t="s">
        <v>4731</v>
      </c>
      <c r="B854" t="s">
        <v>2042</v>
      </c>
      <c r="C854" t="s">
        <v>2640</v>
      </c>
      <c r="D854" t="s">
        <v>2641</v>
      </c>
      <c r="E854" t="s">
        <v>108</v>
      </c>
      <c r="F854" t="s">
        <v>2642</v>
      </c>
      <c r="G854" t="s">
        <v>4733</v>
      </c>
      <c r="H854" t="s">
        <v>108</v>
      </c>
      <c r="I854" t="s">
        <v>4140</v>
      </c>
      <c r="J854" t="s">
        <v>2365</v>
      </c>
      <c r="K854" t="s">
        <v>2366</v>
      </c>
    </row>
    <row r="855" spans="1:11">
      <c r="A855" s="92" t="s">
        <v>4731</v>
      </c>
      <c r="B855" t="s">
        <v>2042</v>
      </c>
      <c r="C855" t="s">
        <v>2643</v>
      </c>
      <c r="D855" t="s">
        <v>2641</v>
      </c>
      <c r="E855" t="s">
        <v>108</v>
      </c>
      <c r="F855" t="s">
        <v>2644</v>
      </c>
      <c r="G855" t="s">
        <v>4733</v>
      </c>
      <c r="H855" t="s">
        <v>108</v>
      </c>
      <c r="I855" t="s">
        <v>4140</v>
      </c>
      <c r="J855" t="s">
        <v>2365</v>
      </c>
      <c r="K855" t="s">
        <v>2366</v>
      </c>
    </row>
    <row r="856" spans="1:11">
      <c r="A856" s="92" t="s">
        <v>4731</v>
      </c>
      <c r="B856" t="s">
        <v>2042</v>
      </c>
      <c r="C856" t="s">
        <v>2645</v>
      </c>
      <c r="D856" t="s">
        <v>2540</v>
      </c>
      <c r="E856" t="s">
        <v>108</v>
      </c>
      <c r="G856" t="s">
        <v>4733</v>
      </c>
      <c r="H856" t="s">
        <v>108</v>
      </c>
      <c r="I856" t="s">
        <v>4140</v>
      </c>
      <c r="J856" t="s">
        <v>562</v>
      </c>
      <c r="K856" t="s">
        <v>121</v>
      </c>
    </row>
    <row r="857" spans="1:11">
      <c r="A857" s="92" t="s">
        <v>4731</v>
      </c>
      <c r="B857" t="s">
        <v>2042</v>
      </c>
      <c r="C857" t="s">
        <v>2646</v>
      </c>
      <c r="D857" t="s">
        <v>2647</v>
      </c>
      <c r="E857" t="s">
        <v>2648</v>
      </c>
      <c r="G857" t="s">
        <v>4733</v>
      </c>
      <c r="H857" t="s">
        <v>108</v>
      </c>
      <c r="I857" t="s">
        <v>4140</v>
      </c>
      <c r="J857" t="s">
        <v>562</v>
      </c>
      <c r="K857" t="s">
        <v>121</v>
      </c>
    </row>
    <row r="858" spans="1:11">
      <c r="A858" s="92" t="s">
        <v>4731</v>
      </c>
      <c r="B858" t="s">
        <v>2044</v>
      </c>
      <c r="C858" t="s">
        <v>2650</v>
      </c>
      <c r="D858" t="s">
        <v>2651</v>
      </c>
      <c r="E858" t="s">
        <v>108</v>
      </c>
      <c r="G858" t="s">
        <v>4733</v>
      </c>
      <c r="H858" t="s">
        <v>108</v>
      </c>
      <c r="I858" t="s">
        <v>4144</v>
      </c>
      <c r="J858" t="s">
        <v>562</v>
      </c>
      <c r="K858" t="s">
        <v>121</v>
      </c>
    </row>
    <row r="859" spans="1:11">
      <c r="A859" s="92" t="s">
        <v>4731</v>
      </c>
      <c r="B859" t="s">
        <v>2044</v>
      </c>
      <c r="C859" t="s">
        <v>2652</v>
      </c>
      <c r="D859" t="s">
        <v>2651</v>
      </c>
      <c r="E859" t="s">
        <v>2563</v>
      </c>
      <c r="F859" t="s">
        <v>2653</v>
      </c>
      <c r="G859" t="s">
        <v>4733</v>
      </c>
      <c r="H859" t="s">
        <v>2563</v>
      </c>
      <c r="I859" t="s">
        <v>4144</v>
      </c>
      <c r="J859" t="s">
        <v>562</v>
      </c>
      <c r="K859" t="s">
        <v>121</v>
      </c>
    </row>
    <row r="860" spans="1:11">
      <c r="A860" s="92" t="s">
        <v>4731</v>
      </c>
      <c r="B860" t="s">
        <v>2044</v>
      </c>
      <c r="C860" t="s">
        <v>2659</v>
      </c>
      <c r="D860" t="s">
        <v>2655</v>
      </c>
      <c r="E860" t="s">
        <v>2580</v>
      </c>
      <c r="F860" t="s">
        <v>2660</v>
      </c>
      <c r="G860" t="s">
        <v>4733</v>
      </c>
      <c r="H860" t="s">
        <v>108</v>
      </c>
      <c r="I860" t="s">
        <v>4144</v>
      </c>
      <c r="J860" t="s">
        <v>562</v>
      </c>
      <c r="K860" t="s">
        <v>121</v>
      </c>
    </row>
    <row r="861" spans="1:11">
      <c r="A861" s="92" t="s">
        <v>4731</v>
      </c>
      <c r="B861" t="s">
        <v>2044</v>
      </c>
      <c r="C861" t="s">
        <v>2661</v>
      </c>
      <c r="D861" t="s">
        <v>2651</v>
      </c>
      <c r="E861" t="s">
        <v>2662</v>
      </c>
      <c r="G861" t="s">
        <v>4733</v>
      </c>
      <c r="H861" t="s">
        <v>108</v>
      </c>
      <c r="I861" t="s">
        <v>4144</v>
      </c>
      <c r="J861" t="s">
        <v>562</v>
      </c>
      <c r="K861" t="s">
        <v>121</v>
      </c>
    </row>
    <row r="862" spans="1:11">
      <c r="A862" s="92" t="s">
        <v>4731</v>
      </c>
      <c r="B862" t="s">
        <v>2044</v>
      </c>
      <c r="C862" t="s">
        <v>2663</v>
      </c>
      <c r="D862" t="s">
        <v>2651</v>
      </c>
      <c r="E862" t="s">
        <v>2664</v>
      </c>
      <c r="F862" t="s">
        <v>2665</v>
      </c>
      <c r="G862" t="s">
        <v>4733</v>
      </c>
      <c r="H862" t="s">
        <v>108</v>
      </c>
      <c r="I862" t="s">
        <v>4144</v>
      </c>
      <c r="J862" t="s">
        <v>562</v>
      </c>
      <c r="K862" t="s">
        <v>121</v>
      </c>
    </row>
    <row r="863" spans="1:11">
      <c r="A863" s="92" t="s">
        <v>4731</v>
      </c>
      <c r="B863" t="s">
        <v>2046</v>
      </c>
      <c r="C863" t="s">
        <v>2497</v>
      </c>
      <c r="D863" t="s">
        <v>2458</v>
      </c>
      <c r="E863" t="s">
        <v>2452</v>
      </c>
      <c r="F863" t="s">
        <v>2498</v>
      </c>
      <c r="G863" t="s">
        <v>4732</v>
      </c>
      <c r="H863" t="s">
        <v>2454</v>
      </c>
      <c r="I863" t="s">
        <v>4148</v>
      </c>
      <c r="J863" t="s">
        <v>562</v>
      </c>
      <c r="K863" t="s">
        <v>121</v>
      </c>
    </row>
    <row r="864" spans="1:11">
      <c r="A864" s="92" t="s">
        <v>4731</v>
      </c>
      <c r="B864" t="s">
        <v>2046</v>
      </c>
      <c r="C864" t="s">
        <v>2667</v>
      </c>
      <c r="D864" t="s">
        <v>2485</v>
      </c>
      <c r="E864" t="s">
        <v>2668</v>
      </c>
      <c r="F864" t="s">
        <v>2669</v>
      </c>
      <c r="G864" t="s">
        <v>4733</v>
      </c>
      <c r="H864" t="s">
        <v>108</v>
      </c>
      <c r="I864" t="s">
        <v>4148</v>
      </c>
      <c r="J864" t="s">
        <v>562</v>
      </c>
      <c r="K864" t="s">
        <v>121</v>
      </c>
    </row>
    <row r="865" spans="1:11">
      <c r="A865" s="92" t="s">
        <v>4731</v>
      </c>
      <c r="B865" t="s">
        <v>2046</v>
      </c>
      <c r="C865" t="s">
        <v>2499</v>
      </c>
      <c r="D865" t="s">
        <v>2500</v>
      </c>
      <c r="E865" t="s">
        <v>2501</v>
      </c>
      <c r="F865" t="s">
        <v>2502</v>
      </c>
      <c r="G865" t="s">
        <v>4684</v>
      </c>
      <c r="I865" t="s">
        <v>4148</v>
      </c>
      <c r="J865" t="s">
        <v>2365</v>
      </c>
      <c r="K865" t="s">
        <v>2366</v>
      </c>
    </row>
    <row r="866" spans="1:11">
      <c r="A866" s="92" t="s">
        <v>4731</v>
      </c>
      <c r="B866" t="s">
        <v>2046</v>
      </c>
      <c r="C866" t="s">
        <v>2499</v>
      </c>
      <c r="D866" t="s">
        <v>2500</v>
      </c>
      <c r="E866" t="s">
        <v>2501</v>
      </c>
      <c r="F866" t="s">
        <v>2502</v>
      </c>
      <c r="G866" t="s">
        <v>4733</v>
      </c>
      <c r="H866" t="s">
        <v>108</v>
      </c>
      <c r="I866" t="s">
        <v>4148</v>
      </c>
      <c r="J866" t="s">
        <v>562</v>
      </c>
      <c r="K866" t="s">
        <v>121</v>
      </c>
    </row>
    <row r="867" spans="1:11">
      <c r="A867" s="92" t="s">
        <v>4731</v>
      </c>
      <c r="B867" t="s">
        <v>2046</v>
      </c>
      <c r="C867" t="s">
        <v>2503</v>
      </c>
      <c r="D867" t="s">
        <v>2504</v>
      </c>
      <c r="E867" t="s">
        <v>2452</v>
      </c>
      <c r="F867" t="s">
        <v>2505</v>
      </c>
      <c r="G867" t="s">
        <v>4732</v>
      </c>
      <c r="H867" t="s">
        <v>2454</v>
      </c>
      <c r="I867" t="s">
        <v>4148</v>
      </c>
      <c r="J867" t="s">
        <v>562</v>
      </c>
      <c r="K867" t="s">
        <v>121</v>
      </c>
    </row>
    <row r="868" spans="1:11">
      <c r="A868" s="92" t="s">
        <v>4731</v>
      </c>
      <c r="B868" t="s">
        <v>2046</v>
      </c>
      <c r="C868" t="s">
        <v>2506</v>
      </c>
      <c r="D868" t="s">
        <v>2458</v>
      </c>
      <c r="E868" t="s">
        <v>2459</v>
      </c>
      <c r="G868" t="s">
        <v>4732</v>
      </c>
      <c r="H868" t="s">
        <v>2460</v>
      </c>
      <c r="I868" t="s">
        <v>4148</v>
      </c>
      <c r="J868" t="s">
        <v>562</v>
      </c>
      <c r="K868" t="s">
        <v>121</v>
      </c>
    </row>
    <row r="869" spans="1:11">
      <c r="A869" s="92" t="s">
        <v>4731</v>
      </c>
      <c r="B869" t="s">
        <v>2046</v>
      </c>
      <c r="C869" t="s">
        <v>2670</v>
      </c>
      <c r="D869" t="s">
        <v>2458</v>
      </c>
      <c r="E869" t="s">
        <v>108</v>
      </c>
      <c r="G869" t="s">
        <v>4733</v>
      </c>
      <c r="H869" t="s">
        <v>108</v>
      </c>
      <c r="I869" t="s">
        <v>4148</v>
      </c>
      <c r="J869" t="s">
        <v>562</v>
      </c>
      <c r="K869" t="s">
        <v>121</v>
      </c>
    </row>
    <row r="870" spans="1:11">
      <c r="A870" s="92" t="s">
        <v>4731</v>
      </c>
      <c r="B870" t="s">
        <v>2046</v>
      </c>
      <c r="C870" t="s">
        <v>2671</v>
      </c>
      <c r="D870" t="s">
        <v>2504</v>
      </c>
      <c r="E870" t="s">
        <v>2672</v>
      </c>
      <c r="F870" t="s">
        <v>2673</v>
      </c>
      <c r="G870" t="s">
        <v>4733</v>
      </c>
      <c r="H870" t="s">
        <v>2672</v>
      </c>
      <c r="I870" t="s">
        <v>4148</v>
      </c>
      <c r="J870" t="s">
        <v>2365</v>
      </c>
      <c r="K870" t="s">
        <v>2366</v>
      </c>
    </row>
    <row r="871" spans="1:11">
      <c r="A871" s="92" t="s">
        <v>4734</v>
      </c>
      <c r="B871" t="s">
        <v>2001</v>
      </c>
      <c r="C871" t="s">
        <v>2458</v>
      </c>
      <c r="D871" t="s">
        <v>2458</v>
      </c>
      <c r="E871" t="s">
        <v>2459</v>
      </c>
      <c r="F871" t="s">
        <v>2717</v>
      </c>
      <c r="G871" t="s">
        <v>4735</v>
      </c>
      <c r="H871" t="s">
        <v>2682</v>
      </c>
      <c r="I871" t="s">
        <v>4077</v>
      </c>
      <c r="J871" t="s">
        <v>2365</v>
      </c>
      <c r="K871" t="s">
        <v>2366</v>
      </c>
    </row>
    <row r="872" spans="1:11">
      <c r="A872" s="92" t="s">
        <v>4734</v>
      </c>
      <c r="B872" t="s">
        <v>2001</v>
      </c>
      <c r="C872" t="s">
        <v>2414</v>
      </c>
      <c r="D872" t="s">
        <v>2415</v>
      </c>
      <c r="G872" t="s">
        <v>4684</v>
      </c>
      <c r="I872" t="s">
        <v>4077</v>
      </c>
      <c r="J872" t="s">
        <v>562</v>
      </c>
      <c r="K872" t="s">
        <v>121</v>
      </c>
    </row>
    <row r="873" spans="1:11">
      <c r="A873" s="92" t="s">
        <v>4734</v>
      </c>
      <c r="B873" t="s">
        <v>2001</v>
      </c>
      <c r="C873" t="s">
        <v>2419</v>
      </c>
      <c r="D873" t="s">
        <v>2415</v>
      </c>
      <c r="G873" t="s">
        <v>4684</v>
      </c>
      <c r="I873" t="s">
        <v>4077</v>
      </c>
      <c r="J873" t="s">
        <v>562</v>
      </c>
      <c r="K873" t="s">
        <v>121</v>
      </c>
    </row>
    <row r="874" spans="1:11">
      <c r="A874" s="92" t="s">
        <v>4734</v>
      </c>
      <c r="B874" t="s">
        <v>2004</v>
      </c>
      <c r="C874" t="s">
        <v>2421</v>
      </c>
      <c r="D874" t="s">
        <v>2415</v>
      </c>
      <c r="G874" t="s">
        <v>4685</v>
      </c>
      <c r="I874" t="s">
        <v>4081</v>
      </c>
      <c r="J874" t="s">
        <v>562</v>
      </c>
      <c r="K874" t="s">
        <v>121</v>
      </c>
    </row>
    <row r="875" spans="1:11">
      <c r="A875" s="92" t="s">
        <v>4734</v>
      </c>
      <c r="B875" t="s">
        <v>2004</v>
      </c>
      <c r="C875" t="s">
        <v>2423</v>
      </c>
      <c r="D875" t="s">
        <v>2424</v>
      </c>
      <c r="G875" t="s">
        <v>4684</v>
      </c>
      <c r="I875" t="s">
        <v>4081</v>
      </c>
    </row>
    <row r="876" spans="1:11">
      <c r="A876" s="92" t="s">
        <v>4734</v>
      </c>
      <c r="B876" t="s">
        <v>2004</v>
      </c>
      <c r="C876" t="s">
        <v>2425</v>
      </c>
      <c r="D876" t="s">
        <v>2424</v>
      </c>
      <c r="G876" t="s">
        <v>4684</v>
      </c>
      <c r="I876" t="s">
        <v>4081</v>
      </c>
    </row>
    <row r="877" spans="1:11">
      <c r="A877" s="92" t="s">
        <v>4734</v>
      </c>
      <c r="B877" t="s">
        <v>2004</v>
      </c>
      <c r="C877" t="s">
        <v>2426</v>
      </c>
      <c r="D877" t="s">
        <v>2415</v>
      </c>
      <c r="G877" t="s">
        <v>4685</v>
      </c>
      <c r="I877" t="s">
        <v>4081</v>
      </c>
    </row>
    <row r="878" spans="1:11">
      <c r="A878" s="92" t="s">
        <v>4734</v>
      </c>
      <c r="B878" t="s">
        <v>2004</v>
      </c>
      <c r="C878" t="s">
        <v>2427</v>
      </c>
      <c r="D878" t="s">
        <v>2424</v>
      </c>
      <c r="G878" t="s">
        <v>4684</v>
      </c>
      <c r="I878" t="s">
        <v>4081</v>
      </c>
      <c r="J878" t="s">
        <v>562</v>
      </c>
      <c r="K878" t="s">
        <v>121</v>
      </c>
    </row>
    <row r="879" spans="1:11">
      <c r="A879" s="92" t="s">
        <v>4734</v>
      </c>
      <c r="B879" t="s">
        <v>2004</v>
      </c>
      <c r="C879" t="s">
        <v>2428</v>
      </c>
      <c r="D879" t="s">
        <v>2415</v>
      </c>
      <c r="G879" t="s">
        <v>4684</v>
      </c>
      <c r="I879" t="s">
        <v>4081</v>
      </c>
      <c r="J879" t="s">
        <v>2365</v>
      </c>
      <c r="K879" t="s">
        <v>2366</v>
      </c>
    </row>
    <row r="880" spans="1:11">
      <c r="A880" s="92" t="s">
        <v>4734</v>
      </c>
      <c r="B880" t="s">
        <v>2004</v>
      </c>
      <c r="C880" t="s">
        <v>2429</v>
      </c>
      <c r="D880" t="s">
        <v>2415</v>
      </c>
      <c r="G880" t="s">
        <v>4685</v>
      </c>
      <c r="I880" t="s">
        <v>4081</v>
      </c>
    </row>
    <row r="881" spans="1:11">
      <c r="A881" s="92" t="s">
        <v>4734</v>
      </c>
      <c r="B881" t="s">
        <v>2004</v>
      </c>
      <c r="C881" t="s">
        <v>2430</v>
      </c>
      <c r="D881" t="s">
        <v>2415</v>
      </c>
      <c r="G881" t="s">
        <v>4685</v>
      </c>
      <c r="I881" t="s">
        <v>4081</v>
      </c>
      <c r="J881" t="s">
        <v>562</v>
      </c>
      <c r="K881" t="s">
        <v>121</v>
      </c>
    </row>
    <row r="882" spans="1:11">
      <c r="A882" s="92" t="s">
        <v>4734</v>
      </c>
      <c r="B882" t="s">
        <v>2004</v>
      </c>
      <c r="C882" t="s">
        <v>2431</v>
      </c>
      <c r="D882" t="s">
        <v>2415</v>
      </c>
      <c r="G882" t="s">
        <v>4685</v>
      </c>
      <c r="I882" t="s">
        <v>4081</v>
      </c>
      <c r="J882" t="s">
        <v>562</v>
      </c>
      <c r="K882" t="s">
        <v>121</v>
      </c>
    </row>
    <row r="883" spans="1:11">
      <c r="A883" s="92" t="s">
        <v>4734</v>
      </c>
      <c r="B883" t="s">
        <v>2004</v>
      </c>
      <c r="C883" t="s">
        <v>2432</v>
      </c>
      <c r="D883" t="s">
        <v>2424</v>
      </c>
      <c r="G883" t="s">
        <v>4685</v>
      </c>
      <c r="I883" t="s">
        <v>4081</v>
      </c>
      <c r="J883" t="s">
        <v>562</v>
      </c>
      <c r="K883" t="s">
        <v>121</v>
      </c>
    </row>
    <row r="884" spans="1:11">
      <c r="A884" s="92" t="s">
        <v>4734</v>
      </c>
      <c r="B884" t="s">
        <v>2004</v>
      </c>
      <c r="C884" t="s">
        <v>2458</v>
      </c>
      <c r="D884" t="s">
        <v>2458</v>
      </c>
      <c r="E884" t="s">
        <v>2459</v>
      </c>
      <c r="F884" t="s">
        <v>2719</v>
      </c>
      <c r="G884" t="s">
        <v>4735</v>
      </c>
      <c r="H884" t="s">
        <v>2682</v>
      </c>
      <c r="I884" t="s">
        <v>4081</v>
      </c>
      <c r="J884" t="s">
        <v>562</v>
      </c>
      <c r="K884" t="s">
        <v>121</v>
      </c>
    </row>
    <row r="885" spans="1:11">
      <c r="A885" s="92" t="s">
        <v>4734</v>
      </c>
      <c r="B885" t="s">
        <v>2007</v>
      </c>
      <c r="C885" t="s">
        <v>2458</v>
      </c>
      <c r="D885" t="s">
        <v>2458</v>
      </c>
      <c r="E885" t="s">
        <v>2459</v>
      </c>
      <c r="F885" t="s">
        <v>2717</v>
      </c>
      <c r="G885" t="s">
        <v>4735</v>
      </c>
      <c r="H885" t="s">
        <v>2682</v>
      </c>
      <c r="I885" t="s">
        <v>4085</v>
      </c>
      <c r="J885" t="s">
        <v>562</v>
      </c>
      <c r="K885" t="s">
        <v>121</v>
      </c>
    </row>
    <row r="886" spans="1:11">
      <c r="A886" s="92" t="s">
        <v>4734</v>
      </c>
      <c r="B886" t="s">
        <v>2010</v>
      </c>
      <c r="C886" t="s">
        <v>2458</v>
      </c>
      <c r="D886" t="s">
        <v>2458</v>
      </c>
      <c r="E886" t="s">
        <v>2459</v>
      </c>
      <c r="F886" t="s">
        <v>2722</v>
      </c>
      <c r="G886" t="s">
        <v>4735</v>
      </c>
      <c r="H886" t="s">
        <v>2682</v>
      </c>
      <c r="I886" t="s">
        <v>4089</v>
      </c>
      <c r="J886" t="s">
        <v>562</v>
      </c>
      <c r="K886" t="s">
        <v>121</v>
      </c>
    </row>
    <row r="887" spans="1:11">
      <c r="A887" s="92" t="s">
        <v>4734</v>
      </c>
      <c r="B887" t="s">
        <v>2010</v>
      </c>
      <c r="C887" t="s">
        <v>2434</v>
      </c>
      <c r="D887" t="s">
        <v>2415</v>
      </c>
      <c r="G887" t="s">
        <v>4684</v>
      </c>
      <c r="I887" t="s">
        <v>4089</v>
      </c>
      <c r="J887" t="s">
        <v>562</v>
      </c>
      <c r="K887" t="s">
        <v>121</v>
      </c>
    </row>
    <row r="888" spans="1:11">
      <c r="A888" s="92" t="s">
        <v>4734</v>
      </c>
      <c r="B888" t="s">
        <v>2012</v>
      </c>
      <c r="C888" t="s">
        <v>2458</v>
      </c>
      <c r="D888" t="s">
        <v>2458</v>
      </c>
      <c r="E888" t="s">
        <v>2459</v>
      </c>
      <c r="F888" t="s">
        <v>2719</v>
      </c>
      <c r="G888" t="s">
        <v>4735</v>
      </c>
      <c r="H888" t="s">
        <v>2682</v>
      </c>
      <c r="I888" t="s">
        <v>4093</v>
      </c>
      <c r="J888" t="s">
        <v>562</v>
      </c>
      <c r="K888" t="s">
        <v>121</v>
      </c>
    </row>
    <row r="889" spans="1:11">
      <c r="A889" s="92" t="s">
        <v>4734</v>
      </c>
      <c r="B889" t="s">
        <v>2016</v>
      </c>
      <c r="C889" t="s">
        <v>2458</v>
      </c>
      <c r="D889" t="s">
        <v>2458</v>
      </c>
      <c r="E889" t="s">
        <v>2459</v>
      </c>
      <c r="F889" t="s">
        <v>2719</v>
      </c>
      <c r="G889" t="s">
        <v>4735</v>
      </c>
      <c r="H889" t="s">
        <v>2682</v>
      </c>
      <c r="I889" t="s">
        <v>4097</v>
      </c>
      <c r="J889" t="s">
        <v>562</v>
      </c>
      <c r="K889" t="s">
        <v>121</v>
      </c>
    </row>
    <row r="890" spans="1:11">
      <c r="A890" s="92" t="s">
        <v>4734</v>
      </c>
      <c r="B890" t="s">
        <v>2016</v>
      </c>
      <c r="C890" t="s">
        <v>2436</v>
      </c>
      <c r="D890" t="s">
        <v>2415</v>
      </c>
      <c r="G890" t="s">
        <v>4684</v>
      </c>
      <c r="I890" t="s">
        <v>4097</v>
      </c>
      <c r="J890" t="s">
        <v>2365</v>
      </c>
      <c r="K890" t="s">
        <v>2366</v>
      </c>
    </row>
    <row r="891" spans="1:11">
      <c r="A891" s="92" t="s">
        <v>4734</v>
      </c>
      <c r="B891" t="s">
        <v>2016</v>
      </c>
      <c r="C891" t="s">
        <v>2437</v>
      </c>
      <c r="D891" t="s">
        <v>2415</v>
      </c>
      <c r="G891" t="s">
        <v>4684</v>
      </c>
      <c r="I891" t="s">
        <v>4097</v>
      </c>
      <c r="J891" t="s">
        <v>562</v>
      </c>
      <c r="K891" t="s">
        <v>121</v>
      </c>
    </row>
    <row r="892" spans="1:11">
      <c r="A892" s="92" t="s">
        <v>4734</v>
      </c>
      <c r="B892" t="s">
        <v>2016</v>
      </c>
      <c r="C892" t="s">
        <v>2438</v>
      </c>
      <c r="D892" t="s">
        <v>2415</v>
      </c>
      <c r="G892" t="s">
        <v>4684</v>
      </c>
      <c r="I892" t="s">
        <v>4097</v>
      </c>
    </row>
    <row r="893" spans="1:11">
      <c r="A893" s="92" t="s">
        <v>4734</v>
      </c>
      <c r="B893" t="s">
        <v>2016</v>
      </c>
      <c r="C893" t="s">
        <v>2439</v>
      </c>
      <c r="D893" t="s">
        <v>2415</v>
      </c>
      <c r="G893" t="s">
        <v>4684</v>
      </c>
      <c r="I893" t="s">
        <v>4097</v>
      </c>
      <c r="J893" t="s">
        <v>562</v>
      </c>
      <c r="K893" t="s">
        <v>121</v>
      </c>
    </row>
    <row r="894" spans="1:11">
      <c r="A894" s="92" t="s">
        <v>4734</v>
      </c>
      <c r="B894" t="s">
        <v>2016</v>
      </c>
      <c r="C894" t="s">
        <v>2440</v>
      </c>
      <c r="D894" t="s">
        <v>2415</v>
      </c>
      <c r="G894" t="s">
        <v>4684</v>
      </c>
      <c r="I894" t="s">
        <v>4097</v>
      </c>
      <c r="J894" t="s">
        <v>2365</v>
      </c>
      <c r="K894" t="s">
        <v>2366</v>
      </c>
    </row>
    <row r="895" spans="1:11">
      <c r="A895" s="92" t="s">
        <v>4734</v>
      </c>
      <c r="B895" t="s">
        <v>2016</v>
      </c>
      <c r="C895" t="s">
        <v>2441</v>
      </c>
      <c r="D895" t="s">
        <v>2415</v>
      </c>
      <c r="G895" t="s">
        <v>4684</v>
      </c>
      <c r="I895" t="s">
        <v>4097</v>
      </c>
      <c r="J895" t="s">
        <v>2365</v>
      </c>
      <c r="K895" t="s">
        <v>2366</v>
      </c>
    </row>
    <row r="896" spans="1:11">
      <c r="A896" s="92" t="s">
        <v>4734</v>
      </c>
      <c r="B896" t="s">
        <v>2016</v>
      </c>
      <c r="C896" t="s">
        <v>2442</v>
      </c>
      <c r="D896" t="s">
        <v>2415</v>
      </c>
      <c r="G896" t="s">
        <v>4684</v>
      </c>
      <c r="I896" t="s">
        <v>4097</v>
      </c>
      <c r="J896" t="s">
        <v>562</v>
      </c>
      <c r="K896" t="s">
        <v>121</v>
      </c>
    </row>
    <row r="897" spans="1:11">
      <c r="A897" s="92" t="s">
        <v>4734</v>
      </c>
      <c r="B897" t="s">
        <v>2016</v>
      </c>
      <c r="C897" t="s">
        <v>2443</v>
      </c>
      <c r="D897" t="s">
        <v>2415</v>
      </c>
      <c r="G897" t="s">
        <v>4684</v>
      </c>
      <c r="I897" t="s">
        <v>4097</v>
      </c>
      <c r="J897" t="s">
        <v>562</v>
      </c>
      <c r="K897" t="s">
        <v>121</v>
      </c>
    </row>
    <row r="898" spans="1:11">
      <c r="A898" s="92" t="s">
        <v>4734</v>
      </c>
      <c r="B898" t="s">
        <v>2018</v>
      </c>
      <c r="C898" t="s">
        <v>2458</v>
      </c>
      <c r="D898" t="s">
        <v>2458</v>
      </c>
      <c r="E898" t="s">
        <v>2459</v>
      </c>
      <c r="F898" t="s">
        <v>2719</v>
      </c>
      <c r="G898" t="s">
        <v>4735</v>
      </c>
      <c r="H898" t="s">
        <v>2682</v>
      </c>
      <c r="I898" t="s">
        <v>4101</v>
      </c>
      <c r="J898" t="s">
        <v>1413</v>
      </c>
      <c r="K898" t="s">
        <v>121</v>
      </c>
    </row>
    <row r="899" spans="1:11">
      <c r="A899" s="92" t="s">
        <v>4734</v>
      </c>
      <c r="B899" t="s">
        <v>2018</v>
      </c>
      <c r="C899" t="s">
        <v>2445</v>
      </c>
      <c r="D899" t="s">
        <v>2446</v>
      </c>
      <c r="G899" t="s">
        <v>4686</v>
      </c>
      <c r="I899" t="s">
        <v>4101</v>
      </c>
    </row>
    <row r="900" spans="1:11">
      <c r="A900" s="92" t="s">
        <v>4734</v>
      </c>
      <c r="B900" t="s">
        <v>2018</v>
      </c>
      <c r="C900" t="s">
        <v>2448</v>
      </c>
      <c r="D900" t="s">
        <v>2415</v>
      </c>
      <c r="G900" t="s">
        <v>4684</v>
      </c>
      <c r="I900" t="s">
        <v>4101</v>
      </c>
    </row>
    <row r="901" spans="1:11">
      <c r="A901" s="92" t="s">
        <v>4734</v>
      </c>
      <c r="B901" t="s">
        <v>2019</v>
      </c>
      <c r="C901" t="s">
        <v>2458</v>
      </c>
      <c r="D901" t="s">
        <v>2458</v>
      </c>
      <c r="E901" t="s">
        <v>2459</v>
      </c>
      <c r="F901" t="s">
        <v>2719</v>
      </c>
      <c r="G901" t="s">
        <v>4735</v>
      </c>
      <c r="H901" t="s">
        <v>2682</v>
      </c>
      <c r="I901" t="s">
        <v>4105</v>
      </c>
    </row>
    <row r="902" spans="1:11">
      <c r="A902" s="92" t="s">
        <v>4734</v>
      </c>
      <c r="B902" t="s">
        <v>2020</v>
      </c>
      <c r="C902" t="s">
        <v>2513</v>
      </c>
      <c r="D902" t="s">
        <v>2514</v>
      </c>
      <c r="E902" t="s">
        <v>551</v>
      </c>
      <c r="F902" t="s">
        <v>2516</v>
      </c>
      <c r="G902" t="s">
        <v>4702</v>
      </c>
      <c r="H902" t="s">
        <v>551</v>
      </c>
      <c r="I902" t="s">
        <v>4108</v>
      </c>
    </row>
    <row r="903" spans="1:11">
      <c r="A903" s="92" t="s">
        <v>4734</v>
      </c>
      <c r="B903" t="s">
        <v>2020</v>
      </c>
      <c r="C903" t="s">
        <v>2556</v>
      </c>
      <c r="D903" t="s">
        <v>2458</v>
      </c>
      <c r="E903" t="s">
        <v>1213</v>
      </c>
      <c r="G903" t="s">
        <v>4736</v>
      </c>
      <c r="H903" t="s">
        <v>1213</v>
      </c>
      <c r="I903" t="s">
        <v>4108</v>
      </c>
    </row>
    <row r="904" spans="1:11">
      <c r="A904" s="92" t="s">
        <v>4734</v>
      </c>
      <c r="B904" t="s">
        <v>2020</v>
      </c>
      <c r="C904" t="s">
        <v>2557</v>
      </c>
      <c r="E904" t="s">
        <v>2558</v>
      </c>
      <c r="G904" t="s">
        <v>4736</v>
      </c>
      <c r="H904" t="s">
        <v>2559</v>
      </c>
      <c r="I904" t="s">
        <v>4108</v>
      </c>
    </row>
    <row r="905" spans="1:11">
      <c r="A905" s="92" t="s">
        <v>4734</v>
      </c>
      <c r="B905" t="s">
        <v>2020</v>
      </c>
      <c r="C905" t="s">
        <v>2560</v>
      </c>
      <c r="D905" t="s">
        <v>2451</v>
      </c>
      <c r="E905" t="s">
        <v>108</v>
      </c>
      <c r="G905" t="s">
        <v>4736</v>
      </c>
      <c r="H905" t="s">
        <v>108</v>
      </c>
      <c r="I905" t="s">
        <v>4108</v>
      </c>
    </row>
    <row r="906" spans="1:11">
      <c r="A906" s="92" t="s">
        <v>4734</v>
      </c>
      <c r="B906" t="s">
        <v>2020</v>
      </c>
      <c r="C906" t="s">
        <v>2561</v>
      </c>
      <c r="D906" t="s">
        <v>2562</v>
      </c>
      <c r="E906" t="s">
        <v>2563</v>
      </c>
      <c r="F906" t="s">
        <v>2564</v>
      </c>
      <c r="G906" t="s">
        <v>4736</v>
      </c>
      <c r="H906" t="s">
        <v>2563</v>
      </c>
      <c r="I906" t="s">
        <v>4108</v>
      </c>
    </row>
    <row r="907" spans="1:11">
      <c r="A907" s="92" t="s">
        <v>4734</v>
      </c>
      <c r="B907" t="s">
        <v>2020</v>
      </c>
      <c r="C907" t="s">
        <v>2565</v>
      </c>
      <c r="E907" t="s">
        <v>108</v>
      </c>
      <c r="G907" t="s">
        <v>4736</v>
      </c>
      <c r="H907" t="s">
        <v>108</v>
      </c>
      <c r="I907" t="s">
        <v>4108</v>
      </c>
    </row>
    <row r="908" spans="1:11">
      <c r="A908" s="92" t="s">
        <v>4734</v>
      </c>
      <c r="B908" t="s">
        <v>2021</v>
      </c>
      <c r="C908" t="s">
        <v>2567</v>
      </c>
      <c r="D908" t="s">
        <v>2463</v>
      </c>
      <c r="E908" t="s">
        <v>108</v>
      </c>
      <c r="G908" t="s">
        <v>4736</v>
      </c>
      <c r="H908" t="s">
        <v>108</v>
      </c>
      <c r="I908" t="s">
        <v>4112</v>
      </c>
    </row>
    <row r="909" spans="1:11">
      <c r="A909" s="92" t="s">
        <v>4734</v>
      </c>
      <c r="B909" t="s">
        <v>2021</v>
      </c>
      <c r="C909" t="s">
        <v>2568</v>
      </c>
      <c r="D909" t="s">
        <v>2569</v>
      </c>
      <c r="E909" t="s">
        <v>108</v>
      </c>
      <c r="F909" t="s">
        <v>2570</v>
      </c>
      <c r="G909" t="s">
        <v>4736</v>
      </c>
      <c r="H909" t="s">
        <v>108</v>
      </c>
      <c r="I909" t="s">
        <v>4112</v>
      </c>
    </row>
    <row r="910" spans="1:11">
      <c r="A910" s="92" t="s">
        <v>4734</v>
      </c>
      <c r="B910" t="s">
        <v>2021</v>
      </c>
      <c r="C910" t="s">
        <v>2571</v>
      </c>
      <c r="D910" t="s">
        <v>2569</v>
      </c>
      <c r="E910" t="s">
        <v>108</v>
      </c>
      <c r="G910" t="s">
        <v>4736</v>
      </c>
      <c r="H910" t="s">
        <v>108</v>
      </c>
      <c r="I910" t="s">
        <v>4112</v>
      </c>
    </row>
    <row r="911" spans="1:11">
      <c r="A911" s="92" t="s">
        <v>4734</v>
      </c>
      <c r="B911" t="s">
        <v>2021</v>
      </c>
      <c r="C911" t="s">
        <v>2457</v>
      </c>
      <c r="D911" t="s">
        <v>2458</v>
      </c>
      <c r="E911" t="s">
        <v>2459</v>
      </c>
      <c r="G911" t="s">
        <v>4735</v>
      </c>
      <c r="H911" t="s">
        <v>2682</v>
      </c>
      <c r="I911" t="s">
        <v>4112</v>
      </c>
      <c r="J911" t="s">
        <v>1413</v>
      </c>
      <c r="K911" t="s">
        <v>121</v>
      </c>
    </row>
    <row r="912" spans="1:11">
      <c r="A912" s="92" t="s">
        <v>4734</v>
      </c>
      <c r="B912" t="s">
        <v>2021</v>
      </c>
      <c r="C912" t="s">
        <v>2573</v>
      </c>
      <c r="D912" t="s">
        <v>2574</v>
      </c>
      <c r="E912" t="s">
        <v>108</v>
      </c>
      <c r="F912" t="s">
        <v>2575</v>
      </c>
      <c r="G912" t="s">
        <v>4736</v>
      </c>
      <c r="H912" t="s">
        <v>108</v>
      </c>
      <c r="I912" t="s">
        <v>4112</v>
      </c>
      <c r="J912" t="s">
        <v>1413</v>
      </c>
      <c r="K912" t="s">
        <v>121</v>
      </c>
    </row>
    <row r="913" spans="1:11">
      <c r="A913" s="92" t="s">
        <v>4734</v>
      </c>
      <c r="B913" t="s">
        <v>3890</v>
      </c>
      <c r="C913" t="s">
        <v>2577</v>
      </c>
      <c r="D913" t="s">
        <v>2521</v>
      </c>
      <c r="E913" t="s">
        <v>108</v>
      </c>
      <c r="G913" t="s">
        <v>4736</v>
      </c>
      <c r="H913" t="s">
        <v>108</v>
      </c>
      <c r="I913" t="s">
        <v>4116</v>
      </c>
      <c r="J913" t="s">
        <v>1413</v>
      </c>
      <c r="K913" t="s">
        <v>121</v>
      </c>
    </row>
    <row r="914" spans="1:11">
      <c r="A914" s="92" t="s">
        <v>4734</v>
      </c>
      <c r="B914" t="s">
        <v>3890</v>
      </c>
      <c r="C914" t="s">
        <v>2520</v>
      </c>
      <c r="D914" t="s">
        <v>2521</v>
      </c>
      <c r="E914" t="s">
        <v>2522</v>
      </c>
      <c r="G914" t="s">
        <v>4736</v>
      </c>
      <c r="H914" t="s">
        <v>108</v>
      </c>
      <c r="I914" t="s">
        <v>4116</v>
      </c>
    </row>
    <row r="915" spans="1:11">
      <c r="A915" s="92" t="s">
        <v>4734</v>
      </c>
      <c r="B915" t="s">
        <v>3890</v>
      </c>
      <c r="C915" t="s">
        <v>2579</v>
      </c>
      <c r="D915" t="s">
        <v>2521</v>
      </c>
      <c r="E915" t="s">
        <v>2580</v>
      </c>
      <c r="F915" t="s">
        <v>2581</v>
      </c>
      <c r="G915" t="s">
        <v>4736</v>
      </c>
      <c r="H915" t="s">
        <v>108</v>
      </c>
      <c r="I915" t="s">
        <v>4116</v>
      </c>
      <c r="J915" t="s">
        <v>1413</v>
      </c>
      <c r="K915" t="s">
        <v>121</v>
      </c>
    </row>
    <row r="916" spans="1:11">
      <c r="A916" s="92" t="s">
        <v>4734</v>
      </c>
      <c r="B916" t="s">
        <v>3890</v>
      </c>
      <c r="C916" t="s">
        <v>2582</v>
      </c>
      <c r="D916" t="s">
        <v>2521</v>
      </c>
      <c r="E916" t="s">
        <v>108</v>
      </c>
      <c r="G916" t="s">
        <v>4736</v>
      </c>
      <c r="H916" t="s">
        <v>108</v>
      </c>
      <c r="I916" t="s">
        <v>4116</v>
      </c>
      <c r="J916" t="s">
        <v>1413</v>
      </c>
      <c r="K916" t="s">
        <v>121</v>
      </c>
    </row>
    <row r="917" spans="1:11">
      <c r="A917" s="92" t="s">
        <v>4734</v>
      </c>
      <c r="B917" t="s">
        <v>2027</v>
      </c>
      <c r="C917" t="s">
        <v>2584</v>
      </c>
      <c r="D917" t="s">
        <v>2585</v>
      </c>
      <c r="E917" t="s">
        <v>2586</v>
      </c>
      <c r="G917" t="s">
        <v>4736</v>
      </c>
      <c r="H917" t="s">
        <v>108</v>
      </c>
      <c r="I917" t="s">
        <v>4120</v>
      </c>
    </row>
    <row r="918" spans="1:11">
      <c r="A918" s="92" t="s">
        <v>4734</v>
      </c>
      <c r="B918" t="s">
        <v>2027</v>
      </c>
      <c r="C918" t="s">
        <v>2528</v>
      </c>
      <c r="D918" t="s">
        <v>2458</v>
      </c>
      <c r="E918" t="s">
        <v>551</v>
      </c>
      <c r="F918" t="s">
        <v>2529</v>
      </c>
      <c r="G918" t="s">
        <v>4702</v>
      </c>
      <c r="H918" t="s">
        <v>551</v>
      </c>
      <c r="I918" t="s">
        <v>4120</v>
      </c>
    </row>
    <row r="919" spans="1:11">
      <c r="A919" s="92" t="s">
        <v>4734</v>
      </c>
      <c r="B919" t="s">
        <v>2027</v>
      </c>
      <c r="C919" t="s">
        <v>2587</v>
      </c>
      <c r="D919" t="s">
        <v>2526</v>
      </c>
      <c r="E919" t="s">
        <v>2588</v>
      </c>
      <c r="G919" t="s">
        <v>4736</v>
      </c>
      <c r="H919" t="s">
        <v>108</v>
      </c>
      <c r="I919" t="s">
        <v>4120</v>
      </c>
    </row>
    <row r="920" spans="1:11">
      <c r="A920" s="92" t="s">
        <v>4734</v>
      </c>
      <c r="B920" t="s">
        <v>2027</v>
      </c>
      <c r="C920" t="s">
        <v>2589</v>
      </c>
      <c r="D920" t="s">
        <v>2590</v>
      </c>
      <c r="E920" t="s">
        <v>108</v>
      </c>
      <c r="F920" t="s">
        <v>2591</v>
      </c>
      <c r="G920" t="s">
        <v>4736</v>
      </c>
      <c r="H920" t="s">
        <v>108</v>
      </c>
      <c r="I920" t="s">
        <v>4120</v>
      </c>
    </row>
    <row r="921" spans="1:11">
      <c r="A921" s="92" t="s">
        <v>4734</v>
      </c>
      <c r="B921" t="s">
        <v>2027</v>
      </c>
      <c r="C921" t="s">
        <v>2592</v>
      </c>
      <c r="D921" t="s">
        <v>2590</v>
      </c>
      <c r="E921" t="s">
        <v>108</v>
      </c>
      <c r="G921" t="s">
        <v>4736</v>
      </c>
      <c r="H921" t="s">
        <v>108</v>
      </c>
      <c r="I921" t="s">
        <v>4120</v>
      </c>
    </row>
    <row r="922" spans="1:11">
      <c r="A922" s="92" t="s">
        <v>4734</v>
      </c>
      <c r="B922" t="s">
        <v>2029</v>
      </c>
      <c r="C922" t="s">
        <v>2594</v>
      </c>
      <c r="D922" t="s">
        <v>2463</v>
      </c>
      <c r="E922" t="s">
        <v>108</v>
      </c>
      <c r="G922" t="s">
        <v>4736</v>
      </c>
      <c r="H922" t="s">
        <v>108</v>
      </c>
      <c r="I922" t="s">
        <v>4124</v>
      </c>
    </row>
    <row r="923" spans="1:11">
      <c r="A923" s="92" t="s">
        <v>4734</v>
      </c>
      <c r="B923" t="s">
        <v>2029</v>
      </c>
      <c r="C923" t="s">
        <v>2462</v>
      </c>
      <c r="D923" t="s">
        <v>2463</v>
      </c>
      <c r="E923" t="s">
        <v>2459</v>
      </c>
      <c r="G923" t="s">
        <v>4735</v>
      </c>
      <c r="H923" t="s">
        <v>2682</v>
      </c>
      <c r="I923" t="s">
        <v>4124</v>
      </c>
    </row>
    <row r="924" spans="1:11">
      <c r="A924" s="92" t="s">
        <v>4734</v>
      </c>
      <c r="B924" t="s">
        <v>2029</v>
      </c>
      <c r="C924" t="s">
        <v>2464</v>
      </c>
      <c r="D924" t="s">
        <v>2463</v>
      </c>
      <c r="E924" t="s">
        <v>2459</v>
      </c>
      <c r="G924" t="s">
        <v>4735</v>
      </c>
      <c r="H924" t="s">
        <v>2682</v>
      </c>
      <c r="I924" t="s">
        <v>4124</v>
      </c>
    </row>
    <row r="925" spans="1:11">
      <c r="A925" s="92" t="s">
        <v>4734</v>
      </c>
      <c r="B925" t="s">
        <v>2029</v>
      </c>
      <c r="C925" t="s">
        <v>2465</v>
      </c>
      <c r="D925" t="s">
        <v>2463</v>
      </c>
      <c r="E925" t="s">
        <v>2459</v>
      </c>
      <c r="G925" t="s">
        <v>4735</v>
      </c>
      <c r="H925" t="s">
        <v>2682</v>
      </c>
      <c r="I925" t="s">
        <v>4124</v>
      </c>
      <c r="J925" t="s">
        <v>1413</v>
      </c>
      <c r="K925" t="s">
        <v>121</v>
      </c>
    </row>
    <row r="926" spans="1:11">
      <c r="A926" s="92" t="s">
        <v>4734</v>
      </c>
      <c r="B926" t="s">
        <v>2029</v>
      </c>
      <c r="C926" t="s">
        <v>2466</v>
      </c>
      <c r="D926" t="s">
        <v>2463</v>
      </c>
      <c r="E926" t="s">
        <v>2459</v>
      </c>
      <c r="G926" t="s">
        <v>4735</v>
      </c>
      <c r="H926" t="s">
        <v>2682</v>
      </c>
      <c r="I926" t="s">
        <v>4124</v>
      </c>
    </row>
    <row r="927" spans="1:11">
      <c r="A927" s="92" t="s">
        <v>4734</v>
      </c>
      <c r="B927" t="s">
        <v>2029</v>
      </c>
      <c r="C927" t="s">
        <v>2595</v>
      </c>
      <c r="D927" t="s">
        <v>2596</v>
      </c>
      <c r="E927" t="s">
        <v>108</v>
      </c>
      <c r="F927" t="s">
        <v>2597</v>
      </c>
      <c r="G927" t="s">
        <v>4736</v>
      </c>
      <c r="H927" t="s">
        <v>108</v>
      </c>
      <c r="I927" t="s">
        <v>4124</v>
      </c>
    </row>
    <row r="928" spans="1:11">
      <c r="A928" s="92" t="s">
        <v>4734</v>
      </c>
      <c r="B928" t="s">
        <v>2029</v>
      </c>
      <c r="C928" t="s">
        <v>2598</v>
      </c>
      <c r="D928" t="s">
        <v>2596</v>
      </c>
      <c r="E928" t="s">
        <v>108</v>
      </c>
      <c r="G928" t="s">
        <v>4736</v>
      </c>
      <c r="H928" t="s">
        <v>108</v>
      </c>
      <c r="I928" t="s">
        <v>4124</v>
      </c>
      <c r="J928" t="s">
        <v>1413</v>
      </c>
      <c r="K928" t="s">
        <v>121</v>
      </c>
    </row>
    <row r="929" spans="1:11">
      <c r="A929" s="92" t="s">
        <v>4734</v>
      </c>
      <c r="B929" t="s">
        <v>2031</v>
      </c>
      <c r="C929" t="s">
        <v>2600</v>
      </c>
      <c r="D929" t="s">
        <v>2601</v>
      </c>
      <c r="E929" t="s">
        <v>108</v>
      </c>
      <c r="G929" t="s">
        <v>4736</v>
      </c>
      <c r="H929" t="s">
        <v>108</v>
      </c>
      <c r="I929" t="s">
        <v>4126</v>
      </c>
      <c r="J929" t="s">
        <v>1234</v>
      </c>
      <c r="K929" t="s">
        <v>121</v>
      </c>
    </row>
    <row r="930" spans="1:11">
      <c r="A930" s="92" t="s">
        <v>4734</v>
      </c>
      <c r="B930" t="s">
        <v>2031</v>
      </c>
      <c r="C930" t="s">
        <v>2602</v>
      </c>
      <c r="D930" t="s">
        <v>2603</v>
      </c>
      <c r="E930" t="s">
        <v>2586</v>
      </c>
      <c r="G930" t="s">
        <v>4736</v>
      </c>
      <c r="H930" t="s">
        <v>108</v>
      </c>
      <c r="I930" t="s">
        <v>4126</v>
      </c>
      <c r="J930" t="s">
        <v>1548</v>
      </c>
      <c r="K930" t="s">
        <v>1549</v>
      </c>
    </row>
    <row r="931" spans="1:11">
      <c r="A931" s="92" t="s">
        <v>4734</v>
      </c>
      <c r="B931" t="s">
        <v>2031</v>
      </c>
      <c r="C931" t="s">
        <v>2604</v>
      </c>
      <c r="D931" t="s">
        <v>2601</v>
      </c>
      <c r="E931" t="s">
        <v>2605</v>
      </c>
      <c r="F931" t="s">
        <v>2606</v>
      </c>
      <c r="G931" t="s">
        <v>4736</v>
      </c>
      <c r="H931" t="s">
        <v>108</v>
      </c>
      <c r="I931" t="s">
        <v>4126</v>
      </c>
      <c r="J931" t="s">
        <v>1548</v>
      </c>
      <c r="K931" t="s">
        <v>1549</v>
      </c>
    </row>
    <row r="932" spans="1:11">
      <c r="A932" s="92" t="s">
        <v>4734</v>
      </c>
      <c r="B932" t="s">
        <v>2031</v>
      </c>
      <c r="C932" t="s">
        <v>2468</v>
      </c>
      <c r="D932" t="s">
        <v>2458</v>
      </c>
      <c r="E932" t="s">
        <v>2469</v>
      </c>
      <c r="G932" t="s">
        <v>4736</v>
      </c>
      <c r="H932" t="s">
        <v>108</v>
      </c>
      <c r="I932" t="s">
        <v>4126</v>
      </c>
      <c r="J932" t="s">
        <v>1548</v>
      </c>
      <c r="K932" t="s">
        <v>1549</v>
      </c>
    </row>
    <row r="933" spans="1:11">
      <c r="A933" s="92" t="s">
        <v>4734</v>
      </c>
      <c r="B933" t="s">
        <v>2031</v>
      </c>
      <c r="C933" t="s">
        <v>2472</v>
      </c>
      <c r="D933" t="s">
        <v>2458</v>
      </c>
      <c r="E933" t="s">
        <v>2459</v>
      </c>
      <c r="G933" t="s">
        <v>4735</v>
      </c>
      <c r="H933" t="s">
        <v>2682</v>
      </c>
      <c r="I933" t="s">
        <v>4126</v>
      </c>
      <c r="J933" t="s">
        <v>1548</v>
      </c>
      <c r="K933" t="s">
        <v>1549</v>
      </c>
    </row>
    <row r="934" spans="1:11">
      <c r="A934" s="92" t="s">
        <v>4734</v>
      </c>
      <c r="B934" t="s">
        <v>2031</v>
      </c>
      <c r="C934" t="s">
        <v>2473</v>
      </c>
      <c r="D934" t="s">
        <v>2458</v>
      </c>
      <c r="E934" t="s">
        <v>2459</v>
      </c>
      <c r="G934" t="s">
        <v>4735</v>
      </c>
      <c r="H934" t="s">
        <v>2682</v>
      </c>
      <c r="I934" t="s">
        <v>4126</v>
      </c>
      <c r="J934" t="s">
        <v>1548</v>
      </c>
      <c r="K934" t="s">
        <v>1549</v>
      </c>
    </row>
    <row r="935" spans="1:11">
      <c r="A935" s="92" t="s">
        <v>4734</v>
      </c>
      <c r="B935" t="s">
        <v>2031</v>
      </c>
      <c r="C935" t="s">
        <v>2474</v>
      </c>
      <c r="D935" t="s">
        <v>2458</v>
      </c>
      <c r="E935" t="s">
        <v>2459</v>
      </c>
      <c r="G935" t="s">
        <v>4735</v>
      </c>
      <c r="H935" t="s">
        <v>2682</v>
      </c>
      <c r="I935" t="s">
        <v>4126</v>
      </c>
      <c r="J935" t="s">
        <v>1548</v>
      </c>
      <c r="K935" t="s">
        <v>1549</v>
      </c>
    </row>
    <row r="936" spans="1:11">
      <c r="A936" s="92" t="s">
        <v>4734</v>
      </c>
      <c r="B936" t="s">
        <v>2031</v>
      </c>
      <c r="C936" t="s">
        <v>2607</v>
      </c>
      <c r="D936" t="s">
        <v>2601</v>
      </c>
      <c r="E936" t="s">
        <v>2563</v>
      </c>
      <c r="G936" t="s">
        <v>4736</v>
      </c>
      <c r="H936" t="s">
        <v>2563</v>
      </c>
      <c r="I936" t="s">
        <v>4126</v>
      </c>
      <c r="J936" t="s">
        <v>1548</v>
      </c>
      <c r="K936" t="s">
        <v>1549</v>
      </c>
    </row>
    <row r="937" spans="1:11">
      <c r="A937" s="92" t="s">
        <v>4734</v>
      </c>
      <c r="B937" t="s">
        <v>2031</v>
      </c>
      <c r="C937" t="s">
        <v>2608</v>
      </c>
      <c r="D937" t="s">
        <v>2609</v>
      </c>
      <c r="E937" t="s">
        <v>108</v>
      </c>
      <c r="G937" t="s">
        <v>4736</v>
      </c>
      <c r="H937" t="s">
        <v>108</v>
      </c>
      <c r="I937" t="s">
        <v>4126</v>
      </c>
      <c r="J937" t="s">
        <v>1548</v>
      </c>
      <c r="K937" t="s">
        <v>1549</v>
      </c>
    </row>
    <row r="938" spans="1:11">
      <c r="A938" s="92" t="s">
        <v>4734</v>
      </c>
      <c r="B938" t="s">
        <v>2034</v>
      </c>
      <c r="C938" t="s">
        <v>2614</v>
      </c>
      <c r="E938" t="s">
        <v>2563</v>
      </c>
      <c r="G938" t="s">
        <v>4736</v>
      </c>
      <c r="H938" t="s">
        <v>2563</v>
      </c>
      <c r="I938" t="s">
        <v>4128</v>
      </c>
    </row>
    <row r="939" spans="1:11">
      <c r="A939" s="92" t="s">
        <v>4734</v>
      </c>
      <c r="B939" t="s">
        <v>2034</v>
      </c>
      <c r="C939" t="s">
        <v>2533</v>
      </c>
      <c r="E939" t="s">
        <v>2534</v>
      </c>
      <c r="G939" t="s">
        <v>4702</v>
      </c>
      <c r="H939" t="s">
        <v>2534</v>
      </c>
      <c r="I939" t="s">
        <v>4128</v>
      </c>
      <c r="J939" t="s">
        <v>1548</v>
      </c>
      <c r="K939" t="s">
        <v>1549</v>
      </c>
    </row>
    <row r="940" spans="1:11">
      <c r="A940" s="92" t="s">
        <v>4734</v>
      </c>
      <c r="B940" t="s">
        <v>2034</v>
      </c>
      <c r="C940" t="s">
        <v>2615</v>
      </c>
      <c r="D940" t="s">
        <v>2601</v>
      </c>
      <c r="E940" t="s">
        <v>108</v>
      </c>
      <c r="G940" t="s">
        <v>4736</v>
      </c>
      <c r="H940" t="s">
        <v>108</v>
      </c>
      <c r="I940" t="s">
        <v>4128</v>
      </c>
      <c r="J940" t="s">
        <v>1548</v>
      </c>
      <c r="K940" t="s">
        <v>1549</v>
      </c>
    </row>
    <row r="941" spans="1:11">
      <c r="A941" s="92" t="s">
        <v>4734</v>
      </c>
      <c r="B941" t="s">
        <v>2034</v>
      </c>
      <c r="C941" t="s">
        <v>2616</v>
      </c>
      <c r="D941" t="s">
        <v>2601</v>
      </c>
      <c r="E941" t="s">
        <v>108</v>
      </c>
      <c r="G941" t="s">
        <v>4736</v>
      </c>
      <c r="H941" t="s">
        <v>108</v>
      </c>
      <c r="I941" t="s">
        <v>4128</v>
      </c>
      <c r="J941" t="s">
        <v>1548</v>
      </c>
      <c r="K941" t="s">
        <v>1549</v>
      </c>
    </row>
    <row r="942" spans="1:11">
      <c r="A942" s="92" t="s">
        <v>4734</v>
      </c>
      <c r="B942" t="s">
        <v>2034</v>
      </c>
      <c r="C942" t="s">
        <v>2617</v>
      </c>
      <c r="D942" t="s">
        <v>2596</v>
      </c>
      <c r="E942" t="s">
        <v>108</v>
      </c>
      <c r="G942" t="s">
        <v>4736</v>
      </c>
      <c r="H942" t="s">
        <v>108</v>
      </c>
      <c r="I942" t="s">
        <v>4128</v>
      </c>
      <c r="J942" t="s">
        <v>1548</v>
      </c>
      <c r="K942" t="s">
        <v>1549</v>
      </c>
    </row>
    <row r="943" spans="1:11">
      <c r="A943" s="92" t="s">
        <v>4734</v>
      </c>
      <c r="B943" t="s">
        <v>2034</v>
      </c>
      <c r="C943" t="s">
        <v>2618</v>
      </c>
      <c r="D943" t="s">
        <v>2619</v>
      </c>
      <c r="E943" t="s">
        <v>2563</v>
      </c>
      <c r="G943" t="s">
        <v>4736</v>
      </c>
      <c r="H943" t="s">
        <v>2563</v>
      </c>
      <c r="I943" t="s">
        <v>4128</v>
      </c>
      <c r="J943" t="s">
        <v>1548</v>
      </c>
      <c r="K943" t="s">
        <v>1549</v>
      </c>
    </row>
    <row r="944" spans="1:11">
      <c r="A944" s="92" t="s">
        <v>4734</v>
      </c>
      <c r="B944" t="s">
        <v>2034</v>
      </c>
      <c r="C944" t="s">
        <v>2620</v>
      </c>
      <c r="D944" t="s">
        <v>2619</v>
      </c>
      <c r="E944" t="s">
        <v>2563</v>
      </c>
      <c r="G944" t="s">
        <v>4736</v>
      </c>
      <c r="H944" t="s">
        <v>2563</v>
      </c>
      <c r="I944" t="s">
        <v>4128</v>
      </c>
      <c r="J944" t="s">
        <v>1548</v>
      </c>
      <c r="K944" t="s">
        <v>1549</v>
      </c>
    </row>
    <row r="945" spans="1:11">
      <c r="A945" s="92" t="s">
        <v>4734</v>
      </c>
      <c r="B945" t="s">
        <v>2034</v>
      </c>
      <c r="C945" t="s">
        <v>2476</v>
      </c>
      <c r="D945" t="s">
        <v>2458</v>
      </c>
      <c r="E945" t="s">
        <v>2459</v>
      </c>
      <c r="G945" t="s">
        <v>4735</v>
      </c>
      <c r="H945" t="s">
        <v>2682</v>
      </c>
      <c r="I945" t="s">
        <v>4128</v>
      </c>
      <c r="J945" t="s">
        <v>1234</v>
      </c>
      <c r="K945" t="s">
        <v>121</v>
      </c>
    </row>
    <row r="946" spans="1:11">
      <c r="A946" s="92" t="s">
        <v>4734</v>
      </c>
      <c r="B946" t="s">
        <v>2034</v>
      </c>
      <c r="C946" t="s">
        <v>2621</v>
      </c>
      <c r="D946" t="s">
        <v>2619</v>
      </c>
      <c r="E946" t="s">
        <v>108</v>
      </c>
      <c r="F946" t="s">
        <v>2622</v>
      </c>
      <c r="G946" t="s">
        <v>4736</v>
      </c>
      <c r="H946" t="s">
        <v>108</v>
      </c>
      <c r="I946" t="s">
        <v>4128</v>
      </c>
      <c r="J946" t="s">
        <v>1548</v>
      </c>
      <c r="K946" t="s">
        <v>1549</v>
      </c>
    </row>
    <row r="947" spans="1:11">
      <c r="A947" s="92" t="s">
        <v>4734</v>
      </c>
      <c r="B947" t="s">
        <v>2035</v>
      </c>
      <c r="C947" t="s">
        <v>2624</v>
      </c>
      <c r="D947" t="s">
        <v>2625</v>
      </c>
      <c r="E947" t="s">
        <v>108</v>
      </c>
      <c r="G947" t="s">
        <v>4736</v>
      </c>
      <c r="H947" t="s">
        <v>108</v>
      </c>
      <c r="I947" t="s">
        <v>4132</v>
      </c>
      <c r="J947" t="s">
        <v>1548</v>
      </c>
      <c r="K947" t="s">
        <v>1549</v>
      </c>
    </row>
    <row r="948" spans="1:11">
      <c r="A948" s="92" t="s">
        <v>4734</v>
      </c>
      <c r="B948" t="s">
        <v>2035</v>
      </c>
      <c r="C948" t="s">
        <v>2626</v>
      </c>
      <c r="D948" t="s">
        <v>2627</v>
      </c>
      <c r="E948" t="s">
        <v>108</v>
      </c>
      <c r="G948" t="s">
        <v>4736</v>
      </c>
      <c r="H948" t="s">
        <v>108</v>
      </c>
      <c r="I948" t="s">
        <v>4132</v>
      </c>
      <c r="J948" t="s">
        <v>1548</v>
      </c>
      <c r="K948" t="s">
        <v>1549</v>
      </c>
    </row>
    <row r="949" spans="1:11">
      <c r="A949" s="92" t="s">
        <v>4734</v>
      </c>
      <c r="B949" t="s">
        <v>2035</v>
      </c>
      <c r="C949" t="s">
        <v>2628</v>
      </c>
      <c r="D949" t="s">
        <v>2627</v>
      </c>
      <c r="E949" t="s">
        <v>108</v>
      </c>
      <c r="G949" t="s">
        <v>4736</v>
      </c>
      <c r="H949" t="s">
        <v>108</v>
      </c>
      <c r="I949" t="s">
        <v>4132</v>
      </c>
      <c r="J949" t="s">
        <v>1548</v>
      </c>
      <c r="K949" t="s">
        <v>1549</v>
      </c>
    </row>
    <row r="950" spans="1:11">
      <c r="A950" s="92" t="s">
        <v>4734</v>
      </c>
      <c r="B950" t="s">
        <v>2037</v>
      </c>
      <c r="C950" t="s">
        <v>2536</v>
      </c>
      <c r="D950" t="s">
        <v>2537</v>
      </c>
      <c r="E950" t="s">
        <v>551</v>
      </c>
      <c r="F950" t="s">
        <v>2538</v>
      </c>
      <c r="G950" t="s">
        <v>4702</v>
      </c>
      <c r="H950" t="s">
        <v>551</v>
      </c>
      <c r="I950" t="s">
        <v>4136</v>
      </c>
    </row>
    <row r="951" spans="1:11">
      <c r="A951" s="92" t="s">
        <v>4734</v>
      </c>
      <c r="B951" t="s">
        <v>2037</v>
      </c>
      <c r="C951" t="s">
        <v>2539</v>
      </c>
      <c r="D951" t="s">
        <v>2540</v>
      </c>
      <c r="E951" t="s">
        <v>2541</v>
      </c>
      <c r="F951" t="s">
        <v>2542</v>
      </c>
      <c r="G951" t="s">
        <v>4702</v>
      </c>
      <c r="H951" t="s">
        <v>551</v>
      </c>
      <c r="I951" t="s">
        <v>4136</v>
      </c>
    </row>
    <row r="952" spans="1:11">
      <c r="A952" s="92" t="s">
        <v>4734</v>
      </c>
      <c r="B952" t="s">
        <v>2037</v>
      </c>
      <c r="C952" t="s">
        <v>2630</v>
      </c>
      <c r="D952" t="s">
        <v>2479</v>
      </c>
      <c r="E952" t="s">
        <v>2563</v>
      </c>
      <c r="F952" t="s">
        <v>2631</v>
      </c>
      <c r="G952" t="s">
        <v>4736</v>
      </c>
      <c r="H952" t="s">
        <v>2563</v>
      </c>
      <c r="I952" t="s">
        <v>4136</v>
      </c>
    </row>
    <row r="953" spans="1:11">
      <c r="A953" s="92" t="s">
        <v>4734</v>
      </c>
      <c r="B953" t="s">
        <v>2037</v>
      </c>
      <c r="C953" t="s">
        <v>2632</v>
      </c>
      <c r="D953" t="s">
        <v>2540</v>
      </c>
      <c r="E953" t="s">
        <v>108</v>
      </c>
      <c r="F953" t="s">
        <v>2633</v>
      </c>
      <c r="G953" t="s">
        <v>4736</v>
      </c>
      <c r="H953" t="s">
        <v>108</v>
      </c>
      <c r="I953" t="s">
        <v>4136</v>
      </c>
    </row>
    <row r="954" spans="1:11">
      <c r="A954" s="92" t="s">
        <v>4734</v>
      </c>
      <c r="B954" t="s">
        <v>2037</v>
      </c>
      <c r="C954" t="s">
        <v>2634</v>
      </c>
      <c r="D954" t="s">
        <v>2635</v>
      </c>
      <c r="E954" t="s">
        <v>108</v>
      </c>
      <c r="F954" t="s">
        <v>2636</v>
      </c>
      <c r="G954" t="s">
        <v>4736</v>
      </c>
      <c r="H954" t="s">
        <v>108</v>
      </c>
      <c r="I954" t="s">
        <v>4136</v>
      </c>
      <c r="J954" t="s">
        <v>1548</v>
      </c>
      <c r="K954" t="s">
        <v>1549</v>
      </c>
    </row>
    <row r="955" spans="1:11">
      <c r="A955" s="92" t="s">
        <v>4734</v>
      </c>
      <c r="B955" t="s">
        <v>2037</v>
      </c>
      <c r="C955" t="s">
        <v>2484</v>
      </c>
      <c r="D955" t="s">
        <v>2485</v>
      </c>
      <c r="G955" t="s">
        <v>4689</v>
      </c>
      <c r="I955" t="s">
        <v>4136</v>
      </c>
      <c r="J955" t="s">
        <v>1548</v>
      </c>
      <c r="K955" t="s">
        <v>1549</v>
      </c>
    </row>
    <row r="956" spans="1:11">
      <c r="A956" s="92" t="s">
        <v>4734</v>
      </c>
      <c r="B956" t="s">
        <v>2037</v>
      </c>
      <c r="C956" t="s">
        <v>2487</v>
      </c>
      <c r="D956" t="s">
        <v>2485</v>
      </c>
      <c r="G956" t="s">
        <v>4689</v>
      </c>
      <c r="I956" t="s">
        <v>4136</v>
      </c>
      <c r="J956" t="s">
        <v>1548</v>
      </c>
      <c r="K956" t="s">
        <v>1549</v>
      </c>
    </row>
    <row r="957" spans="1:11">
      <c r="A957" s="92" t="s">
        <v>4734</v>
      </c>
      <c r="B957" t="s">
        <v>2037</v>
      </c>
      <c r="C957" t="s">
        <v>2488</v>
      </c>
      <c r="D957" t="s">
        <v>2485</v>
      </c>
      <c r="E957" t="s">
        <v>2489</v>
      </c>
      <c r="F957" t="s">
        <v>2491</v>
      </c>
      <c r="G957" t="s">
        <v>4690</v>
      </c>
      <c r="I957" t="s">
        <v>4136</v>
      </c>
      <c r="J957" t="s">
        <v>1548</v>
      </c>
      <c r="K957" t="s">
        <v>1549</v>
      </c>
    </row>
    <row r="958" spans="1:11">
      <c r="A958" s="92" t="s">
        <v>4734</v>
      </c>
      <c r="B958" t="s">
        <v>2042</v>
      </c>
      <c r="C958" t="s">
        <v>2638</v>
      </c>
      <c r="D958" t="s">
        <v>2540</v>
      </c>
      <c r="E958" t="s">
        <v>108</v>
      </c>
      <c r="F958" t="s">
        <v>2639</v>
      </c>
      <c r="G958" t="s">
        <v>4736</v>
      </c>
      <c r="H958" t="s">
        <v>108</v>
      </c>
      <c r="I958" t="s">
        <v>4140</v>
      </c>
      <c r="J958" t="s">
        <v>1548</v>
      </c>
      <c r="K958" t="s">
        <v>1549</v>
      </c>
    </row>
    <row r="959" spans="1:11">
      <c r="A959" s="92" t="s">
        <v>4734</v>
      </c>
      <c r="B959" t="s">
        <v>2042</v>
      </c>
      <c r="C959" t="s">
        <v>2494</v>
      </c>
      <c r="D959" t="s">
        <v>2458</v>
      </c>
      <c r="E959" t="s">
        <v>551</v>
      </c>
      <c r="F959" t="s">
        <v>2495</v>
      </c>
      <c r="G959" t="s">
        <v>4691</v>
      </c>
      <c r="I959" t="s">
        <v>4140</v>
      </c>
      <c r="J959" t="s">
        <v>1548</v>
      </c>
      <c r="K959" t="s">
        <v>1549</v>
      </c>
    </row>
    <row r="960" spans="1:11">
      <c r="A960" s="92" t="s">
        <v>4734</v>
      </c>
      <c r="B960" t="s">
        <v>2042</v>
      </c>
      <c r="C960" t="s">
        <v>2494</v>
      </c>
      <c r="D960" t="s">
        <v>2458</v>
      </c>
      <c r="E960" t="s">
        <v>551</v>
      </c>
      <c r="F960" t="s">
        <v>2495</v>
      </c>
      <c r="G960" t="s">
        <v>4702</v>
      </c>
      <c r="H960" t="s">
        <v>551</v>
      </c>
      <c r="I960" t="s">
        <v>4140</v>
      </c>
    </row>
    <row r="961" spans="1:11">
      <c r="A961" s="92" t="s">
        <v>4734</v>
      </c>
      <c r="B961" t="s">
        <v>2042</v>
      </c>
      <c r="C961" t="s">
        <v>2640</v>
      </c>
      <c r="D961" t="s">
        <v>2641</v>
      </c>
      <c r="E961" t="s">
        <v>108</v>
      </c>
      <c r="F961" t="s">
        <v>2642</v>
      </c>
      <c r="G961" t="s">
        <v>4736</v>
      </c>
      <c r="H961" t="s">
        <v>108</v>
      </c>
      <c r="I961" t="s">
        <v>4140</v>
      </c>
    </row>
    <row r="962" spans="1:11">
      <c r="A962" s="92" t="s">
        <v>4734</v>
      </c>
      <c r="B962" t="s">
        <v>2042</v>
      </c>
      <c r="C962" t="s">
        <v>2643</v>
      </c>
      <c r="D962" t="s">
        <v>2641</v>
      </c>
      <c r="E962" t="s">
        <v>108</v>
      </c>
      <c r="F962" t="s">
        <v>2644</v>
      </c>
      <c r="G962" t="s">
        <v>4736</v>
      </c>
      <c r="H962" t="s">
        <v>108</v>
      </c>
      <c r="I962" t="s">
        <v>4140</v>
      </c>
    </row>
    <row r="963" spans="1:11">
      <c r="A963" s="92" t="s">
        <v>4734</v>
      </c>
      <c r="B963" t="s">
        <v>2042</v>
      </c>
      <c r="C963" t="s">
        <v>2645</v>
      </c>
      <c r="D963" t="s">
        <v>2540</v>
      </c>
      <c r="E963" t="s">
        <v>108</v>
      </c>
      <c r="G963" t="s">
        <v>4736</v>
      </c>
      <c r="H963" t="s">
        <v>108</v>
      </c>
      <c r="I963" t="s">
        <v>4140</v>
      </c>
      <c r="J963" t="s">
        <v>1548</v>
      </c>
      <c r="K963" t="s">
        <v>1549</v>
      </c>
    </row>
    <row r="964" spans="1:11">
      <c r="A964" s="92" t="s">
        <v>4734</v>
      </c>
      <c r="B964" t="s">
        <v>2042</v>
      </c>
      <c r="C964" t="s">
        <v>2646</v>
      </c>
      <c r="D964" t="s">
        <v>2647</v>
      </c>
      <c r="E964" t="s">
        <v>2648</v>
      </c>
      <c r="G964" t="s">
        <v>4736</v>
      </c>
      <c r="H964" t="s">
        <v>108</v>
      </c>
      <c r="I964" t="s">
        <v>4140</v>
      </c>
      <c r="J964" t="s">
        <v>1548</v>
      </c>
      <c r="K964" t="s">
        <v>1549</v>
      </c>
    </row>
    <row r="965" spans="1:11">
      <c r="A965" s="92" t="s">
        <v>4734</v>
      </c>
      <c r="B965" t="s">
        <v>2042</v>
      </c>
      <c r="C965" t="s">
        <v>2544</v>
      </c>
      <c r="D965" t="s">
        <v>2458</v>
      </c>
      <c r="E965" t="s">
        <v>551</v>
      </c>
      <c r="F965" t="s">
        <v>2545</v>
      </c>
      <c r="G965" t="s">
        <v>4702</v>
      </c>
      <c r="H965" t="s">
        <v>551</v>
      </c>
      <c r="I965" t="s">
        <v>4140</v>
      </c>
      <c r="J965" t="s">
        <v>1548</v>
      </c>
      <c r="K965" t="s">
        <v>1549</v>
      </c>
    </row>
    <row r="966" spans="1:11">
      <c r="A966" s="92" t="s">
        <v>4734</v>
      </c>
      <c r="B966" t="s">
        <v>2044</v>
      </c>
      <c r="C966" t="s">
        <v>2547</v>
      </c>
      <c r="E966" t="s">
        <v>551</v>
      </c>
      <c r="G966" t="s">
        <v>4702</v>
      </c>
      <c r="H966" t="s">
        <v>551</v>
      </c>
      <c r="I966" t="s">
        <v>4144</v>
      </c>
      <c r="J966" t="s">
        <v>1234</v>
      </c>
      <c r="K966" t="s">
        <v>121</v>
      </c>
    </row>
    <row r="967" spans="1:11">
      <c r="A967" s="92" t="s">
        <v>4734</v>
      </c>
      <c r="B967" t="s">
        <v>2044</v>
      </c>
      <c r="C967" t="s">
        <v>2650</v>
      </c>
      <c r="D967" t="s">
        <v>2651</v>
      </c>
      <c r="E967" t="s">
        <v>108</v>
      </c>
      <c r="G967" t="s">
        <v>4736</v>
      </c>
      <c r="H967" t="s">
        <v>108</v>
      </c>
      <c r="I967" t="s">
        <v>4144</v>
      </c>
      <c r="J967" t="s">
        <v>1548</v>
      </c>
      <c r="K967" t="s">
        <v>1549</v>
      </c>
    </row>
    <row r="968" spans="1:11">
      <c r="A968" s="92" t="s">
        <v>4734</v>
      </c>
      <c r="B968" t="s">
        <v>2044</v>
      </c>
      <c r="C968" t="s">
        <v>2652</v>
      </c>
      <c r="D968" t="s">
        <v>2651</v>
      </c>
      <c r="E968" t="s">
        <v>2563</v>
      </c>
      <c r="F968" t="s">
        <v>2653</v>
      </c>
      <c r="G968" t="s">
        <v>4736</v>
      </c>
      <c r="H968" t="s">
        <v>2563</v>
      </c>
      <c r="I968" t="s">
        <v>4144</v>
      </c>
      <c r="J968" t="s">
        <v>1548</v>
      </c>
      <c r="K968" t="s">
        <v>1549</v>
      </c>
    </row>
    <row r="969" spans="1:11">
      <c r="A969" s="92" t="s">
        <v>4734</v>
      </c>
      <c r="B969" t="s">
        <v>2044</v>
      </c>
      <c r="C969" t="s">
        <v>2654</v>
      </c>
      <c r="D969" t="s">
        <v>2655</v>
      </c>
      <c r="E969" t="s">
        <v>2656</v>
      </c>
      <c r="F969" t="s">
        <v>2658</v>
      </c>
      <c r="G969" t="s">
        <v>4736</v>
      </c>
      <c r="H969" t="s">
        <v>2692</v>
      </c>
      <c r="I969" t="s">
        <v>4144</v>
      </c>
      <c r="J969" t="s">
        <v>1548</v>
      </c>
      <c r="K969" t="s">
        <v>1549</v>
      </c>
    </row>
    <row r="970" spans="1:11">
      <c r="A970" s="92" t="s">
        <v>4734</v>
      </c>
      <c r="B970" t="s">
        <v>2044</v>
      </c>
      <c r="C970" t="s">
        <v>2659</v>
      </c>
      <c r="D970" t="s">
        <v>2655</v>
      </c>
      <c r="E970" t="s">
        <v>2580</v>
      </c>
      <c r="F970" t="s">
        <v>2660</v>
      </c>
      <c r="G970" t="s">
        <v>4736</v>
      </c>
      <c r="H970" t="s">
        <v>108</v>
      </c>
      <c r="I970" t="s">
        <v>4144</v>
      </c>
      <c r="J970" t="s">
        <v>1548</v>
      </c>
      <c r="K970" t="s">
        <v>1549</v>
      </c>
    </row>
    <row r="971" spans="1:11">
      <c r="A971" s="92" t="s">
        <v>4734</v>
      </c>
      <c r="B971" t="s">
        <v>2044</v>
      </c>
      <c r="C971" t="s">
        <v>2661</v>
      </c>
      <c r="D971" t="s">
        <v>2651</v>
      </c>
      <c r="E971" t="s">
        <v>2662</v>
      </c>
      <c r="G971" t="s">
        <v>4736</v>
      </c>
      <c r="H971" t="s">
        <v>108</v>
      </c>
      <c r="I971" t="s">
        <v>4144</v>
      </c>
      <c r="J971" t="s">
        <v>1548</v>
      </c>
      <c r="K971" t="s">
        <v>1549</v>
      </c>
    </row>
    <row r="972" spans="1:11">
      <c r="A972" s="92" t="s">
        <v>4734</v>
      </c>
      <c r="B972" t="s">
        <v>2044</v>
      </c>
      <c r="C972" t="s">
        <v>2663</v>
      </c>
      <c r="D972" t="s">
        <v>2651</v>
      </c>
      <c r="E972" t="s">
        <v>2664</v>
      </c>
      <c r="F972" t="s">
        <v>2665</v>
      </c>
      <c r="G972" t="s">
        <v>4736</v>
      </c>
      <c r="H972" t="s">
        <v>108</v>
      </c>
      <c r="I972" t="s">
        <v>4144</v>
      </c>
    </row>
    <row r="973" spans="1:11">
      <c r="A973" s="92" t="s">
        <v>4734</v>
      </c>
      <c r="B973" t="s">
        <v>2046</v>
      </c>
      <c r="C973" t="s">
        <v>2667</v>
      </c>
      <c r="D973" t="s">
        <v>2485</v>
      </c>
      <c r="E973" t="s">
        <v>2668</v>
      </c>
      <c r="F973" t="s">
        <v>2669</v>
      </c>
      <c r="G973" t="s">
        <v>4736</v>
      </c>
      <c r="H973" t="s">
        <v>108</v>
      </c>
      <c r="I973" t="s">
        <v>4148</v>
      </c>
      <c r="J973" t="s">
        <v>1548</v>
      </c>
      <c r="K973" t="s">
        <v>1549</v>
      </c>
    </row>
    <row r="974" spans="1:11">
      <c r="A974" s="92" t="s">
        <v>4734</v>
      </c>
      <c r="B974" t="s">
        <v>2046</v>
      </c>
      <c r="C974" t="s">
        <v>2499</v>
      </c>
      <c r="D974" t="s">
        <v>2500</v>
      </c>
      <c r="E974" t="s">
        <v>2501</v>
      </c>
      <c r="F974" t="s">
        <v>2502</v>
      </c>
      <c r="G974" t="s">
        <v>4684</v>
      </c>
      <c r="I974" t="s">
        <v>4148</v>
      </c>
      <c r="J974" t="s">
        <v>1548</v>
      </c>
      <c r="K974" t="s">
        <v>1549</v>
      </c>
    </row>
    <row r="975" spans="1:11">
      <c r="A975" s="92" t="s">
        <v>4734</v>
      </c>
      <c r="B975" t="s">
        <v>2046</v>
      </c>
      <c r="C975" t="s">
        <v>2499</v>
      </c>
      <c r="D975" t="s">
        <v>2500</v>
      </c>
      <c r="E975" t="s">
        <v>2501</v>
      </c>
      <c r="F975" t="s">
        <v>2502</v>
      </c>
      <c r="G975" t="s">
        <v>4736</v>
      </c>
      <c r="H975" t="s">
        <v>108</v>
      </c>
      <c r="I975" t="s">
        <v>4148</v>
      </c>
      <c r="J975" t="s">
        <v>1548</v>
      </c>
      <c r="K975" t="s">
        <v>1549</v>
      </c>
    </row>
    <row r="976" spans="1:11">
      <c r="A976" s="92" t="s">
        <v>4734</v>
      </c>
      <c r="B976" t="s">
        <v>2046</v>
      </c>
      <c r="C976" t="s">
        <v>2506</v>
      </c>
      <c r="D976" t="s">
        <v>2458</v>
      </c>
      <c r="E976" t="s">
        <v>2459</v>
      </c>
      <c r="G976" t="s">
        <v>4735</v>
      </c>
      <c r="H976" t="s">
        <v>2682</v>
      </c>
      <c r="I976" t="s">
        <v>4148</v>
      </c>
      <c r="J976" t="s">
        <v>1548</v>
      </c>
      <c r="K976" t="s">
        <v>1549</v>
      </c>
    </row>
    <row r="977" spans="1:11">
      <c r="A977" s="92" t="s">
        <v>4734</v>
      </c>
      <c r="B977" t="s">
        <v>2046</v>
      </c>
      <c r="C977" t="s">
        <v>2670</v>
      </c>
      <c r="D977" t="s">
        <v>2458</v>
      </c>
      <c r="E977" t="s">
        <v>108</v>
      </c>
      <c r="G977" t="s">
        <v>4736</v>
      </c>
      <c r="H977" t="s">
        <v>108</v>
      </c>
      <c r="I977" t="s">
        <v>4148</v>
      </c>
      <c r="J977" t="s">
        <v>1234</v>
      </c>
      <c r="K977" t="s">
        <v>121</v>
      </c>
    </row>
    <row r="978" spans="1:11">
      <c r="A978" s="92" t="s">
        <v>4734</v>
      </c>
      <c r="B978" t="s">
        <v>2046</v>
      </c>
      <c r="C978" t="s">
        <v>2671</v>
      </c>
      <c r="D978" t="s">
        <v>2504</v>
      </c>
      <c r="E978" t="s">
        <v>2672</v>
      </c>
      <c r="F978" t="s">
        <v>2673</v>
      </c>
      <c r="G978" t="s">
        <v>4736</v>
      </c>
      <c r="H978" t="s">
        <v>2672</v>
      </c>
      <c r="I978" t="s">
        <v>4148</v>
      </c>
      <c r="J978" t="s">
        <v>1234</v>
      </c>
      <c r="K978" t="s">
        <v>121</v>
      </c>
    </row>
    <row r="979" spans="1:11">
      <c r="A979" s="92" t="s">
        <v>4737</v>
      </c>
      <c r="B979" t="s">
        <v>2001</v>
      </c>
      <c r="C979" t="s">
        <v>2866</v>
      </c>
      <c r="D979" t="s">
        <v>2446</v>
      </c>
      <c r="E979" t="s">
        <v>1611</v>
      </c>
      <c r="F979" t="s">
        <v>2867</v>
      </c>
      <c r="G979" t="s">
        <v>4699</v>
      </c>
      <c r="H979" t="s">
        <v>108</v>
      </c>
      <c r="I979" t="s">
        <v>4077</v>
      </c>
      <c r="J979" t="s">
        <v>1548</v>
      </c>
      <c r="K979" t="s">
        <v>1549</v>
      </c>
    </row>
    <row r="980" spans="1:11">
      <c r="A980" s="92" t="s">
        <v>4737</v>
      </c>
      <c r="B980" t="s">
        <v>2001</v>
      </c>
      <c r="C980" t="s">
        <v>2868</v>
      </c>
      <c r="D980" t="s">
        <v>2869</v>
      </c>
      <c r="E980" t="s">
        <v>2870</v>
      </c>
      <c r="F980" t="s">
        <v>2871</v>
      </c>
      <c r="G980" t="s">
        <v>4699</v>
      </c>
      <c r="H980" t="s">
        <v>2578</v>
      </c>
      <c r="I980" t="s">
        <v>4077</v>
      </c>
      <c r="J980" t="s">
        <v>1548</v>
      </c>
      <c r="K980" t="s">
        <v>1549</v>
      </c>
    </row>
    <row r="981" spans="1:11">
      <c r="A981" s="92" t="s">
        <v>4737</v>
      </c>
      <c r="B981" t="s">
        <v>2001</v>
      </c>
      <c r="C981" t="s">
        <v>2872</v>
      </c>
      <c r="D981" t="s">
        <v>2869</v>
      </c>
      <c r="E981" t="s">
        <v>2563</v>
      </c>
      <c r="F981" t="s">
        <v>2873</v>
      </c>
      <c r="G981" t="s">
        <v>4699</v>
      </c>
      <c r="H981" t="s">
        <v>2563</v>
      </c>
      <c r="I981" t="s">
        <v>4077</v>
      </c>
      <c r="J981" t="s">
        <v>1548</v>
      </c>
      <c r="K981" t="s">
        <v>1549</v>
      </c>
    </row>
    <row r="982" spans="1:11">
      <c r="A982" s="92" t="s">
        <v>4737</v>
      </c>
      <c r="B982" t="s">
        <v>2001</v>
      </c>
      <c r="C982" t="s">
        <v>2874</v>
      </c>
      <c r="D982" t="s">
        <v>2446</v>
      </c>
      <c r="E982" t="s">
        <v>108</v>
      </c>
      <c r="F982" t="s">
        <v>2875</v>
      </c>
      <c r="G982" t="s">
        <v>4699</v>
      </c>
      <c r="H982" t="s">
        <v>108</v>
      </c>
      <c r="I982" t="s">
        <v>4077</v>
      </c>
    </row>
    <row r="983" spans="1:11">
      <c r="A983" s="92" t="s">
        <v>4737</v>
      </c>
      <c r="B983" t="s">
        <v>2001</v>
      </c>
      <c r="C983" t="s">
        <v>2876</v>
      </c>
      <c r="D983" t="s">
        <v>2877</v>
      </c>
      <c r="E983" t="s">
        <v>2563</v>
      </c>
      <c r="F983" t="s">
        <v>2873</v>
      </c>
      <c r="G983" t="s">
        <v>4699</v>
      </c>
      <c r="H983" t="s">
        <v>2563</v>
      </c>
      <c r="I983" t="s">
        <v>4077</v>
      </c>
    </row>
    <row r="984" spans="1:11">
      <c r="A984" s="92" t="s">
        <v>4737</v>
      </c>
      <c r="B984" t="s">
        <v>2001</v>
      </c>
      <c r="C984" t="s">
        <v>2458</v>
      </c>
      <c r="D984" t="s">
        <v>2458</v>
      </c>
      <c r="E984" t="s">
        <v>2459</v>
      </c>
      <c r="F984" t="s">
        <v>2717</v>
      </c>
      <c r="G984" t="s">
        <v>4697</v>
      </c>
      <c r="H984" t="s">
        <v>2572</v>
      </c>
      <c r="I984" t="s">
        <v>4077</v>
      </c>
    </row>
    <row r="985" spans="1:11">
      <c r="A985" s="92" t="s">
        <v>4737</v>
      </c>
      <c r="B985" t="s">
        <v>2001</v>
      </c>
      <c r="C985" t="s">
        <v>2414</v>
      </c>
      <c r="D985" t="s">
        <v>2415</v>
      </c>
      <c r="G985" t="s">
        <v>4684</v>
      </c>
      <c r="I985" t="s">
        <v>4077</v>
      </c>
      <c r="J985" t="s">
        <v>1548</v>
      </c>
      <c r="K985" t="s">
        <v>1549</v>
      </c>
    </row>
    <row r="986" spans="1:11">
      <c r="A986" s="92" t="s">
        <v>4737</v>
      </c>
      <c r="B986" t="s">
        <v>2001</v>
      </c>
      <c r="C986" t="s">
        <v>2419</v>
      </c>
      <c r="D986" t="s">
        <v>2415</v>
      </c>
      <c r="G986" t="s">
        <v>4684</v>
      </c>
      <c r="I986" t="s">
        <v>4077</v>
      </c>
    </row>
    <row r="987" spans="1:11">
      <c r="A987" s="92" t="s">
        <v>4737</v>
      </c>
      <c r="B987" t="s">
        <v>2004</v>
      </c>
      <c r="C987" t="s">
        <v>2879</v>
      </c>
      <c r="D987" t="s">
        <v>2869</v>
      </c>
      <c r="E987" t="s">
        <v>2672</v>
      </c>
      <c r="F987" t="s">
        <v>2880</v>
      </c>
      <c r="G987" t="s">
        <v>4699</v>
      </c>
      <c r="H987" t="s">
        <v>2672</v>
      </c>
      <c r="I987" t="s">
        <v>4081</v>
      </c>
      <c r="J987" t="s">
        <v>1234</v>
      </c>
      <c r="K987" t="s">
        <v>121</v>
      </c>
    </row>
    <row r="988" spans="1:11">
      <c r="A988" s="92" t="s">
        <v>4737</v>
      </c>
      <c r="B988" t="s">
        <v>2004</v>
      </c>
      <c r="C988" t="s">
        <v>2881</v>
      </c>
      <c r="D988" t="s">
        <v>2869</v>
      </c>
      <c r="E988" t="s">
        <v>2459</v>
      </c>
      <c r="F988" t="s">
        <v>2882</v>
      </c>
      <c r="G988" t="s">
        <v>4697</v>
      </c>
      <c r="H988" t="s">
        <v>2572</v>
      </c>
      <c r="I988" t="s">
        <v>4081</v>
      </c>
      <c r="J988" t="s">
        <v>1548</v>
      </c>
      <c r="K988" t="s">
        <v>1549</v>
      </c>
    </row>
    <row r="989" spans="1:11">
      <c r="A989" s="92" t="s">
        <v>4737</v>
      </c>
      <c r="B989" t="s">
        <v>2004</v>
      </c>
      <c r="C989" t="s">
        <v>2421</v>
      </c>
      <c r="D989" t="s">
        <v>2415</v>
      </c>
      <c r="G989" t="s">
        <v>4685</v>
      </c>
      <c r="I989" t="s">
        <v>4081</v>
      </c>
      <c r="J989" t="s">
        <v>1548</v>
      </c>
      <c r="K989" t="s">
        <v>1549</v>
      </c>
    </row>
    <row r="990" spans="1:11">
      <c r="A990" s="92" t="s">
        <v>4737</v>
      </c>
      <c r="B990" t="s">
        <v>2004</v>
      </c>
      <c r="C990" t="s">
        <v>2423</v>
      </c>
      <c r="D990" t="s">
        <v>2424</v>
      </c>
      <c r="G990" t="s">
        <v>4684</v>
      </c>
      <c r="I990" t="s">
        <v>4081</v>
      </c>
      <c r="J990" t="s">
        <v>1548</v>
      </c>
      <c r="K990" t="s">
        <v>1549</v>
      </c>
    </row>
    <row r="991" spans="1:11">
      <c r="A991" s="92" t="s">
        <v>4737</v>
      </c>
      <c r="B991" t="s">
        <v>2004</v>
      </c>
      <c r="C991" t="s">
        <v>2425</v>
      </c>
      <c r="D991" t="s">
        <v>2424</v>
      </c>
      <c r="G991" t="s">
        <v>4684</v>
      </c>
      <c r="I991" t="s">
        <v>4081</v>
      </c>
      <c r="J991" t="s">
        <v>1548</v>
      </c>
      <c r="K991" t="s">
        <v>1549</v>
      </c>
    </row>
    <row r="992" spans="1:11">
      <c r="A992" s="92" t="s">
        <v>4737</v>
      </c>
      <c r="B992" t="s">
        <v>2004</v>
      </c>
      <c r="C992" t="s">
        <v>2883</v>
      </c>
      <c r="D992" t="s">
        <v>2884</v>
      </c>
      <c r="E992" t="s">
        <v>2459</v>
      </c>
      <c r="F992" t="s">
        <v>2885</v>
      </c>
      <c r="G992" t="s">
        <v>4697</v>
      </c>
      <c r="H992" t="s">
        <v>2572</v>
      </c>
      <c r="I992" t="s">
        <v>4081</v>
      </c>
      <c r="J992" t="s">
        <v>1234</v>
      </c>
      <c r="K992" t="s">
        <v>121</v>
      </c>
    </row>
    <row r="993" spans="1:11">
      <c r="A993" s="92" t="s">
        <v>4737</v>
      </c>
      <c r="B993" t="s">
        <v>2004</v>
      </c>
      <c r="C993" t="s">
        <v>2886</v>
      </c>
      <c r="D993" t="s">
        <v>2446</v>
      </c>
      <c r="E993" t="s">
        <v>2672</v>
      </c>
      <c r="F993" t="s">
        <v>2887</v>
      </c>
      <c r="G993" t="s">
        <v>4699</v>
      </c>
      <c r="H993" t="s">
        <v>2672</v>
      </c>
      <c r="I993" t="s">
        <v>4081</v>
      </c>
      <c r="J993" t="s">
        <v>1234</v>
      </c>
      <c r="K993" t="s">
        <v>121</v>
      </c>
    </row>
    <row r="994" spans="1:11">
      <c r="A994" s="92" t="s">
        <v>4737</v>
      </c>
      <c r="B994" t="s">
        <v>2004</v>
      </c>
      <c r="C994" t="s">
        <v>2426</v>
      </c>
      <c r="D994" t="s">
        <v>2415</v>
      </c>
      <c r="G994" t="s">
        <v>4685</v>
      </c>
      <c r="I994" t="s">
        <v>4081</v>
      </c>
      <c r="J994" t="s">
        <v>1548</v>
      </c>
      <c r="K994" t="s">
        <v>1549</v>
      </c>
    </row>
    <row r="995" spans="1:11">
      <c r="A995" s="92" t="s">
        <v>4737</v>
      </c>
      <c r="B995" t="s">
        <v>2004</v>
      </c>
      <c r="C995" t="s">
        <v>2888</v>
      </c>
      <c r="D995" t="s">
        <v>2889</v>
      </c>
      <c r="E995" t="s">
        <v>2890</v>
      </c>
      <c r="F995" t="s">
        <v>2891</v>
      </c>
      <c r="G995" t="s">
        <v>4699</v>
      </c>
      <c r="H995" t="s">
        <v>2672</v>
      </c>
      <c r="I995" t="s">
        <v>4081</v>
      </c>
      <c r="J995" t="s">
        <v>1548</v>
      </c>
      <c r="K995" t="s">
        <v>1549</v>
      </c>
    </row>
    <row r="996" spans="1:11">
      <c r="A996" s="92" t="s">
        <v>4737</v>
      </c>
      <c r="B996" t="s">
        <v>2004</v>
      </c>
      <c r="C996" t="s">
        <v>2892</v>
      </c>
      <c r="D996" t="s">
        <v>2893</v>
      </c>
      <c r="E996" t="s">
        <v>2894</v>
      </c>
      <c r="F996" t="s">
        <v>2895</v>
      </c>
      <c r="G996" t="s">
        <v>4698</v>
      </c>
      <c r="H996" t="s">
        <v>1213</v>
      </c>
      <c r="I996" t="s">
        <v>4081</v>
      </c>
      <c r="J996" t="s">
        <v>1548</v>
      </c>
      <c r="K996" t="s">
        <v>1549</v>
      </c>
    </row>
    <row r="997" spans="1:11">
      <c r="A997" s="92" t="s">
        <v>4737</v>
      </c>
      <c r="B997" t="s">
        <v>2004</v>
      </c>
      <c r="C997" t="s">
        <v>2896</v>
      </c>
      <c r="D997" t="s">
        <v>2877</v>
      </c>
      <c r="E997" t="s">
        <v>2897</v>
      </c>
      <c r="F997" t="s">
        <v>2899</v>
      </c>
      <c r="G997" t="s">
        <v>4697</v>
      </c>
      <c r="H997" t="s">
        <v>2898</v>
      </c>
      <c r="I997" t="s">
        <v>4081</v>
      </c>
      <c r="J997" t="s">
        <v>1548</v>
      </c>
      <c r="K997" t="s">
        <v>1549</v>
      </c>
    </row>
    <row r="998" spans="1:11">
      <c r="A998" s="92" t="s">
        <v>4737</v>
      </c>
      <c r="B998" t="s">
        <v>2004</v>
      </c>
      <c r="C998" t="s">
        <v>2900</v>
      </c>
      <c r="D998" t="s">
        <v>2901</v>
      </c>
      <c r="E998" t="s">
        <v>2459</v>
      </c>
      <c r="G998" t="s">
        <v>4697</v>
      </c>
      <c r="H998" t="s">
        <v>2572</v>
      </c>
      <c r="I998" t="s">
        <v>4081</v>
      </c>
      <c r="J998" t="s">
        <v>1548</v>
      </c>
      <c r="K998" t="s">
        <v>1549</v>
      </c>
    </row>
    <row r="999" spans="1:11">
      <c r="A999" s="92" t="s">
        <v>4737</v>
      </c>
      <c r="B999" t="s">
        <v>2004</v>
      </c>
      <c r="C999" t="s">
        <v>2427</v>
      </c>
      <c r="D999" t="s">
        <v>2424</v>
      </c>
      <c r="G999" t="s">
        <v>4684</v>
      </c>
      <c r="I999" t="s">
        <v>4081</v>
      </c>
      <c r="J999" t="s">
        <v>1548</v>
      </c>
      <c r="K999" t="s">
        <v>1549</v>
      </c>
    </row>
    <row r="1000" spans="1:11">
      <c r="A1000" s="92" t="s">
        <v>4737</v>
      </c>
      <c r="B1000" t="s">
        <v>2004</v>
      </c>
      <c r="C1000" t="s">
        <v>2428</v>
      </c>
      <c r="D1000" t="s">
        <v>2415</v>
      </c>
      <c r="G1000" t="s">
        <v>4684</v>
      </c>
      <c r="I1000" t="s">
        <v>4081</v>
      </c>
      <c r="J1000" t="s">
        <v>1548</v>
      </c>
      <c r="K1000" t="s">
        <v>1549</v>
      </c>
    </row>
    <row r="1001" spans="1:11">
      <c r="A1001" s="92" t="s">
        <v>4737</v>
      </c>
      <c r="B1001" t="s">
        <v>2004</v>
      </c>
      <c r="C1001" t="s">
        <v>2429</v>
      </c>
      <c r="D1001" t="s">
        <v>2415</v>
      </c>
      <c r="G1001" t="s">
        <v>4685</v>
      </c>
      <c r="I1001" t="s">
        <v>4081</v>
      </c>
    </row>
    <row r="1002" spans="1:11">
      <c r="A1002" s="92" t="s">
        <v>4737</v>
      </c>
      <c r="B1002" t="s">
        <v>2004</v>
      </c>
      <c r="C1002" t="s">
        <v>2902</v>
      </c>
      <c r="D1002" t="s">
        <v>2901</v>
      </c>
      <c r="E1002" t="s">
        <v>2452</v>
      </c>
      <c r="F1002" t="s">
        <v>2903</v>
      </c>
      <c r="G1002" t="s">
        <v>4697</v>
      </c>
      <c r="H1002" t="s">
        <v>2454</v>
      </c>
      <c r="I1002" t="s">
        <v>4081</v>
      </c>
      <c r="J1002" t="s">
        <v>1548</v>
      </c>
      <c r="K1002" t="s">
        <v>1549</v>
      </c>
    </row>
    <row r="1003" spans="1:11">
      <c r="A1003" s="92" t="s">
        <v>4737</v>
      </c>
      <c r="B1003" t="s">
        <v>2004</v>
      </c>
      <c r="C1003" t="s">
        <v>2904</v>
      </c>
      <c r="D1003" t="s">
        <v>2893</v>
      </c>
      <c r="E1003" t="s">
        <v>2452</v>
      </c>
      <c r="F1003" t="s">
        <v>2903</v>
      </c>
      <c r="G1003" t="s">
        <v>4697</v>
      </c>
      <c r="H1003" t="s">
        <v>2454</v>
      </c>
      <c r="I1003" t="s">
        <v>4081</v>
      </c>
    </row>
    <row r="1004" spans="1:11">
      <c r="A1004" s="92" t="s">
        <v>4737</v>
      </c>
      <c r="B1004" t="s">
        <v>2004</v>
      </c>
      <c r="C1004" t="s">
        <v>2430</v>
      </c>
      <c r="D1004" t="s">
        <v>2415</v>
      </c>
      <c r="G1004" t="s">
        <v>4685</v>
      </c>
      <c r="I1004" t="s">
        <v>4081</v>
      </c>
      <c r="J1004" t="s">
        <v>1548</v>
      </c>
      <c r="K1004" t="s">
        <v>1549</v>
      </c>
    </row>
    <row r="1005" spans="1:11">
      <c r="A1005" s="92" t="s">
        <v>4737</v>
      </c>
      <c r="B1005" t="s">
        <v>2004</v>
      </c>
      <c r="C1005" t="s">
        <v>2905</v>
      </c>
      <c r="D1005" t="s">
        <v>2446</v>
      </c>
      <c r="E1005" t="s">
        <v>2459</v>
      </c>
      <c r="G1005" t="s">
        <v>4697</v>
      </c>
      <c r="H1005" t="s">
        <v>2572</v>
      </c>
      <c r="I1005" t="s">
        <v>4081</v>
      </c>
      <c r="J1005" t="s">
        <v>1548</v>
      </c>
      <c r="K1005" t="s">
        <v>1549</v>
      </c>
    </row>
    <row r="1006" spans="1:11">
      <c r="A1006" s="92" t="s">
        <v>4737</v>
      </c>
      <c r="B1006" t="s">
        <v>2004</v>
      </c>
      <c r="C1006" t="s">
        <v>2906</v>
      </c>
      <c r="D1006" t="s">
        <v>2901</v>
      </c>
      <c r="E1006" t="s">
        <v>108</v>
      </c>
      <c r="F1006" t="s">
        <v>2907</v>
      </c>
      <c r="G1006" t="s">
        <v>4699</v>
      </c>
      <c r="H1006" t="s">
        <v>108</v>
      </c>
      <c r="I1006" t="s">
        <v>4081</v>
      </c>
      <c r="J1006" t="s">
        <v>222</v>
      </c>
      <c r="K1006" t="s">
        <v>121</v>
      </c>
    </row>
    <row r="1007" spans="1:11">
      <c r="A1007" s="92" t="s">
        <v>4737</v>
      </c>
      <c r="B1007" t="s">
        <v>2004</v>
      </c>
      <c r="C1007" t="s">
        <v>2908</v>
      </c>
      <c r="D1007" t="s">
        <v>2909</v>
      </c>
      <c r="E1007" t="s">
        <v>2894</v>
      </c>
      <c r="F1007" t="s">
        <v>2895</v>
      </c>
      <c r="G1007" t="s">
        <v>4698</v>
      </c>
      <c r="H1007" t="s">
        <v>1213</v>
      </c>
      <c r="I1007" t="s">
        <v>4081</v>
      </c>
      <c r="J1007" t="s">
        <v>222</v>
      </c>
      <c r="K1007" t="s">
        <v>121</v>
      </c>
    </row>
    <row r="1008" spans="1:11">
      <c r="A1008" s="92" t="s">
        <v>4737</v>
      </c>
      <c r="B1008" t="s">
        <v>2004</v>
      </c>
      <c r="C1008" t="s">
        <v>2431</v>
      </c>
      <c r="D1008" t="s">
        <v>2415</v>
      </c>
      <c r="G1008" t="s">
        <v>4685</v>
      </c>
      <c r="I1008" t="s">
        <v>4081</v>
      </c>
      <c r="J1008" t="s">
        <v>222</v>
      </c>
      <c r="K1008" t="s">
        <v>121</v>
      </c>
    </row>
    <row r="1009" spans="1:11">
      <c r="A1009" s="92" t="s">
        <v>4737</v>
      </c>
      <c r="B1009" t="s">
        <v>2004</v>
      </c>
      <c r="C1009" t="s">
        <v>2432</v>
      </c>
      <c r="D1009" t="s">
        <v>2424</v>
      </c>
      <c r="G1009" t="s">
        <v>4685</v>
      </c>
      <c r="I1009" t="s">
        <v>4081</v>
      </c>
      <c r="J1009" t="s">
        <v>222</v>
      </c>
      <c r="K1009" t="s">
        <v>121</v>
      </c>
    </row>
    <row r="1010" spans="1:11">
      <c r="A1010" s="92" t="s">
        <v>4737</v>
      </c>
      <c r="B1010" t="s">
        <v>2004</v>
      </c>
      <c r="C1010" t="s">
        <v>2458</v>
      </c>
      <c r="D1010" t="s">
        <v>2458</v>
      </c>
      <c r="E1010" t="s">
        <v>2459</v>
      </c>
      <c r="F1010" t="s">
        <v>2719</v>
      </c>
      <c r="G1010" t="s">
        <v>4697</v>
      </c>
      <c r="H1010" t="s">
        <v>2572</v>
      </c>
      <c r="I1010" t="s">
        <v>4081</v>
      </c>
      <c r="J1010" t="s">
        <v>222</v>
      </c>
      <c r="K1010" t="s">
        <v>121</v>
      </c>
    </row>
    <row r="1011" spans="1:11">
      <c r="A1011" s="92" t="s">
        <v>4737</v>
      </c>
      <c r="B1011" t="s">
        <v>2004</v>
      </c>
      <c r="C1011" t="s">
        <v>2910</v>
      </c>
      <c r="D1011" t="s">
        <v>2415</v>
      </c>
      <c r="E1011" t="s">
        <v>2459</v>
      </c>
      <c r="F1011" t="s">
        <v>2911</v>
      </c>
      <c r="G1011" t="s">
        <v>4697</v>
      </c>
      <c r="H1011" t="s">
        <v>2572</v>
      </c>
      <c r="I1011" t="s">
        <v>4081</v>
      </c>
      <c r="J1011" t="s">
        <v>2207</v>
      </c>
      <c r="K1011" t="s">
        <v>121</v>
      </c>
    </row>
    <row r="1012" spans="1:11">
      <c r="A1012" s="92" t="s">
        <v>4737</v>
      </c>
      <c r="B1012" t="s">
        <v>2004</v>
      </c>
      <c r="C1012" t="s">
        <v>2912</v>
      </c>
      <c r="D1012" t="s">
        <v>2877</v>
      </c>
      <c r="E1012" t="s">
        <v>2913</v>
      </c>
      <c r="F1012" t="s">
        <v>2914</v>
      </c>
      <c r="G1012" t="s">
        <v>4699</v>
      </c>
      <c r="H1012" t="s">
        <v>2559</v>
      </c>
      <c r="I1012" t="s">
        <v>4081</v>
      </c>
    </row>
    <row r="1013" spans="1:11">
      <c r="A1013" s="92" t="s">
        <v>4737</v>
      </c>
      <c r="B1013" t="s">
        <v>2004</v>
      </c>
      <c r="C1013" t="s">
        <v>2915</v>
      </c>
      <c r="D1013" t="s">
        <v>2884</v>
      </c>
      <c r="E1013" t="s">
        <v>2672</v>
      </c>
      <c r="F1013" t="s">
        <v>2916</v>
      </c>
      <c r="G1013" t="s">
        <v>4699</v>
      </c>
      <c r="H1013" t="s">
        <v>2672</v>
      </c>
      <c r="I1013" t="s">
        <v>4081</v>
      </c>
    </row>
    <row r="1014" spans="1:11">
      <c r="A1014" s="92" t="s">
        <v>4737</v>
      </c>
      <c r="B1014" t="s">
        <v>2007</v>
      </c>
      <c r="C1014" t="s">
        <v>2458</v>
      </c>
      <c r="D1014" t="s">
        <v>2458</v>
      </c>
      <c r="E1014" t="s">
        <v>2459</v>
      </c>
      <c r="F1014" t="s">
        <v>2717</v>
      </c>
      <c r="G1014" t="s">
        <v>4697</v>
      </c>
      <c r="H1014" t="s">
        <v>2572</v>
      </c>
      <c r="I1014" t="s">
        <v>4085</v>
      </c>
      <c r="J1014" t="s">
        <v>222</v>
      </c>
      <c r="K1014" t="s">
        <v>121</v>
      </c>
    </row>
    <row r="1015" spans="1:11">
      <c r="A1015" s="92" t="s">
        <v>4737</v>
      </c>
      <c r="B1015" t="s">
        <v>2007</v>
      </c>
      <c r="C1015" t="s">
        <v>2918</v>
      </c>
      <c r="D1015" t="s">
        <v>2919</v>
      </c>
      <c r="E1015" t="s">
        <v>2920</v>
      </c>
      <c r="F1015" t="s">
        <v>2922</v>
      </c>
      <c r="G1015" t="s">
        <v>4699</v>
      </c>
      <c r="H1015" t="s">
        <v>2921</v>
      </c>
      <c r="I1015" t="s">
        <v>4085</v>
      </c>
      <c r="J1015" t="s">
        <v>2207</v>
      </c>
      <c r="K1015" t="s">
        <v>121</v>
      </c>
    </row>
    <row r="1016" spans="1:11">
      <c r="A1016" s="92" t="s">
        <v>4737</v>
      </c>
      <c r="B1016" t="s">
        <v>2007</v>
      </c>
      <c r="C1016" t="s">
        <v>2923</v>
      </c>
      <c r="D1016" t="s">
        <v>2446</v>
      </c>
      <c r="E1016" t="s">
        <v>2672</v>
      </c>
      <c r="F1016" t="s">
        <v>2924</v>
      </c>
      <c r="G1016" t="s">
        <v>4699</v>
      </c>
      <c r="H1016" t="s">
        <v>2672</v>
      </c>
      <c r="I1016" t="s">
        <v>4085</v>
      </c>
    </row>
    <row r="1017" spans="1:11">
      <c r="A1017" s="92" t="s">
        <v>4737</v>
      </c>
      <c r="B1017" t="s">
        <v>2007</v>
      </c>
      <c r="C1017" t="s">
        <v>2925</v>
      </c>
      <c r="D1017" t="s">
        <v>2415</v>
      </c>
      <c r="E1017" t="s">
        <v>108</v>
      </c>
      <c r="G1017" t="s">
        <v>4699</v>
      </c>
      <c r="H1017" t="s">
        <v>108</v>
      </c>
      <c r="I1017" t="s">
        <v>4085</v>
      </c>
    </row>
    <row r="1018" spans="1:11">
      <c r="A1018" s="92" t="s">
        <v>4737</v>
      </c>
      <c r="B1018" t="s">
        <v>2007</v>
      </c>
      <c r="C1018" t="s">
        <v>2926</v>
      </c>
      <c r="D1018" t="s">
        <v>2869</v>
      </c>
      <c r="E1018" t="s">
        <v>108</v>
      </c>
      <c r="F1018" t="s">
        <v>2927</v>
      </c>
      <c r="G1018" t="s">
        <v>4699</v>
      </c>
      <c r="H1018" t="s">
        <v>108</v>
      </c>
      <c r="I1018" t="s">
        <v>4085</v>
      </c>
    </row>
    <row r="1019" spans="1:11">
      <c r="A1019" s="92" t="s">
        <v>4737</v>
      </c>
      <c r="B1019" t="s">
        <v>2007</v>
      </c>
      <c r="C1019" t="s">
        <v>2928</v>
      </c>
      <c r="D1019" t="s">
        <v>2889</v>
      </c>
      <c r="E1019" t="s">
        <v>2672</v>
      </c>
      <c r="F1019" t="s">
        <v>2929</v>
      </c>
      <c r="G1019" t="s">
        <v>4699</v>
      </c>
      <c r="H1019" t="s">
        <v>2672</v>
      </c>
      <c r="I1019" t="s">
        <v>4085</v>
      </c>
      <c r="J1019" t="s">
        <v>2207</v>
      </c>
      <c r="K1019" t="s">
        <v>121</v>
      </c>
    </row>
    <row r="1020" spans="1:11">
      <c r="A1020" s="92" t="s">
        <v>4737</v>
      </c>
      <c r="B1020" t="s">
        <v>2007</v>
      </c>
      <c r="C1020" t="s">
        <v>2930</v>
      </c>
      <c r="D1020" t="s">
        <v>2446</v>
      </c>
      <c r="E1020" t="s">
        <v>2672</v>
      </c>
      <c r="F1020" t="s">
        <v>2931</v>
      </c>
      <c r="G1020" t="s">
        <v>4699</v>
      </c>
      <c r="H1020" t="s">
        <v>2672</v>
      </c>
      <c r="I1020" t="s">
        <v>4085</v>
      </c>
      <c r="J1020" t="s">
        <v>222</v>
      </c>
      <c r="K1020" t="s">
        <v>121</v>
      </c>
    </row>
    <row r="1021" spans="1:11">
      <c r="A1021" s="92" t="s">
        <v>4737</v>
      </c>
      <c r="B1021" t="s">
        <v>2007</v>
      </c>
      <c r="C1021" t="s">
        <v>2932</v>
      </c>
      <c r="D1021" t="s">
        <v>2889</v>
      </c>
      <c r="E1021" t="s">
        <v>2933</v>
      </c>
      <c r="F1021" t="s">
        <v>2934</v>
      </c>
      <c r="G1021" t="s">
        <v>4688</v>
      </c>
      <c r="H1021" t="s">
        <v>2563</v>
      </c>
      <c r="I1021" t="s">
        <v>4085</v>
      </c>
    </row>
    <row r="1022" spans="1:11">
      <c r="A1022" s="92" t="s">
        <v>4737</v>
      </c>
      <c r="B1022" t="s">
        <v>2007</v>
      </c>
      <c r="C1022" t="s">
        <v>2935</v>
      </c>
      <c r="D1022" t="s">
        <v>2893</v>
      </c>
      <c r="E1022" t="s">
        <v>2936</v>
      </c>
      <c r="F1022" t="s">
        <v>2937</v>
      </c>
      <c r="G1022" t="s">
        <v>4699</v>
      </c>
      <c r="H1022" t="s">
        <v>2672</v>
      </c>
      <c r="I1022" t="s">
        <v>4085</v>
      </c>
      <c r="J1022" t="s">
        <v>222</v>
      </c>
      <c r="K1022" t="s">
        <v>121</v>
      </c>
    </row>
    <row r="1023" spans="1:11">
      <c r="A1023" s="92" t="s">
        <v>4737</v>
      </c>
      <c r="B1023" t="s">
        <v>2007</v>
      </c>
      <c r="C1023" t="s">
        <v>2938</v>
      </c>
      <c r="D1023" t="s">
        <v>2877</v>
      </c>
      <c r="E1023" t="s">
        <v>108</v>
      </c>
      <c r="G1023" t="s">
        <v>4699</v>
      </c>
      <c r="H1023" t="s">
        <v>108</v>
      </c>
      <c r="I1023" t="s">
        <v>4085</v>
      </c>
      <c r="J1023" t="s">
        <v>2203</v>
      </c>
      <c r="K1023" t="s">
        <v>108</v>
      </c>
    </row>
    <row r="1024" spans="1:11">
      <c r="A1024" s="92" t="s">
        <v>4737</v>
      </c>
      <c r="B1024" t="s">
        <v>2007</v>
      </c>
      <c r="C1024" t="s">
        <v>2939</v>
      </c>
      <c r="D1024" t="s">
        <v>2877</v>
      </c>
      <c r="E1024" t="s">
        <v>2672</v>
      </c>
      <c r="F1024" t="s">
        <v>2940</v>
      </c>
      <c r="G1024" t="s">
        <v>4699</v>
      </c>
      <c r="H1024" t="s">
        <v>2672</v>
      </c>
      <c r="I1024" t="s">
        <v>4085</v>
      </c>
      <c r="J1024" t="s">
        <v>2207</v>
      </c>
      <c r="K1024" t="s">
        <v>121</v>
      </c>
    </row>
    <row r="1025" spans="1:11">
      <c r="A1025" s="92" t="s">
        <v>4737</v>
      </c>
      <c r="B1025" t="s">
        <v>2010</v>
      </c>
      <c r="C1025" t="s">
        <v>2458</v>
      </c>
      <c r="D1025" t="s">
        <v>2458</v>
      </c>
      <c r="E1025" t="s">
        <v>2459</v>
      </c>
      <c r="F1025" t="s">
        <v>2722</v>
      </c>
      <c r="G1025" t="s">
        <v>4697</v>
      </c>
      <c r="H1025" t="s">
        <v>2572</v>
      </c>
      <c r="I1025" t="s">
        <v>4089</v>
      </c>
      <c r="J1025" t="s">
        <v>2207</v>
      </c>
      <c r="K1025" t="s">
        <v>121</v>
      </c>
    </row>
    <row r="1026" spans="1:11">
      <c r="A1026" s="92" t="s">
        <v>4737</v>
      </c>
      <c r="B1026" t="s">
        <v>2010</v>
      </c>
      <c r="C1026" t="s">
        <v>2942</v>
      </c>
      <c r="D1026" t="s">
        <v>2869</v>
      </c>
      <c r="E1026" t="s">
        <v>2943</v>
      </c>
      <c r="F1026" t="s">
        <v>2944</v>
      </c>
      <c r="G1026" t="s">
        <v>4699</v>
      </c>
      <c r="H1026" t="s">
        <v>2672</v>
      </c>
      <c r="I1026" t="s">
        <v>4089</v>
      </c>
    </row>
    <row r="1027" spans="1:11">
      <c r="A1027" s="92" t="s">
        <v>4737</v>
      </c>
      <c r="B1027" t="s">
        <v>2010</v>
      </c>
      <c r="C1027" t="s">
        <v>2945</v>
      </c>
      <c r="D1027" t="s">
        <v>2946</v>
      </c>
      <c r="E1027" t="s">
        <v>2459</v>
      </c>
      <c r="G1027" t="s">
        <v>4697</v>
      </c>
      <c r="H1027" t="s">
        <v>2572</v>
      </c>
      <c r="I1027" t="s">
        <v>4089</v>
      </c>
    </row>
    <row r="1028" spans="1:11">
      <c r="A1028" s="92" t="s">
        <v>4737</v>
      </c>
      <c r="B1028" t="s">
        <v>2010</v>
      </c>
      <c r="C1028" t="s">
        <v>2947</v>
      </c>
      <c r="D1028" t="s">
        <v>2884</v>
      </c>
      <c r="E1028" t="s">
        <v>2672</v>
      </c>
      <c r="F1028" t="s">
        <v>2948</v>
      </c>
      <c r="G1028" t="s">
        <v>4699</v>
      </c>
      <c r="H1028" t="s">
        <v>2672</v>
      </c>
      <c r="I1028" t="s">
        <v>4089</v>
      </c>
    </row>
    <row r="1029" spans="1:11">
      <c r="A1029" s="92" t="s">
        <v>4737</v>
      </c>
      <c r="B1029" t="s">
        <v>2010</v>
      </c>
      <c r="C1029" t="s">
        <v>2949</v>
      </c>
      <c r="D1029" t="s">
        <v>2415</v>
      </c>
      <c r="E1029" t="s">
        <v>2459</v>
      </c>
      <c r="G1029" t="s">
        <v>4697</v>
      </c>
      <c r="H1029" t="s">
        <v>2572</v>
      </c>
      <c r="I1029" t="s">
        <v>4089</v>
      </c>
      <c r="J1029" t="s">
        <v>2207</v>
      </c>
      <c r="K1029" t="s">
        <v>121</v>
      </c>
    </row>
    <row r="1030" spans="1:11">
      <c r="A1030" s="92" t="s">
        <v>4737</v>
      </c>
      <c r="B1030" t="s">
        <v>2010</v>
      </c>
      <c r="C1030" t="s">
        <v>2950</v>
      </c>
      <c r="D1030" t="s">
        <v>2446</v>
      </c>
      <c r="E1030" t="s">
        <v>2672</v>
      </c>
      <c r="F1030" t="s">
        <v>2951</v>
      </c>
      <c r="G1030" t="s">
        <v>4699</v>
      </c>
      <c r="H1030" t="s">
        <v>2672</v>
      </c>
      <c r="I1030" t="s">
        <v>4089</v>
      </c>
      <c r="J1030" t="s">
        <v>2207</v>
      </c>
      <c r="K1030" t="s">
        <v>121</v>
      </c>
    </row>
    <row r="1031" spans="1:11">
      <c r="A1031" s="92" t="s">
        <v>4737</v>
      </c>
      <c r="B1031" t="s">
        <v>2010</v>
      </c>
      <c r="C1031" t="s">
        <v>2952</v>
      </c>
      <c r="D1031" t="s">
        <v>2446</v>
      </c>
      <c r="E1031" t="s">
        <v>2672</v>
      </c>
      <c r="G1031" t="s">
        <v>4699</v>
      </c>
      <c r="H1031" t="s">
        <v>2672</v>
      </c>
      <c r="I1031" t="s">
        <v>4089</v>
      </c>
    </row>
    <row r="1032" spans="1:11">
      <c r="A1032" s="92" t="s">
        <v>4737</v>
      </c>
      <c r="B1032" t="s">
        <v>2010</v>
      </c>
      <c r="C1032" t="s">
        <v>2953</v>
      </c>
      <c r="D1032" t="s">
        <v>2909</v>
      </c>
      <c r="E1032" t="s">
        <v>1213</v>
      </c>
      <c r="F1032" t="s">
        <v>2954</v>
      </c>
      <c r="G1032" t="s">
        <v>4698</v>
      </c>
      <c r="H1032" t="s">
        <v>1213</v>
      </c>
      <c r="I1032" t="s">
        <v>4089</v>
      </c>
      <c r="J1032" t="s">
        <v>2207</v>
      </c>
      <c r="K1032" t="s">
        <v>121</v>
      </c>
    </row>
    <row r="1033" spans="1:11">
      <c r="A1033" s="92" t="s">
        <v>4737</v>
      </c>
      <c r="B1033" t="s">
        <v>2010</v>
      </c>
      <c r="C1033" t="s">
        <v>2955</v>
      </c>
      <c r="D1033" t="s">
        <v>2446</v>
      </c>
      <c r="E1033" t="s">
        <v>2956</v>
      </c>
      <c r="F1033" t="s">
        <v>2957</v>
      </c>
      <c r="G1033" t="s">
        <v>4699</v>
      </c>
      <c r="H1033" t="s">
        <v>2956</v>
      </c>
      <c r="I1033" t="s">
        <v>4089</v>
      </c>
      <c r="J1033" t="s">
        <v>222</v>
      </c>
      <c r="K1033" t="s">
        <v>121</v>
      </c>
    </row>
    <row r="1034" spans="1:11">
      <c r="A1034" s="92" t="s">
        <v>4737</v>
      </c>
      <c r="B1034" t="s">
        <v>2010</v>
      </c>
      <c r="C1034" t="s">
        <v>2958</v>
      </c>
      <c r="D1034" t="s">
        <v>2869</v>
      </c>
      <c r="E1034" t="s">
        <v>2459</v>
      </c>
      <c r="F1034" t="s">
        <v>2959</v>
      </c>
      <c r="G1034" t="s">
        <v>4697</v>
      </c>
      <c r="H1034" t="s">
        <v>2572</v>
      </c>
      <c r="I1034" t="s">
        <v>4089</v>
      </c>
      <c r="J1034" t="s">
        <v>2203</v>
      </c>
      <c r="K1034" t="s">
        <v>108</v>
      </c>
    </row>
    <row r="1035" spans="1:11">
      <c r="A1035" s="92" t="s">
        <v>4737</v>
      </c>
      <c r="B1035" t="s">
        <v>2010</v>
      </c>
      <c r="C1035" t="s">
        <v>2960</v>
      </c>
      <c r="D1035" t="s">
        <v>2901</v>
      </c>
      <c r="E1035" t="s">
        <v>2459</v>
      </c>
      <c r="F1035" t="s">
        <v>2959</v>
      </c>
      <c r="G1035" t="s">
        <v>4697</v>
      </c>
      <c r="H1035" t="s">
        <v>2572</v>
      </c>
      <c r="I1035" t="s">
        <v>4089</v>
      </c>
    </row>
    <row r="1036" spans="1:11">
      <c r="A1036" s="92" t="s">
        <v>4737</v>
      </c>
      <c r="B1036" t="s">
        <v>2010</v>
      </c>
      <c r="C1036" t="s">
        <v>2961</v>
      </c>
      <c r="D1036" t="s">
        <v>2893</v>
      </c>
      <c r="E1036" t="s">
        <v>2672</v>
      </c>
      <c r="F1036" t="s">
        <v>2962</v>
      </c>
      <c r="G1036" t="s">
        <v>4699</v>
      </c>
      <c r="H1036" t="s">
        <v>2672</v>
      </c>
      <c r="I1036" t="s">
        <v>4089</v>
      </c>
    </row>
    <row r="1037" spans="1:11">
      <c r="A1037" s="92" t="s">
        <v>4737</v>
      </c>
      <c r="B1037" t="s">
        <v>2010</v>
      </c>
      <c r="C1037" t="s">
        <v>2434</v>
      </c>
      <c r="D1037" t="s">
        <v>2415</v>
      </c>
      <c r="G1037" t="s">
        <v>4684</v>
      </c>
      <c r="I1037" t="s">
        <v>4089</v>
      </c>
      <c r="J1037" t="s">
        <v>2207</v>
      </c>
      <c r="K1037" t="s">
        <v>121</v>
      </c>
    </row>
    <row r="1038" spans="1:11">
      <c r="A1038" s="92" t="s">
        <v>4737</v>
      </c>
      <c r="B1038" t="s">
        <v>2010</v>
      </c>
      <c r="C1038" t="s">
        <v>2963</v>
      </c>
      <c r="D1038" t="s">
        <v>2415</v>
      </c>
      <c r="E1038" t="s">
        <v>2459</v>
      </c>
      <c r="G1038" t="s">
        <v>4697</v>
      </c>
      <c r="H1038" t="s">
        <v>2572</v>
      </c>
      <c r="I1038" t="s">
        <v>4089</v>
      </c>
      <c r="J1038" t="s">
        <v>2207</v>
      </c>
      <c r="K1038" t="s">
        <v>121</v>
      </c>
    </row>
    <row r="1039" spans="1:11">
      <c r="A1039" s="92" t="s">
        <v>4737</v>
      </c>
      <c r="B1039" t="s">
        <v>2010</v>
      </c>
      <c r="C1039" t="s">
        <v>2964</v>
      </c>
      <c r="D1039" t="s">
        <v>2946</v>
      </c>
      <c r="E1039" t="s">
        <v>2965</v>
      </c>
      <c r="G1039" t="s">
        <v>4697</v>
      </c>
      <c r="H1039" t="s">
        <v>2966</v>
      </c>
      <c r="I1039" t="s">
        <v>4089</v>
      </c>
      <c r="J1039" t="s">
        <v>222</v>
      </c>
      <c r="K1039" t="s">
        <v>121</v>
      </c>
    </row>
    <row r="1040" spans="1:11">
      <c r="A1040" s="92" t="s">
        <v>4737</v>
      </c>
      <c r="B1040" t="s">
        <v>2010</v>
      </c>
      <c r="C1040" t="s">
        <v>2967</v>
      </c>
      <c r="D1040" t="s">
        <v>2869</v>
      </c>
      <c r="E1040" t="s">
        <v>2965</v>
      </c>
      <c r="F1040" t="s">
        <v>2968</v>
      </c>
      <c r="G1040" t="s">
        <v>4697</v>
      </c>
      <c r="H1040" t="s">
        <v>2966</v>
      </c>
      <c r="I1040" t="s">
        <v>4089</v>
      </c>
      <c r="J1040" t="s">
        <v>222</v>
      </c>
      <c r="K1040" t="s">
        <v>121</v>
      </c>
    </row>
    <row r="1041" spans="1:11">
      <c r="A1041" s="92" t="s">
        <v>4737</v>
      </c>
      <c r="B1041" t="s">
        <v>2010</v>
      </c>
      <c r="C1041" t="s">
        <v>2969</v>
      </c>
      <c r="D1041" t="s">
        <v>2946</v>
      </c>
      <c r="E1041" t="s">
        <v>2452</v>
      </c>
      <c r="F1041" t="s">
        <v>2970</v>
      </c>
      <c r="G1041" t="s">
        <v>4697</v>
      </c>
      <c r="H1041" t="s">
        <v>2454</v>
      </c>
      <c r="I1041" t="s">
        <v>4089</v>
      </c>
      <c r="J1041" t="s">
        <v>2207</v>
      </c>
      <c r="K1041" t="s">
        <v>121</v>
      </c>
    </row>
    <row r="1042" spans="1:11">
      <c r="A1042" s="92" t="s">
        <v>4737</v>
      </c>
      <c r="B1042" t="s">
        <v>2012</v>
      </c>
      <c r="C1042" t="s">
        <v>2458</v>
      </c>
      <c r="D1042" t="s">
        <v>2458</v>
      </c>
      <c r="E1042" t="s">
        <v>2459</v>
      </c>
      <c r="F1042" t="s">
        <v>2719</v>
      </c>
      <c r="G1042" t="s">
        <v>4697</v>
      </c>
      <c r="H1042" t="s">
        <v>2572</v>
      </c>
      <c r="I1042" t="s">
        <v>4093</v>
      </c>
      <c r="J1042" t="s">
        <v>222</v>
      </c>
      <c r="K1042" t="s">
        <v>121</v>
      </c>
    </row>
    <row r="1043" spans="1:11">
      <c r="A1043" s="92" t="s">
        <v>4737</v>
      </c>
      <c r="B1043" t="s">
        <v>2012</v>
      </c>
      <c r="C1043" t="s">
        <v>2972</v>
      </c>
      <c r="D1043" t="s">
        <v>2909</v>
      </c>
      <c r="E1043" t="s">
        <v>2672</v>
      </c>
      <c r="F1043" t="s">
        <v>2973</v>
      </c>
      <c r="G1043" t="s">
        <v>4699</v>
      </c>
      <c r="H1043" t="s">
        <v>2672</v>
      </c>
      <c r="I1043" t="s">
        <v>4093</v>
      </c>
      <c r="J1043" t="s">
        <v>222</v>
      </c>
      <c r="K1043" t="s">
        <v>121</v>
      </c>
    </row>
    <row r="1044" spans="1:11">
      <c r="A1044" s="92" t="s">
        <v>4737</v>
      </c>
      <c r="B1044" t="s">
        <v>2012</v>
      </c>
      <c r="C1044" t="s">
        <v>2974</v>
      </c>
      <c r="D1044" t="s">
        <v>2869</v>
      </c>
      <c r="E1044" t="s">
        <v>2672</v>
      </c>
      <c r="F1044" t="s">
        <v>2975</v>
      </c>
      <c r="G1044" t="s">
        <v>4699</v>
      </c>
      <c r="H1044" t="s">
        <v>2672</v>
      </c>
      <c r="I1044" t="s">
        <v>4093</v>
      </c>
      <c r="J1044" t="s">
        <v>222</v>
      </c>
      <c r="K1044" t="s">
        <v>121</v>
      </c>
    </row>
    <row r="1045" spans="1:11">
      <c r="A1045" s="92" t="s">
        <v>4737</v>
      </c>
      <c r="B1045" t="s">
        <v>2012</v>
      </c>
      <c r="C1045" t="s">
        <v>2976</v>
      </c>
      <c r="D1045" t="s">
        <v>2919</v>
      </c>
      <c r="E1045" t="s">
        <v>2459</v>
      </c>
      <c r="G1045" t="s">
        <v>4697</v>
      </c>
      <c r="H1045" t="s">
        <v>2572</v>
      </c>
      <c r="I1045" t="s">
        <v>4093</v>
      </c>
      <c r="J1045" t="s">
        <v>222</v>
      </c>
      <c r="K1045" t="s">
        <v>121</v>
      </c>
    </row>
    <row r="1046" spans="1:11">
      <c r="A1046" s="92" t="s">
        <v>4737</v>
      </c>
      <c r="B1046" t="s">
        <v>2012</v>
      </c>
      <c r="C1046" t="s">
        <v>2977</v>
      </c>
      <c r="D1046" t="s">
        <v>2919</v>
      </c>
      <c r="E1046" t="s">
        <v>2672</v>
      </c>
      <c r="F1046" t="s">
        <v>2978</v>
      </c>
      <c r="G1046" t="s">
        <v>4699</v>
      </c>
      <c r="H1046" t="s">
        <v>2672</v>
      </c>
      <c r="I1046" t="s">
        <v>4093</v>
      </c>
      <c r="J1046" t="s">
        <v>222</v>
      </c>
      <c r="K1046" t="s">
        <v>121</v>
      </c>
    </row>
    <row r="1047" spans="1:11">
      <c r="A1047" s="92" t="s">
        <v>4737</v>
      </c>
      <c r="B1047" t="s">
        <v>2012</v>
      </c>
      <c r="C1047" t="s">
        <v>2979</v>
      </c>
      <c r="D1047" t="s">
        <v>2901</v>
      </c>
      <c r="E1047" t="s">
        <v>2980</v>
      </c>
      <c r="F1047" t="s">
        <v>2981</v>
      </c>
      <c r="G1047" t="s">
        <v>4699</v>
      </c>
      <c r="H1047" t="s">
        <v>2672</v>
      </c>
      <c r="I1047" t="s">
        <v>4093</v>
      </c>
      <c r="J1047" t="s">
        <v>222</v>
      </c>
      <c r="K1047" t="s">
        <v>121</v>
      </c>
    </row>
    <row r="1048" spans="1:11">
      <c r="A1048" s="92" t="s">
        <v>4737</v>
      </c>
      <c r="B1048" t="s">
        <v>2012</v>
      </c>
      <c r="C1048" t="s">
        <v>2982</v>
      </c>
      <c r="D1048" t="s">
        <v>2446</v>
      </c>
      <c r="E1048" t="s">
        <v>2672</v>
      </c>
      <c r="F1048" t="s">
        <v>2983</v>
      </c>
      <c r="G1048" t="s">
        <v>4699</v>
      </c>
      <c r="H1048" t="s">
        <v>2672</v>
      </c>
      <c r="I1048" t="s">
        <v>4093</v>
      </c>
    </row>
    <row r="1049" spans="1:11">
      <c r="A1049" s="92" t="s">
        <v>4737</v>
      </c>
      <c r="B1049" t="s">
        <v>2012</v>
      </c>
      <c r="C1049" t="s">
        <v>2984</v>
      </c>
      <c r="D1049" t="s">
        <v>2901</v>
      </c>
      <c r="E1049" t="s">
        <v>2672</v>
      </c>
      <c r="F1049" t="s">
        <v>2985</v>
      </c>
      <c r="G1049" t="s">
        <v>4699</v>
      </c>
      <c r="H1049" t="s">
        <v>2672</v>
      </c>
      <c r="I1049" t="s">
        <v>4093</v>
      </c>
      <c r="J1049" t="s">
        <v>222</v>
      </c>
      <c r="K1049" t="s">
        <v>121</v>
      </c>
    </row>
    <row r="1050" spans="1:11">
      <c r="A1050" s="92" t="s">
        <v>4737</v>
      </c>
      <c r="B1050" t="s">
        <v>2012</v>
      </c>
      <c r="C1050" t="s">
        <v>2986</v>
      </c>
      <c r="D1050" t="s">
        <v>2446</v>
      </c>
      <c r="E1050" t="s">
        <v>2672</v>
      </c>
      <c r="F1050" t="s">
        <v>2987</v>
      </c>
      <c r="G1050" t="s">
        <v>4699</v>
      </c>
      <c r="H1050" t="s">
        <v>2672</v>
      </c>
      <c r="I1050" t="s">
        <v>4093</v>
      </c>
      <c r="J1050" t="s">
        <v>222</v>
      </c>
      <c r="K1050" t="s">
        <v>121</v>
      </c>
    </row>
    <row r="1051" spans="1:11">
      <c r="A1051" s="92" t="s">
        <v>4737</v>
      </c>
      <c r="B1051" t="s">
        <v>2012</v>
      </c>
      <c r="C1051" t="s">
        <v>2988</v>
      </c>
      <c r="D1051" t="s">
        <v>2889</v>
      </c>
      <c r="E1051" t="s">
        <v>2672</v>
      </c>
      <c r="F1051" t="s">
        <v>2989</v>
      </c>
      <c r="G1051" t="s">
        <v>4699</v>
      </c>
      <c r="H1051" t="s">
        <v>2672</v>
      </c>
      <c r="I1051" t="s">
        <v>4093</v>
      </c>
      <c r="J1051" t="s">
        <v>222</v>
      </c>
      <c r="K1051" t="s">
        <v>121</v>
      </c>
    </row>
    <row r="1052" spans="1:11">
      <c r="A1052" s="92" t="s">
        <v>4737</v>
      </c>
      <c r="B1052" t="s">
        <v>2012</v>
      </c>
      <c r="C1052" t="s">
        <v>2990</v>
      </c>
      <c r="D1052" t="s">
        <v>2889</v>
      </c>
      <c r="E1052" t="s">
        <v>2459</v>
      </c>
      <c r="F1052" t="s">
        <v>2991</v>
      </c>
      <c r="G1052" t="s">
        <v>4697</v>
      </c>
      <c r="H1052" t="s">
        <v>2572</v>
      </c>
      <c r="I1052" t="s">
        <v>4093</v>
      </c>
      <c r="J1052" t="s">
        <v>2207</v>
      </c>
      <c r="K1052" t="s">
        <v>121</v>
      </c>
    </row>
    <row r="1053" spans="1:11">
      <c r="A1053" s="92" t="s">
        <v>4737</v>
      </c>
      <c r="B1053" t="s">
        <v>2012</v>
      </c>
      <c r="C1053" t="s">
        <v>2992</v>
      </c>
      <c r="D1053" t="s">
        <v>2889</v>
      </c>
      <c r="E1053" t="s">
        <v>2672</v>
      </c>
      <c r="F1053" t="s">
        <v>2993</v>
      </c>
      <c r="G1053" t="s">
        <v>4699</v>
      </c>
      <c r="H1053" t="s">
        <v>2672</v>
      </c>
      <c r="I1053" t="s">
        <v>4093</v>
      </c>
      <c r="J1053" t="s">
        <v>222</v>
      </c>
      <c r="K1053" t="s">
        <v>121</v>
      </c>
    </row>
    <row r="1054" spans="1:11">
      <c r="A1054" s="92" t="s">
        <v>4737</v>
      </c>
      <c r="B1054" t="s">
        <v>2012</v>
      </c>
      <c r="C1054" t="s">
        <v>2994</v>
      </c>
      <c r="D1054" t="s">
        <v>2893</v>
      </c>
      <c r="E1054" t="s">
        <v>2672</v>
      </c>
      <c r="F1054" t="s">
        <v>2995</v>
      </c>
      <c r="G1054" t="s">
        <v>4699</v>
      </c>
      <c r="H1054" t="s">
        <v>2672</v>
      </c>
      <c r="I1054" t="s">
        <v>4093</v>
      </c>
      <c r="J1054" t="s">
        <v>2207</v>
      </c>
      <c r="K1054" t="s">
        <v>121</v>
      </c>
    </row>
    <row r="1055" spans="1:11">
      <c r="A1055" s="92" t="s">
        <v>4737</v>
      </c>
      <c r="B1055" t="s">
        <v>2012</v>
      </c>
      <c r="C1055" t="s">
        <v>2996</v>
      </c>
      <c r="D1055" t="s">
        <v>2901</v>
      </c>
      <c r="E1055" t="s">
        <v>2997</v>
      </c>
      <c r="F1055" t="s">
        <v>2999</v>
      </c>
      <c r="G1055" t="s">
        <v>4699</v>
      </c>
      <c r="H1055" t="s">
        <v>2998</v>
      </c>
      <c r="I1055" t="s">
        <v>4093</v>
      </c>
      <c r="J1055" t="s">
        <v>222</v>
      </c>
      <c r="K1055" t="s">
        <v>121</v>
      </c>
    </row>
    <row r="1056" spans="1:11">
      <c r="A1056" s="92" t="s">
        <v>4737</v>
      </c>
      <c r="B1056" t="s">
        <v>2012</v>
      </c>
      <c r="C1056" t="s">
        <v>3000</v>
      </c>
      <c r="D1056" t="s">
        <v>2919</v>
      </c>
      <c r="E1056" t="s">
        <v>2672</v>
      </c>
      <c r="F1056" t="s">
        <v>3001</v>
      </c>
      <c r="G1056" t="s">
        <v>4699</v>
      </c>
      <c r="H1056" t="s">
        <v>2672</v>
      </c>
      <c r="I1056" t="s">
        <v>4093</v>
      </c>
      <c r="J1056" t="s">
        <v>2207</v>
      </c>
      <c r="K1056" t="s">
        <v>121</v>
      </c>
    </row>
    <row r="1057" spans="1:11">
      <c r="A1057" s="92" t="s">
        <v>4737</v>
      </c>
      <c r="B1057" t="s">
        <v>2012</v>
      </c>
      <c r="C1057" t="s">
        <v>3002</v>
      </c>
      <c r="D1057" t="s">
        <v>2869</v>
      </c>
      <c r="E1057" t="s">
        <v>2965</v>
      </c>
      <c r="G1057" t="s">
        <v>4697</v>
      </c>
      <c r="H1057" t="s">
        <v>2966</v>
      </c>
      <c r="I1057" t="s">
        <v>4093</v>
      </c>
      <c r="J1057" t="s">
        <v>222</v>
      </c>
      <c r="K1057" t="s">
        <v>121</v>
      </c>
    </row>
    <row r="1058" spans="1:11">
      <c r="A1058" s="92" t="s">
        <v>4737</v>
      </c>
      <c r="B1058" t="s">
        <v>2012</v>
      </c>
      <c r="C1058" t="s">
        <v>3003</v>
      </c>
      <c r="D1058" t="s">
        <v>2446</v>
      </c>
      <c r="E1058" t="s">
        <v>1213</v>
      </c>
      <c r="F1058" t="s">
        <v>3004</v>
      </c>
      <c r="G1058" t="s">
        <v>4698</v>
      </c>
      <c r="H1058" t="s">
        <v>1213</v>
      </c>
      <c r="I1058" t="s">
        <v>4093</v>
      </c>
      <c r="J1058" t="s">
        <v>222</v>
      </c>
      <c r="K1058" t="s">
        <v>121</v>
      </c>
    </row>
    <row r="1059" spans="1:11">
      <c r="A1059" s="92" t="s">
        <v>4737</v>
      </c>
      <c r="B1059" t="s">
        <v>2016</v>
      </c>
      <c r="C1059" t="s">
        <v>2458</v>
      </c>
      <c r="D1059" t="s">
        <v>2458</v>
      </c>
      <c r="E1059" t="s">
        <v>2459</v>
      </c>
      <c r="F1059" t="s">
        <v>2719</v>
      </c>
      <c r="G1059" t="s">
        <v>4697</v>
      </c>
      <c r="H1059" t="s">
        <v>2572</v>
      </c>
      <c r="I1059" t="s">
        <v>4097</v>
      </c>
      <c r="J1059" t="s">
        <v>2203</v>
      </c>
      <c r="K1059" t="s">
        <v>108</v>
      </c>
    </row>
    <row r="1060" spans="1:11">
      <c r="A1060" s="92" t="s">
        <v>4737</v>
      </c>
      <c r="B1060" t="s">
        <v>2016</v>
      </c>
      <c r="C1060" t="s">
        <v>3006</v>
      </c>
      <c r="D1060" t="s">
        <v>2446</v>
      </c>
      <c r="E1060" t="s">
        <v>2672</v>
      </c>
      <c r="F1060" t="s">
        <v>3007</v>
      </c>
      <c r="G1060" t="s">
        <v>4699</v>
      </c>
      <c r="H1060" t="s">
        <v>2672</v>
      </c>
      <c r="I1060" t="s">
        <v>4097</v>
      </c>
      <c r="J1060" t="s">
        <v>222</v>
      </c>
      <c r="K1060" t="s">
        <v>121</v>
      </c>
    </row>
    <row r="1061" spans="1:11">
      <c r="A1061" s="92" t="s">
        <v>4737</v>
      </c>
      <c r="B1061" t="s">
        <v>2016</v>
      </c>
      <c r="C1061" t="s">
        <v>3008</v>
      </c>
      <c r="D1061" t="s">
        <v>2869</v>
      </c>
      <c r="E1061" t="s">
        <v>2672</v>
      </c>
      <c r="F1061" t="s">
        <v>3009</v>
      </c>
      <c r="G1061" t="s">
        <v>4699</v>
      </c>
      <c r="H1061" t="s">
        <v>2672</v>
      </c>
      <c r="I1061" t="s">
        <v>4097</v>
      </c>
      <c r="J1061" t="s">
        <v>2207</v>
      </c>
      <c r="K1061" t="s">
        <v>121</v>
      </c>
    </row>
    <row r="1062" spans="1:11">
      <c r="A1062" s="92" t="s">
        <v>4737</v>
      </c>
      <c r="B1062" t="s">
        <v>2016</v>
      </c>
      <c r="C1062" t="s">
        <v>3010</v>
      </c>
      <c r="D1062" t="s">
        <v>2893</v>
      </c>
      <c r="E1062" t="s">
        <v>108</v>
      </c>
      <c r="F1062" t="s">
        <v>3011</v>
      </c>
      <c r="G1062" t="s">
        <v>4699</v>
      </c>
      <c r="H1062" t="s">
        <v>108</v>
      </c>
      <c r="I1062" t="s">
        <v>4097</v>
      </c>
      <c r="J1062" t="s">
        <v>2207</v>
      </c>
      <c r="K1062" t="s">
        <v>121</v>
      </c>
    </row>
    <row r="1063" spans="1:11">
      <c r="A1063" s="92" t="s">
        <v>4737</v>
      </c>
      <c r="B1063" t="s">
        <v>2016</v>
      </c>
      <c r="C1063" t="s">
        <v>3012</v>
      </c>
      <c r="D1063" t="s">
        <v>2869</v>
      </c>
      <c r="E1063" t="s">
        <v>3013</v>
      </c>
      <c r="F1063" t="s">
        <v>3015</v>
      </c>
      <c r="G1063" t="s">
        <v>4697</v>
      </c>
      <c r="H1063" t="s">
        <v>3014</v>
      </c>
      <c r="I1063" t="s">
        <v>4097</v>
      </c>
      <c r="J1063" t="s">
        <v>222</v>
      </c>
      <c r="K1063" t="s">
        <v>121</v>
      </c>
    </row>
    <row r="1064" spans="1:11">
      <c r="A1064" s="92" t="s">
        <v>4737</v>
      </c>
      <c r="B1064" t="s">
        <v>2016</v>
      </c>
      <c r="C1064" t="s">
        <v>3016</v>
      </c>
      <c r="D1064" t="s">
        <v>2884</v>
      </c>
      <c r="E1064" t="s">
        <v>2672</v>
      </c>
      <c r="F1064" t="s">
        <v>3017</v>
      </c>
      <c r="G1064" t="s">
        <v>4699</v>
      </c>
      <c r="H1064" t="s">
        <v>2672</v>
      </c>
      <c r="I1064" t="s">
        <v>4097</v>
      </c>
    </row>
    <row r="1065" spans="1:11">
      <c r="A1065" s="92" t="s">
        <v>4737</v>
      </c>
      <c r="B1065" t="s">
        <v>2016</v>
      </c>
      <c r="C1065" t="s">
        <v>3018</v>
      </c>
      <c r="D1065" t="s">
        <v>2884</v>
      </c>
      <c r="E1065" t="s">
        <v>2672</v>
      </c>
      <c r="F1065" t="s">
        <v>3019</v>
      </c>
      <c r="G1065" t="s">
        <v>4699</v>
      </c>
      <c r="H1065" t="s">
        <v>2672</v>
      </c>
      <c r="I1065" t="s">
        <v>4097</v>
      </c>
      <c r="J1065" t="s">
        <v>2207</v>
      </c>
      <c r="K1065" t="s">
        <v>121</v>
      </c>
    </row>
    <row r="1066" spans="1:11">
      <c r="A1066" s="92" t="s">
        <v>4737</v>
      </c>
      <c r="B1066" t="s">
        <v>2016</v>
      </c>
      <c r="C1066" t="s">
        <v>3020</v>
      </c>
      <c r="D1066" t="s">
        <v>2446</v>
      </c>
      <c r="E1066" t="s">
        <v>2459</v>
      </c>
      <c r="F1066" t="s">
        <v>3021</v>
      </c>
      <c r="G1066" t="s">
        <v>4697</v>
      </c>
      <c r="H1066" t="s">
        <v>2572</v>
      </c>
      <c r="I1066" t="s">
        <v>4097</v>
      </c>
      <c r="J1066" t="s">
        <v>2207</v>
      </c>
      <c r="K1066" t="s">
        <v>121</v>
      </c>
    </row>
    <row r="1067" spans="1:11">
      <c r="A1067" s="92" t="s">
        <v>4737</v>
      </c>
      <c r="B1067" t="s">
        <v>2016</v>
      </c>
      <c r="C1067" t="s">
        <v>3022</v>
      </c>
      <c r="D1067" t="s">
        <v>2446</v>
      </c>
      <c r="E1067" t="s">
        <v>2672</v>
      </c>
      <c r="F1067" t="s">
        <v>3023</v>
      </c>
      <c r="G1067" t="s">
        <v>4699</v>
      </c>
      <c r="H1067" t="s">
        <v>2672</v>
      </c>
      <c r="I1067" t="s">
        <v>4097</v>
      </c>
      <c r="J1067" t="s">
        <v>2207</v>
      </c>
      <c r="K1067" t="s">
        <v>121</v>
      </c>
    </row>
    <row r="1068" spans="1:11">
      <c r="A1068" s="92" t="s">
        <v>4737</v>
      </c>
      <c r="B1068" t="s">
        <v>2016</v>
      </c>
      <c r="C1068" t="s">
        <v>3024</v>
      </c>
      <c r="D1068" t="s">
        <v>2919</v>
      </c>
      <c r="E1068" t="s">
        <v>2672</v>
      </c>
      <c r="F1068" t="s">
        <v>3025</v>
      </c>
      <c r="G1068" t="s">
        <v>4699</v>
      </c>
      <c r="H1068" t="s">
        <v>2672</v>
      </c>
      <c r="I1068" t="s">
        <v>4097</v>
      </c>
      <c r="J1068" t="s">
        <v>2207</v>
      </c>
      <c r="K1068" t="s">
        <v>121</v>
      </c>
    </row>
    <row r="1069" spans="1:11">
      <c r="A1069" s="92" t="s">
        <v>4737</v>
      </c>
      <c r="B1069" t="s">
        <v>2016</v>
      </c>
      <c r="C1069" t="s">
        <v>3026</v>
      </c>
      <c r="D1069" t="s">
        <v>2415</v>
      </c>
      <c r="E1069" t="s">
        <v>2753</v>
      </c>
      <c r="F1069" t="s">
        <v>3027</v>
      </c>
      <c r="G1069" t="s">
        <v>4699</v>
      </c>
      <c r="H1069" t="s">
        <v>2563</v>
      </c>
      <c r="I1069" t="s">
        <v>4097</v>
      </c>
      <c r="J1069" t="s">
        <v>2207</v>
      </c>
      <c r="K1069" t="s">
        <v>121</v>
      </c>
    </row>
    <row r="1070" spans="1:11">
      <c r="A1070" s="92" t="s">
        <v>4737</v>
      </c>
      <c r="B1070" t="s">
        <v>2016</v>
      </c>
      <c r="C1070" t="s">
        <v>3028</v>
      </c>
      <c r="D1070" t="s">
        <v>2901</v>
      </c>
      <c r="E1070" t="s">
        <v>2672</v>
      </c>
      <c r="F1070" t="s">
        <v>3029</v>
      </c>
      <c r="G1070" t="s">
        <v>4699</v>
      </c>
      <c r="H1070" t="s">
        <v>2672</v>
      </c>
      <c r="I1070" t="s">
        <v>4097</v>
      </c>
      <c r="J1070" t="s">
        <v>222</v>
      </c>
      <c r="K1070" t="s">
        <v>121</v>
      </c>
    </row>
    <row r="1071" spans="1:11">
      <c r="A1071" s="92" t="s">
        <v>4737</v>
      </c>
      <c r="B1071" t="s">
        <v>2016</v>
      </c>
      <c r="C1071" t="s">
        <v>2436</v>
      </c>
      <c r="D1071" t="s">
        <v>2415</v>
      </c>
      <c r="G1071" t="s">
        <v>4684</v>
      </c>
      <c r="I1071" t="s">
        <v>4097</v>
      </c>
      <c r="J1071" t="s">
        <v>222</v>
      </c>
      <c r="K1071" t="s">
        <v>121</v>
      </c>
    </row>
    <row r="1072" spans="1:11">
      <c r="A1072" s="92" t="s">
        <v>4737</v>
      </c>
      <c r="B1072" t="s">
        <v>2016</v>
      </c>
      <c r="C1072" t="s">
        <v>2437</v>
      </c>
      <c r="D1072" t="s">
        <v>2415</v>
      </c>
      <c r="G1072" t="s">
        <v>4684</v>
      </c>
      <c r="I1072" t="s">
        <v>4097</v>
      </c>
      <c r="J1072" t="s">
        <v>2207</v>
      </c>
      <c r="K1072" t="s">
        <v>121</v>
      </c>
    </row>
    <row r="1073" spans="1:11">
      <c r="A1073" s="92" t="s">
        <v>4737</v>
      </c>
      <c r="B1073" t="s">
        <v>2016</v>
      </c>
      <c r="C1073" t="s">
        <v>2438</v>
      </c>
      <c r="D1073" t="s">
        <v>2415</v>
      </c>
      <c r="G1073" t="s">
        <v>4684</v>
      </c>
      <c r="I1073" t="s">
        <v>4097</v>
      </c>
      <c r="J1073" t="s">
        <v>222</v>
      </c>
      <c r="K1073" t="s">
        <v>121</v>
      </c>
    </row>
    <row r="1074" spans="1:11">
      <c r="A1074" s="92" t="s">
        <v>4737</v>
      </c>
      <c r="B1074" t="s">
        <v>2016</v>
      </c>
      <c r="C1074" t="s">
        <v>2439</v>
      </c>
      <c r="D1074" t="s">
        <v>2415</v>
      </c>
      <c r="G1074" t="s">
        <v>4684</v>
      </c>
      <c r="I1074" t="s">
        <v>4097</v>
      </c>
      <c r="J1074" t="s">
        <v>222</v>
      </c>
      <c r="K1074" t="s">
        <v>121</v>
      </c>
    </row>
    <row r="1075" spans="1:11">
      <c r="A1075" s="92" t="s">
        <v>4737</v>
      </c>
      <c r="B1075" t="s">
        <v>2016</v>
      </c>
      <c r="C1075" t="s">
        <v>2440</v>
      </c>
      <c r="D1075" t="s">
        <v>2415</v>
      </c>
      <c r="G1075" t="s">
        <v>4684</v>
      </c>
      <c r="I1075" t="s">
        <v>4097</v>
      </c>
      <c r="J1075" t="s">
        <v>222</v>
      </c>
      <c r="K1075" t="s">
        <v>121</v>
      </c>
    </row>
    <row r="1076" spans="1:11">
      <c r="A1076" s="92" t="s">
        <v>4737</v>
      </c>
      <c r="B1076" t="s">
        <v>2016</v>
      </c>
      <c r="C1076" t="s">
        <v>2441</v>
      </c>
      <c r="D1076" t="s">
        <v>2415</v>
      </c>
      <c r="G1076" t="s">
        <v>4684</v>
      </c>
      <c r="I1076" t="s">
        <v>4097</v>
      </c>
      <c r="J1076" t="s">
        <v>222</v>
      </c>
      <c r="K1076" t="s">
        <v>121</v>
      </c>
    </row>
    <row r="1077" spans="1:11">
      <c r="A1077" s="92" t="s">
        <v>4737</v>
      </c>
      <c r="B1077" t="s">
        <v>2016</v>
      </c>
      <c r="C1077" t="s">
        <v>2442</v>
      </c>
      <c r="D1077" t="s">
        <v>2415</v>
      </c>
      <c r="G1077" t="s">
        <v>4684</v>
      </c>
      <c r="I1077" t="s">
        <v>4097</v>
      </c>
      <c r="J1077" t="s">
        <v>222</v>
      </c>
      <c r="K1077" t="s">
        <v>121</v>
      </c>
    </row>
    <row r="1078" spans="1:11">
      <c r="A1078" s="92" t="s">
        <v>4737</v>
      </c>
      <c r="B1078" t="s">
        <v>2016</v>
      </c>
      <c r="C1078" t="s">
        <v>2443</v>
      </c>
      <c r="D1078" t="s">
        <v>2415</v>
      </c>
      <c r="G1078" t="s">
        <v>4684</v>
      </c>
      <c r="I1078" t="s">
        <v>4097</v>
      </c>
      <c r="J1078" t="s">
        <v>222</v>
      </c>
      <c r="K1078" t="s">
        <v>121</v>
      </c>
    </row>
    <row r="1079" spans="1:11">
      <c r="A1079" s="92" t="s">
        <v>4737</v>
      </c>
      <c r="B1079" t="s">
        <v>2016</v>
      </c>
      <c r="C1079" t="s">
        <v>3030</v>
      </c>
      <c r="D1079" t="s">
        <v>2889</v>
      </c>
      <c r="E1079" t="s">
        <v>2563</v>
      </c>
      <c r="F1079" t="s">
        <v>3031</v>
      </c>
      <c r="G1079" t="s">
        <v>4699</v>
      </c>
      <c r="H1079" t="s">
        <v>2563</v>
      </c>
      <c r="I1079" t="s">
        <v>4097</v>
      </c>
      <c r="J1079" t="s">
        <v>2207</v>
      </c>
      <c r="K1079" t="s">
        <v>121</v>
      </c>
    </row>
    <row r="1080" spans="1:11">
      <c r="A1080" s="92" t="s">
        <v>4737</v>
      </c>
      <c r="B1080" t="s">
        <v>2016</v>
      </c>
      <c r="C1080" t="s">
        <v>3032</v>
      </c>
      <c r="D1080" t="s">
        <v>2884</v>
      </c>
      <c r="E1080" t="s">
        <v>2563</v>
      </c>
      <c r="F1080" t="s">
        <v>3033</v>
      </c>
      <c r="G1080" t="s">
        <v>4699</v>
      </c>
      <c r="H1080" t="s">
        <v>2563</v>
      </c>
      <c r="I1080" t="s">
        <v>4097</v>
      </c>
      <c r="J1080" t="s">
        <v>222</v>
      </c>
      <c r="K1080" t="s">
        <v>121</v>
      </c>
    </row>
    <row r="1081" spans="1:11">
      <c r="A1081" s="92" t="s">
        <v>4737</v>
      </c>
      <c r="B1081" t="s">
        <v>2016</v>
      </c>
      <c r="C1081" t="s">
        <v>3034</v>
      </c>
      <c r="D1081" t="s">
        <v>2884</v>
      </c>
      <c r="E1081" t="s">
        <v>2965</v>
      </c>
      <c r="G1081" t="s">
        <v>4697</v>
      </c>
      <c r="H1081" t="s">
        <v>2966</v>
      </c>
      <c r="I1081" t="s">
        <v>4097</v>
      </c>
      <c r="J1081" t="s">
        <v>222</v>
      </c>
      <c r="K1081" t="s">
        <v>121</v>
      </c>
    </row>
    <row r="1082" spans="1:11">
      <c r="A1082" s="92" t="s">
        <v>4737</v>
      </c>
      <c r="B1082" t="s">
        <v>2016</v>
      </c>
      <c r="C1082" t="s">
        <v>3035</v>
      </c>
      <c r="D1082" t="s">
        <v>2919</v>
      </c>
      <c r="E1082" t="s">
        <v>108</v>
      </c>
      <c r="F1082" t="s">
        <v>3036</v>
      </c>
      <c r="G1082" t="s">
        <v>4699</v>
      </c>
      <c r="H1082" t="s">
        <v>108</v>
      </c>
      <c r="I1082" t="s">
        <v>4097</v>
      </c>
      <c r="J1082" t="s">
        <v>222</v>
      </c>
      <c r="K1082" t="s">
        <v>121</v>
      </c>
    </row>
    <row r="1083" spans="1:11">
      <c r="A1083" s="92" t="s">
        <v>4737</v>
      </c>
      <c r="B1083" t="s">
        <v>2018</v>
      </c>
      <c r="C1083" t="s">
        <v>2458</v>
      </c>
      <c r="D1083" t="s">
        <v>2458</v>
      </c>
      <c r="E1083" t="s">
        <v>2459</v>
      </c>
      <c r="F1083" t="s">
        <v>2719</v>
      </c>
      <c r="G1083" t="s">
        <v>4697</v>
      </c>
      <c r="H1083" t="s">
        <v>2572</v>
      </c>
      <c r="I1083" t="s">
        <v>4101</v>
      </c>
      <c r="J1083" t="s">
        <v>222</v>
      </c>
      <c r="K1083" t="s">
        <v>121</v>
      </c>
    </row>
    <row r="1084" spans="1:11">
      <c r="A1084" s="92" t="s">
        <v>4737</v>
      </c>
      <c r="B1084" t="s">
        <v>2018</v>
      </c>
      <c r="C1084" t="s">
        <v>3038</v>
      </c>
      <c r="D1084" t="s">
        <v>2415</v>
      </c>
      <c r="E1084" t="s">
        <v>3039</v>
      </c>
      <c r="G1084" t="s">
        <v>4699</v>
      </c>
      <c r="H1084" t="s">
        <v>2998</v>
      </c>
      <c r="I1084" t="s">
        <v>4101</v>
      </c>
      <c r="J1084" t="s">
        <v>2207</v>
      </c>
      <c r="K1084" t="s">
        <v>121</v>
      </c>
    </row>
    <row r="1085" spans="1:11">
      <c r="A1085" s="92" t="s">
        <v>4737</v>
      </c>
      <c r="B1085" t="s">
        <v>2018</v>
      </c>
      <c r="C1085" t="s">
        <v>3040</v>
      </c>
      <c r="D1085" t="s">
        <v>2909</v>
      </c>
      <c r="E1085" t="s">
        <v>2672</v>
      </c>
      <c r="F1085" t="s">
        <v>3041</v>
      </c>
      <c r="G1085" t="s">
        <v>4699</v>
      </c>
      <c r="H1085" t="s">
        <v>2672</v>
      </c>
      <c r="I1085" t="s">
        <v>4101</v>
      </c>
      <c r="J1085" t="s">
        <v>2203</v>
      </c>
      <c r="K1085" t="s">
        <v>108</v>
      </c>
    </row>
    <row r="1086" spans="1:11">
      <c r="A1086" s="92" t="s">
        <v>4737</v>
      </c>
      <c r="B1086" t="s">
        <v>2018</v>
      </c>
      <c r="C1086" t="s">
        <v>3042</v>
      </c>
      <c r="D1086" t="s">
        <v>2446</v>
      </c>
      <c r="E1086" t="s">
        <v>3043</v>
      </c>
      <c r="F1086" t="s">
        <v>3045</v>
      </c>
      <c r="G1086" t="s">
        <v>4700</v>
      </c>
      <c r="H1086" t="s">
        <v>3044</v>
      </c>
      <c r="I1086" t="s">
        <v>4101</v>
      </c>
      <c r="J1086" t="s">
        <v>2207</v>
      </c>
      <c r="K1086" t="s">
        <v>121</v>
      </c>
    </row>
    <row r="1087" spans="1:11">
      <c r="A1087" s="92" t="s">
        <v>4737</v>
      </c>
      <c r="B1087" t="s">
        <v>2018</v>
      </c>
      <c r="C1087" t="s">
        <v>3046</v>
      </c>
      <c r="D1087" t="s">
        <v>2919</v>
      </c>
      <c r="E1087" t="s">
        <v>2672</v>
      </c>
      <c r="F1087" t="s">
        <v>3047</v>
      </c>
      <c r="G1087" t="s">
        <v>4699</v>
      </c>
      <c r="H1087" t="s">
        <v>2672</v>
      </c>
      <c r="I1087" t="s">
        <v>4101</v>
      </c>
      <c r="J1087" t="s">
        <v>222</v>
      </c>
      <c r="K1087" t="s">
        <v>121</v>
      </c>
    </row>
    <row r="1088" spans="1:11">
      <c r="A1088" s="92" t="s">
        <v>4737</v>
      </c>
      <c r="B1088" t="s">
        <v>2018</v>
      </c>
      <c r="C1088" t="s">
        <v>3048</v>
      </c>
      <c r="D1088" t="s">
        <v>2901</v>
      </c>
      <c r="E1088" t="s">
        <v>2672</v>
      </c>
      <c r="F1088" t="s">
        <v>3049</v>
      </c>
      <c r="G1088" t="s">
        <v>4699</v>
      </c>
      <c r="H1088" t="s">
        <v>2672</v>
      </c>
      <c r="I1088" t="s">
        <v>4101</v>
      </c>
      <c r="J1088" t="s">
        <v>222</v>
      </c>
      <c r="K1088" t="s">
        <v>121</v>
      </c>
    </row>
    <row r="1089" spans="1:11">
      <c r="A1089" s="92" t="s">
        <v>4737</v>
      </c>
      <c r="B1089" t="s">
        <v>2018</v>
      </c>
      <c r="C1089" t="s">
        <v>3050</v>
      </c>
      <c r="D1089" t="s">
        <v>2889</v>
      </c>
      <c r="E1089" t="s">
        <v>2672</v>
      </c>
      <c r="F1089" t="s">
        <v>3051</v>
      </c>
      <c r="G1089" t="s">
        <v>4699</v>
      </c>
      <c r="H1089" t="s">
        <v>2672</v>
      </c>
      <c r="I1089" t="s">
        <v>4101</v>
      </c>
      <c r="J1089" t="s">
        <v>222</v>
      </c>
      <c r="K1089" t="s">
        <v>121</v>
      </c>
    </row>
    <row r="1090" spans="1:11">
      <c r="A1090" s="92" t="s">
        <v>4737</v>
      </c>
      <c r="B1090" t="s">
        <v>2018</v>
      </c>
      <c r="C1090" t="s">
        <v>3052</v>
      </c>
      <c r="D1090" t="s">
        <v>2889</v>
      </c>
      <c r="E1090" t="s">
        <v>108</v>
      </c>
      <c r="F1090" t="s">
        <v>3053</v>
      </c>
      <c r="G1090" t="s">
        <v>4699</v>
      </c>
      <c r="H1090" t="s">
        <v>108</v>
      </c>
      <c r="I1090" t="s">
        <v>4101</v>
      </c>
      <c r="J1090" t="s">
        <v>2207</v>
      </c>
      <c r="K1090" t="s">
        <v>121</v>
      </c>
    </row>
    <row r="1091" spans="1:11">
      <c r="A1091" s="92" t="s">
        <v>4737</v>
      </c>
      <c r="B1091" t="s">
        <v>2018</v>
      </c>
      <c r="C1091" t="s">
        <v>3054</v>
      </c>
      <c r="D1091" t="s">
        <v>2919</v>
      </c>
      <c r="E1091" t="s">
        <v>2672</v>
      </c>
      <c r="F1091" t="s">
        <v>3049</v>
      </c>
      <c r="G1091" t="s">
        <v>4699</v>
      </c>
      <c r="H1091" t="s">
        <v>2672</v>
      </c>
      <c r="I1091" t="s">
        <v>4101</v>
      </c>
      <c r="J1091" t="s">
        <v>222</v>
      </c>
      <c r="K1091" t="s">
        <v>121</v>
      </c>
    </row>
    <row r="1092" spans="1:11">
      <c r="A1092" s="92" t="s">
        <v>4737</v>
      </c>
      <c r="B1092" t="s">
        <v>2018</v>
      </c>
      <c r="C1092" t="s">
        <v>2445</v>
      </c>
      <c r="D1092" t="s">
        <v>2446</v>
      </c>
      <c r="G1092" t="s">
        <v>4686</v>
      </c>
      <c r="I1092" t="s">
        <v>4101</v>
      </c>
      <c r="J1092" t="s">
        <v>222</v>
      </c>
      <c r="K1092" t="s">
        <v>121</v>
      </c>
    </row>
    <row r="1093" spans="1:11">
      <c r="A1093" s="92" t="s">
        <v>4737</v>
      </c>
      <c r="B1093" t="s">
        <v>2018</v>
      </c>
      <c r="C1093" t="s">
        <v>2448</v>
      </c>
      <c r="D1093" t="s">
        <v>2415</v>
      </c>
      <c r="G1093" t="s">
        <v>4684</v>
      </c>
      <c r="I1093" t="s">
        <v>4101</v>
      </c>
      <c r="J1093" t="s">
        <v>2207</v>
      </c>
      <c r="K1093" t="s">
        <v>121</v>
      </c>
    </row>
    <row r="1094" spans="1:11">
      <c r="A1094" s="92" t="s">
        <v>4737</v>
      </c>
      <c r="B1094" t="s">
        <v>2018</v>
      </c>
      <c r="C1094" t="s">
        <v>3055</v>
      </c>
      <c r="D1094" t="s">
        <v>2415</v>
      </c>
      <c r="E1094" t="s">
        <v>2563</v>
      </c>
      <c r="G1094" t="s">
        <v>4699</v>
      </c>
      <c r="H1094" t="s">
        <v>2563</v>
      </c>
      <c r="I1094" t="s">
        <v>4101</v>
      </c>
      <c r="J1094" t="s">
        <v>222</v>
      </c>
      <c r="K1094" t="s">
        <v>121</v>
      </c>
    </row>
    <row r="1095" spans="1:11">
      <c r="A1095" s="92" t="s">
        <v>4737</v>
      </c>
      <c r="B1095" t="s">
        <v>2018</v>
      </c>
      <c r="C1095" t="s">
        <v>3056</v>
      </c>
      <c r="D1095" t="s">
        <v>2919</v>
      </c>
      <c r="E1095" t="s">
        <v>108</v>
      </c>
      <c r="F1095" t="s">
        <v>3057</v>
      </c>
      <c r="G1095" t="s">
        <v>4699</v>
      </c>
      <c r="H1095" t="s">
        <v>108</v>
      </c>
      <c r="I1095" t="s">
        <v>4101</v>
      </c>
      <c r="J1095" t="s">
        <v>222</v>
      </c>
      <c r="K1095" t="s">
        <v>121</v>
      </c>
    </row>
    <row r="1096" spans="1:11">
      <c r="A1096" s="92" t="s">
        <v>4737</v>
      </c>
      <c r="B1096" t="s">
        <v>2018</v>
      </c>
      <c r="C1096" t="s">
        <v>3058</v>
      </c>
      <c r="D1096" t="s">
        <v>2877</v>
      </c>
      <c r="E1096" t="s">
        <v>2672</v>
      </c>
      <c r="F1096" t="s">
        <v>3059</v>
      </c>
      <c r="G1096" t="s">
        <v>4699</v>
      </c>
      <c r="H1096" t="s">
        <v>2672</v>
      </c>
      <c r="I1096" t="s">
        <v>4101</v>
      </c>
      <c r="J1096" t="s">
        <v>222</v>
      </c>
      <c r="K1096" t="s">
        <v>121</v>
      </c>
    </row>
    <row r="1097" spans="1:11">
      <c r="A1097" s="92" t="s">
        <v>4737</v>
      </c>
      <c r="B1097" t="s">
        <v>2018</v>
      </c>
      <c r="C1097" t="s">
        <v>3060</v>
      </c>
      <c r="D1097" t="s">
        <v>2877</v>
      </c>
      <c r="E1097" t="s">
        <v>3061</v>
      </c>
      <c r="F1097" t="s">
        <v>3062</v>
      </c>
      <c r="G1097" t="s">
        <v>4699</v>
      </c>
      <c r="H1097" t="s">
        <v>108</v>
      </c>
      <c r="I1097" t="s">
        <v>4101</v>
      </c>
      <c r="J1097" t="s">
        <v>222</v>
      </c>
      <c r="K1097" t="s">
        <v>121</v>
      </c>
    </row>
    <row r="1098" spans="1:11">
      <c r="A1098" s="92" t="s">
        <v>4737</v>
      </c>
      <c r="B1098" t="s">
        <v>2018</v>
      </c>
      <c r="C1098" t="s">
        <v>3063</v>
      </c>
      <c r="D1098" t="s">
        <v>2919</v>
      </c>
      <c r="E1098" t="s">
        <v>2672</v>
      </c>
      <c r="F1098" t="s">
        <v>3064</v>
      </c>
      <c r="G1098" t="s">
        <v>4699</v>
      </c>
      <c r="H1098" t="s">
        <v>2672</v>
      </c>
      <c r="I1098" t="s">
        <v>4101</v>
      </c>
    </row>
    <row r="1099" spans="1:11">
      <c r="A1099" s="92" t="s">
        <v>4737</v>
      </c>
      <c r="B1099" t="s">
        <v>2018</v>
      </c>
      <c r="C1099" t="s">
        <v>3065</v>
      </c>
      <c r="D1099" t="s">
        <v>2877</v>
      </c>
      <c r="E1099" t="s">
        <v>2563</v>
      </c>
      <c r="F1099" t="s">
        <v>3066</v>
      </c>
      <c r="G1099" t="s">
        <v>4699</v>
      </c>
      <c r="H1099" t="s">
        <v>2563</v>
      </c>
      <c r="I1099" t="s">
        <v>4101</v>
      </c>
    </row>
    <row r="1100" spans="1:11">
      <c r="A1100" s="92" t="s">
        <v>4737</v>
      </c>
      <c r="B1100" t="s">
        <v>2019</v>
      </c>
      <c r="C1100" t="s">
        <v>2458</v>
      </c>
      <c r="D1100" t="s">
        <v>2458</v>
      </c>
      <c r="E1100" t="s">
        <v>2459</v>
      </c>
      <c r="F1100" t="s">
        <v>2719</v>
      </c>
      <c r="G1100" t="s">
        <v>4697</v>
      </c>
      <c r="H1100" t="s">
        <v>2572</v>
      </c>
      <c r="I1100" t="s">
        <v>4105</v>
      </c>
    </row>
    <row r="1101" spans="1:11">
      <c r="A1101" s="92" t="s">
        <v>4737</v>
      </c>
      <c r="B1101" t="s">
        <v>2019</v>
      </c>
      <c r="C1101" t="s">
        <v>3068</v>
      </c>
      <c r="D1101" t="s">
        <v>2909</v>
      </c>
      <c r="E1101" t="s">
        <v>3069</v>
      </c>
      <c r="F1101" t="s">
        <v>3071</v>
      </c>
      <c r="G1101" t="s">
        <v>4697</v>
      </c>
      <c r="H1101" t="s">
        <v>3070</v>
      </c>
      <c r="I1101" t="s">
        <v>4105</v>
      </c>
    </row>
    <row r="1102" spans="1:11">
      <c r="A1102" s="92" t="s">
        <v>4737</v>
      </c>
      <c r="B1102" t="s">
        <v>2019</v>
      </c>
      <c r="C1102" t="s">
        <v>3072</v>
      </c>
      <c r="D1102" t="s">
        <v>2889</v>
      </c>
      <c r="E1102" t="s">
        <v>3073</v>
      </c>
      <c r="F1102" t="s">
        <v>3074</v>
      </c>
      <c r="G1102" t="s">
        <v>4699</v>
      </c>
      <c r="H1102" t="s">
        <v>108</v>
      </c>
      <c r="I1102" t="s">
        <v>4105</v>
      </c>
    </row>
    <row r="1103" spans="1:11">
      <c r="A1103" s="92" t="s">
        <v>4737</v>
      </c>
      <c r="B1103" t="s">
        <v>2019</v>
      </c>
      <c r="C1103" t="s">
        <v>3075</v>
      </c>
      <c r="D1103" t="s">
        <v>2901</v>
      </c>
      <c r="E1103" t="s">
        <v>3076</v>
      </c>
      <c r="F1103" t="s">
        <v>3077</v>
      </c>
      <c r="G1103" t="s">
        <v>4699</v>
      </c>
      <c r="H1103" t="s">
        <v>2672</v>
      </c>
      <c r="I1103" t="s">
        <v>4105</v>
      </c>
    </row>
    <row r="1104" spans="1:11">
      <c r="A1104" s="92" t="s">
        <v>4737</v>
      </c>
      <c r="B1104" t="s">
        <v>2019</v>
      </c>
      <c r="C1104" t="s">
        <v>3078</v>
      </c>
      <c r="D1104" t="s">
        <v>2901</v>
      </c>
      <c r="E1104" t="s">
        <v>3076</v>
      </c>
      <c r="F1104" t="s">
        <v>3077</v>
      </c>
      <c r="G1104" t="s">
        <v>4699</v>
      </c>
      <c r="H1104" t="s">
        <v>2672</v>
      </c>
      <c r="I1104" t="s">
        <v>4105</v>
      </c>
    </row>
    <row r="1105" spans="1:11">
      <c r="A1105" s="92" t="s">
        <v>4737</v>
      </c>
      <c r="B1105" t="s">
        <v>2019</v>
      </c>
      <c r="C1105" t="s">
        <v>3079</v>
      </c>
      <c r="D1105" t="s">
        <v>2446</v>
      </c>
      <c r="E1105" t="s">
        <v>2672</v>
      </c>
      <c r="F1105" t="s">
        <v>3080</v>
      </c>
      <c r="G1105" t="s">
        <v>4699</v>
      </c>
      <c r="H1105" t="s">
        <v>2672</v>
      </c>
      <c r="I1105" t="s">
        <v>4105</v>
      </c>
    </row>
    <row r="1106" spans="1:11">
      <c r="A1106" s="92" t="s">
        <v>4737</v>
      </c>
      <c r="B1106" t="s">
        <v>2019</v>
      </c>
      <c r="C1106" t="s">
        <v>3081</v>
      </c>
      <c r="D1106" t="s">
        <v>2909</v>
      </c>
      <c r="E1106" t="s">
        <v>2672</v>
      </c>
      <c r="F1106" t="s">
        <v>3082</v>
      </c>
      <c r="G1106" t="s">
        <v>4699</v>
      </c>
      <c r="H1106" t="s">
        <v>2672</v>
      </c>
      <c r="I1106" t="s">
        <v>4105</v>
      </c>
      <c r="J1106" t="s">
        <v>222</v>
      </c>
      <c r="K1106" t="s">
        <v>121</v>
      </c>
    </row>
    <row r="1107" spans="1:11">
      <c r="A1107" s="92" t="s">
        <v>4737</v>
      </c>
      <c r="B1107" t="s">
        <v>2019</v>
      </c>
      <c r="C1107" t="s">
        <v>3083</v>
      </c>
      <c r="D1107" t="s">
        <v>2901</v>
      </c>
      <c r="E1107" t="s">
        <v>2672</v>
      </c>
      <c r="F1107" t="s">
        <v>3084</v>
      </c>
      <c r="G1107" t="s">
        <v>4699</v>
      </c>
      <c r="H1107" t="s">
        <v>2672</v>
      </c>
      <c r="I1107" t="s">
        <v>4105</v>
      </c>
      <c r="J1107" t="s">
        <v>222</v>
      </c>
      <c r="K1107" t="s">
        <v>121</v>
      </c>
    </row>
    <row r="1108" spans="1:11">
      <c r="A1108" s="92" t="s">
        <v>4737</v>
      </c>
      <c r="B1108" t="s">
        <v>2019</v>
      </c>
      <c r="C1108" t="s">
        <v>3085</v>
      </c>
      <c r="D1108" t="s">
        <v>2869</v>
      </c>
      <c r="E1108" t="s">
        <v>2672</v>
      </c>
      <c r="F1108" t="s">
        <v>3086</v>
      </c>
      <c r="G1108" t="s">
        <v>4699</v>
      </c>
      <c r="H1108" t="s">
        <v>2672</v>
      </c>
      <c r="I1108" t="s">
        <v>4105</v>
      </c>
      <c r="J1108" t="s">
        <v>2207</v>
      </c>
      <c r="K1108" t="s">
        <v>121</v>
      </c>
    </row>
    <row r="1109" spans="1:11">
      <c r="A1109" s="92" t="s">
        <v>4737</v>
      </c>
      <c r="B1109" t="s">
        <v>2019</v>
      </c>
      <c r="C1109" t="s">
        <v>3087</v>
      </c>
      <c r="D1109" t="s">
        <v>2909</v>
      </c>
      <c r="E1109" t="s">
        <v>2672</v>
      </c>
      <c r="F1109" t="s">
        <v>3088</v>
      </c>
      <c r="G1109" t="s">
        <v>4699</v>
      </c>
      <c r="H1109" t="s">
        <v>2672</v>
      </c>
      <c r="I1109" t="s">
        <v>4105</v>
      </c>
      <c r="J1109" t="s">
        <v>222</v>
      </c>
      <c r="K1109" t="s">
        <v>121</v>
      </c>
    </row>
    <row r="1110" spans="1:11">
      <c r="A1110" s="92" t="s">
        <v>4737</v>
      </c>
      <c r="B1110" t="s">
        <v>2019</v>
      </c>
      <c r="C1110" t="s">
        <v>3089</v>
      </c>
      <c r="D1110" t="s">
        <v>2946</v>
      </c>
      <c r="E1110" t="s">
        <v>2672</v>
      </c>
      <c r="F1110" t="s">
        <v>3090</v>
      </c>
      <c r="G1110" t="s">
        <v>4699</v>
      </c>
      <c r="H1110" t="s">
        <v>2672</v>
      </c>
      <c r="I1110" t="s">
        <v>4105</v>
      </c>
      <c r="J1110" t="s">
        <v>2207</v>
      </c>
      <c r="K1110" t="s">
        <v>121</v>
      </c>
    </row>
    <row r="1111" spans="1:11">
      <c r="A1111" s="92" t="s">
        <v>4737</v>
      </c>
      <c r="B1111" t="s">
        <v>2019</v>
      </c>
      <c r="C1111" t="s">
        <v>3091</v>
      </c>
      <c r="D1111" t="s">
        <v>2869</v>
      </c>
      <c r="E1111" t="s">
        <v>2672</v>
      </c>
      <c r="F1111" t="s">
        <v>3092</v>
      </c>
      <c r="G1111" t="s">
        <v>4699</v>
      </c>
      <c r="H1111" t="s">
        <v>2672</v>
      </c>
      <c r="I1111" t="s">
        <v>4105</v>
      </c>
      <c r="J1111" t="s">
        <v>222</v>
      </c>
      <c r="K1111" t="s">
        <v>121</v>
      </c>
    </row>
    <row r="1112" spans="1:11">
      <c r="A1112" s="92" t="s">
        <v>4737</v>
      </c>
      <c r="B1112" t="s">
        <v>2019</v>
      </c>
      <c r="C1112" t="s">
        <v>3093</v>
      </c>
      <c r="D1112" t="s">
        <v>2415</v>
      </c>
      <c r="E1112" t="s">
        <v>3094</v>
      </c>
      <c r="F1112" t="s">
        <v>3095</v>
      </c>
      <c r="G1112" t="s">
        <v>4699</v>
      </c>
      <c r="H1112" t="s">
        <v>108</v>
      </c>
      <c r="I1112" t="s">
        <v>4105</v>
      </c>
      <c r="J1112" t="s">
        <v>222</v>
      </c>
      <c r="K1112" t="s">
        <v>121</v>
      </c>
    </row>
    <row r="1113" spans="1:11">
      <c r="A1113" s="92" t="s">
        <v>4737</v>
      </c>
      <c r="B1113" t="s">
        <v>2019</v>
      </c>
      <c r="C1113" t="s">
        <v>3096</v>
      </c>
      <c r="D1113" t="s">
        <v>2415</v>
      </c>
      <c r="E1113" t="s">
        <v>1213</v>
      </c>
      <c r="G1113" t="s">
        <v>4698</v>
      </c>
      <c r="H1113" t="s">
        <v>1213</v>
      </c>
      <c r="I1113" t="s">
        <v>4105</v>
      </c>
      <c r="J1113" t="s">
        <v>1885</v>
      </c>
      <c r="K1113" t="s">
        <v>108</v>
      </c>
    </row>
    <row r="1114" spans="1:11">
      <c r="A1114" s="92" t="s">
        <v>4737</v>
      </c>
      <c r="B1114" t="s">
        <v>2019</v>
      </c>
      <c r="C1114" t="s">
        <v>3097</v>
      </c>
      <c r="D1114" t="s">
        <v>2893</v>
      </c>
      <c r="E1114" t="s">
        <v>2672</v>
      </c>
      <c r="F1114" t="s">
        <v>3041</v>
      </c>
      <c r="G1114" t="s">
        <v>4699</v>
      </c>
      <c r="H1114" t="s">
        <v>2672</v>
      </c>
      <c r="I1114" t="s">
        <v>4105</v>
      </c>
      <c r="J1114" t="s">
        <v>222</v>
      </c>
      <c r="K1114" t="s">
        <v>121</v>
      </c>
    </row>
    <row r="1115" spans="1:11">
      <c r="A1115" s="92" t="s">
        <v>4737</v>
      </c>
      <c r="B1115" t="s">
        <v>2020</v>
      </c>
      <c r="C1115" t="s">
        <v>2450</v>
      </c>
      <c r="D1115" t="s">
        <v>2451</v>
      </c>
      <c r="E1115" t="s">
        <v>2452</v>
      </c>
      <c r="F1115" t="s">
        <v>2455</v>
      </c>
      <c r="G1115" t="s">
        <v>4697</v>
      </c>
      <c r="H1115" t="s">
        <v>2454</v>
      </c>
      <c r="I1115" t="s">
        <v>4108</v>
      </c>
      <c r="J1115" t="s">
        <v>222</v>
      </c>
      <c r="K1115" t="s">
        <v>121</v>
      </c>
    </row>
    <row r="1116" spans="1:11">
      <c r="A1116" s="92" t="s">
        <v>4737</v>
      </c>
      <c r="B1116" t="s">
        <v>2020</v>
      </c>
      <c r="C1116" t="s">
        <v>2556</v>
      </c>
      <c r="D1116" t="s">
        <v>2458</v>
      </c>
      <c r="E1116" t="s">
        <v>1213</v>
      </c>
      <c r="G1116" t="s">
        <v>4698</v>
      </c>
      <c r="H1116" t="s">
        <v>1213</v>
      </c>
      <c r="I1116" t="s">
        <v>4108</v>
      </c>
      <c r="J1116" t="s">
        <v>222</v>
      </c>
      <c r="K1116" t="s">
        <v>121</v>
      </c>
    </row>
    <row r="1117" spans="1:11">
      <c r="A1117" s="92" t="s">
        <v>4737</v>
      </c>
      <c r="B1117" t="s">
        <v>2020</v>
      </c>
      <c r="C1117" t="s">
        <v>2557</v>
      </c>
      <c r="E1117" t="s">
        <v>2558</v>
      </c>
      <c r="G1117" t="s">
        <v>4699</v>
      </c>
      <c r="H1117" t="s">
        <v>2559</v>
      </c>
      <c r="I1117" t="s">
        <v>4108</v>
      </c>
      <c r="J1117" t="s">
        <v>222</v>
      </c>
      <c r="K1117" t="s">
        <v>121</v>
      </c>
    </row>
    <row r="1118" spans="1:11">
      <c r="A1118" s="92" t="s">
        <v>4737</v>
      </c>
      <c r="B1118" t="s">
        <v>2020</v>
      </c>
      <c r="C1118" t="s">
        <v>2560</v>
      </c>
      <c r="D1118" t="s">
        <v>2451</v>
      </c>
      <c r="E1118" t="s">
        <v>108</v>
      </c>
      <c r="G1118" t="s">
        <v>4699</v>
      </c>
      <c r="H1118" t="s">
        <v>108</v>
      </c>
      <c r="I1118" t="s">
        <v>4108</v>
      </c>
      <c r="J1118" t="s">
        <v>222</v>
      </c>
      <c r="K1118" t="s">
        <v>121</v>
      </c>
    </row>
    <row r="1119" spans="1:11">
      <c r="A1119" s="92" t="s">
        <v>4737</v>
      </c>
      <c r="B1119" t="s">
        <v>2020</v>
      </c>
      <c r="C1119" t="s">
        <v>2561</v>
      </c>
      <c r="D1119" t="s">
        <v>2562</v>
      </c>
      <c r="E1119" t="s">
        <v>2563</v>
      </c>
      <c r="F1119" t="s">
        <v>2564</v>
      </c>
      <c r="G1119" t="s">
        <v>4699</v>
      </c>
      <c r="H1119" t="s">
        <v>2563</v>
      </c>
      <c r="I1119" t="s">
        <v>4108</v>
      </c>
    </row>
    <row r="1120" spans="1:11">
      <c r="A1120" s="92" t="s">
        <v>4737</v>
      </c>
      <c r="B1120" t="s">
        <v>2020</v>
      </c>
      <c r="C1120" t="s">
        <v>2565</v>
      </c>
      <c r="E1120" t="s">
        <v>108</v>
      </c>
      <c r="G1120" t="s">
        <v>4699</v>
      </c>
      <c r="H1120" t="s">
        <v>108</v>
      </c>
      <c r="I1120" t="s">
        <v>4108</v>
      </c>
    </row>
    <row r="1121" spans="1:11">
      <c r="A1121" s="92" t="s">
        <v>4737</v>
      </c>
      <c r="B1121" t="s">
        <v>2021</v>
      </c>
      <c r="C1121" t="s">
        <v>2567</v>
      </c>
      <c r="D1121" t="s">
        <v>2463</v>
      </c>
      <c r="E1121" t="s">
        <v>108</v>
      </c>
      <c r="G1121" t="s">
        <v>4699</v>
      </c>
      <c r="H1121" t="s">
        <v>108</v>
      </c>
      <c r="I1121" t="s">
        <v>4112</v>
      </c>
      <c r="J1121" t="s">
        <v>222</v>
      </c>
      <c r="K1121" t="s">
        <v>121</v>
      </c>
    </row>
    <row r="1122" spans="1:11">
      <c r="A1122" s="92" t="s">
        <v>4737</v>
      </c>
      <c r="B1122" t="s">
        <v>2021</v>
      </c>
      <c r="C1122" t="s">
        <v>2568</v>
      </c>
      <c r="D1122" t="s">
        <v>2569</v>
      </c>
      <c r="E1122" t="s">
        <v>108</v>
      </c>
      <c r="F1122" t="s">
        <v>2570</v>
      </c>
      <c r="G1122" t="s">
        <v>4699</v>
      </c>
      <c r="H1122" t="s">
        <v>108</v>
      </c>
      <c r="I1122" t="s">
        <v>4112</v>
      </c>
      <c r="J1122" t="s">
        <v>222</v>
      </c>
      <c r="K1122" t="s">
        <v>121</v>
      </c>
    </row>
    <row r="1123" spans="1:11">
      <c r="A1123" s="92" t="s">
        <v>4737</v>
      </c>
      <c r="B1123" t="s">
        <v>2021</v>
      </c>
      <c r="C1123" t="s">
        <v>2571</v>
      </c>
      <c r="D1123" t="s">
        <v>2569</v>
      </c>
      <c r="E1123" t="s">
        <v>108</v>
      </c>
      <c r="G1123" t="s">
        <v>4699</v>
      </c>
      <c r="H1123" t="s">
        <v>108</v>
      </c>
      <c r="I1123" t="s">
        <v>4112</v>
      </c>
      <c r="J1123" t="s">
        <v>222</v>
      </c>
      <c r="K1123" t="s">
        <v>121</v>
      </c>
    </row>
    <row r="1124" spans="1:11">
      <c r="A1124" s="92" t="s">
        <v>4737</v>
      </c>
      <c r="B1124" t="s">
        <v>2021</v>
      </c>
      <c r="C1124" t="s">
        <v>2457</v>
      </c>
      <c r="D1124" t="s">
        <v>2458</v>
      </c>
      <c r="E1124" t="s">
        <v>2459</v>
      </c>
      <c r="G1124" t="s">
        <v>4697</v>
      </c>
      <c r="H1124" t="s">
        <v>2572</v>
      </c>
      <c r="I1124" t="s">
        <v>4112</v>
      </c>
      <c r="J1124" t="s">
        <v>222</v>
      </c>
      <c r="K1124" t="s">
        <v>121</v>
      </c>
    </row>
    <row r="1125" spans="1:11">
      <c r="A1125" s="92" t="s">
        <v>4737</v>
      </c>
      <c r="B1125" t="s">
        <v>2021</v>
      </c>
      <c r="C1125" t="s">
        <v>2573</v>
      </c>
      <c r="D1125" t="s">
        <v>2574</v>
      </c>
      <c r="E1125" t="s">
        <v>108</v>
      </c>
      <c r="F1125" t="s">
        <v>2575</v>
      </c>
      <c r="G1125" t="s">
        <v>4699</v>
      </c>
      <c r="H1125" t="s">
        <v>108</v>
      </c>
      <c r="I1125" t="s">
        <v>4112</v>
      </c>
      <c r="J1125" t="s">
        <v>222</v>
      </c>
      <c r="K1125" t="s">
        <v>121</v>
      </c>
    </row>
    <row r="1126" spans="1:11">
      <c r="A1126" s="92" t="s">
        <v>4737</v>
      </c>
      <c r="B1126" t="s">
        <v>3890</v>
      </c>
      <c r="C1126" t="s">
        <v>2577</v>
      </c>
      <c r="D1126" t="s">
        <v>2521</v>
      </c>
      <c r="E1126" t="s">
        <v>108</v>
      </c>
      <c r="G1126" t="s">
        <v>4699</v>
      </c>
      <c r="H1126" t="s">
        <v>108</v>
      </c>
      <c r="I1126" t="s">
        <v>4116</v>
      </c>
      <c r="J1126" t="s">
        <v>2207</v>
      </c>
      <c r="K1126" t="s">
        <v>121</v>
      </c>
    </row>
    <row r="1127" spans="1:11">
      <c r="A1127" s="92" t="s">
        <v>4737</v>
      </c>
      <c r="B1127" t="s">
        <v>3890</v>
      </c>
      <c r="C1127" t="s">
        <v>2520</v>
      </c>
      <c r="D1127" t="s">
        <v>2521</v>
      </c>
      <c r="E1127" t="s">
        <v>2522</v>
      </c>
      <c r="G1127" t="s">
        <v>4699</v>
      </c>
      <c r="H1127" t="s">
        <v>2578</v>
      </c>
      <c r="I1127" t="s">
        <v>4116</v>
      </c>
      <c r="J1127" t="s">
        <v>2207</v>
      </c>
      <c r="K1127" t="s">
        <v>121</v>
      </c>
    </row>
    <row r="1128" spans="1:11">
      <c r="A1128" s="92" t="s">
        <v>4737</v>
      </c>
      <c r="B1128" t="s">
        <v>3890</v>
      </c>
      <c r="C1128" t="s">
        <v>2579</v>
      </c>
      <c r="D1128" t="s">
        <v>2521</v>
      </c>
      <c r="E1128" t="s">
        <v>2580</v>
      </c>
      <c r="F1128" t="s">
        <v>2581</v>
      </c>
      <c r="G1128" t="s">
        <v>4699</v>
      </c>
      <c r="H1128" t="s">
        <v>108</v>
      </c>
      <c r="I1128" t="s">
        <v>4116</v>
      </c>
      <c r="J1128" t="s">
        <v>222</v>
      </c>
      <c r="K1128" t="s">
        <v>121</v>
      </c>
    </row>
    <row r="1129" spans="1:11">
      <c r="A1129" s="92" t="s">
        <v>4737</v>
      </c>
      <c r="B1129" t="s">
        <v>3890</v>
      </c>
      <c r="C1129" t="s">
        <v>2582</v>
      </c>
      <c r="D1129" t="s">
        <v>2521</v>
      </c>
      <c r="E1129" t="s">
        <v>108</v>
      </c>
      <c r="G1129" t="s">
        <v>4699</v>
      </c>
      <c r="H1129" t="s">
        <v>108</v>
      </c>
      <c r="I1129" t="s">
        <v>4116</v>
      </c>
      <c r="J1129" t="s">
        <v>222</v>
      </c>
      <c r="K1129" t="s">
        <v>121</v>
      </c>
    </row>
    <row r="1130" spans="1:11">
      <c r="A1130" s="92" t="s">
        <v>4737</v>
      </c>
      <c r="B1130" t="s">
        <v>2027</v>
      </c>
      <c r="C1130" t="s">
        <v>2584</v>
      </c>
      <c r="D1130" t="s">
        <v>2585</v>
      </c>
      <c r="E1130" t="s">
        <v>2586</v>
      </c>
      <c r="G1130" t="s">
        <v>4699</v>
      </c>
      <c r="H1130" t="s">
        <v>108</v>
      </c>
      <c r="I1130" t="s">
        <v>4120</v>
      </c>
      <c r="J1130" t="s">
        <v>222</v>
      </c>
      <c r="K1130" t="s">
        <v>121</v>
      </c>
    </row>
    <row r="1131" spans="1:11">
      <c r="A1131" s="92" t="s">
        <v>4737</v>
      </c>
      <c r="B1131" t="s">
        <v>2027</v>
      </c>
      <c r="C1131" t="s">
        <v>2587</v>
      </c>
      <c r="D1131" t="s">
        <v>2526</v>
      </c>
      <c r="E1131" t="s">
        <v>2588</v>
      </c>
      <c r="G1131" t="s">
        <v>4699</v>
      </c>
      <c r="H1131" t="s">
        <v>108</v>
      </c>
      <c r="I1131" t="s">
        <v>4120</v>
      </c>
      <c r="J1131" t="s">
        <v>222</v>
      </c>
      <c r="K1131" t="s">
        <v>121</v>
      </c>
    </row>
    <row r="1132" spans="1:11">
      <c r="A1132" s="92" t="s">
        <v>4737</v>
      </c>
      <c r="B1132" t="s">
        <v>2027</v>
      </c>
      <c r="C1132" t="s">
        <v>2589</v>
      </c>
      <c r="D1132" t="s">
        <v>2590</v>
      </c>
      <c r="E1132" t="s">
        <v>108</v>
      </c>
      <c r="F1132" t="s">
        <v>2591</v>
      </c>
      <c r="G1132" t="s">
        <v>4699</v>
      </c>
      <c r="H1132" t="s">
        <v>108</v>
      </c>
      <c r="I1132" t="s">
        <v>4120</v>
      </c>
      <c r="J1132" t="s">
        <v>222</v>
      </c>
      <c r="K1132" t="s">
        <v>121</v>
      </c>
    </row>
    <row r="1133" spans="1:11">
      <c r="A1133" s="92" t="s">
        <v>4737</v>
      </c>
      <c r="B1133" t="s">
        <v>2027</v>
      </c>
      <c r="C1133" t="s">
        <v>2592</v>
      </c>
      <c r="D1133" t="s">
        <v>2590</v>
      </c>
      <c r="E1133" t="s">
        <v>108</v>
      </c>
      <c r="G1133" t="s">
        <v>4699</v>
      </c>
      <c r="H1133" t="s">
        <v>108</v>
      </c>
      <c r="I1133" t="s">
        <v>4120</v>
      </c>
      <c r="J1133" t="s">
        <v>222</v>
      </c>
      <c r="K1133" t="s">
        <v>121</v>
      </c>
    </row>
    <row r="1134" spans="1:11">
      <c r="A1134" s="92" t="s">
        <v>4737</v>
      </c>
      <c r="B1134" t="s">
        <v>2029</v>
      </c>
      <c r="C1134" t="s">
        <v>2594</v>
      </c>
      <c r="D1134" t="s">
        <v>2463</v>
      </c>
      <c r="E1134" t="s">
        <v>108</v>
      </c>
      <c r="G1134" t="s">
        <v>4699</v>
      </c>
      <c r="H1134" t="s">
        <v>108</v>
      </c>
      <c r="I1134" t="s">
        <v>4124</v>
      </c>
      <c r="J1134" t="s">
        <v>222</v>
      </c>
      <c r="K1134" t="s">
        <v>121</v>
      </c>
    </row>
    <row r="1135" spans="1:11">
      <c r="A1135" s="92" t="s">
        <v>4737</v>
      </c>
      <c r="B1135" t="s">
        <v>2029</v>
      </c>
      <c r="C1135" t="s">
        <v>2462</v>
      </c>
      <c r="D1135" t="s">
        <v>2463</v>
      </c>
      <c r="E1135" t="s">
        <v>2459</v>
      </c>
      <c r="G1135" t="s">
        <v>4697</v>
      </c>
      <c r="H1135" t="s">
        <v>2572</v>
      </c>
      <c r="I1135" t="s">
        <v>4124</v>
      </c>
      <c r="J1135" t="s">
        <v>222</v>
      </c>
      <c r="K1135" t="s">
        <v>121</v>
      </c>
    </row>
    <row r="1136" spans="1:11">
      <c r="A1136" s="92" t="s">
        <v>4737</v>
      </c>
      <c r="B1136" t="s">
        <v>2029</v>
      </c>
      <c r="C1136" t="s">
        <v>2464</v>
      </c>
      <c r="D1136" t="s">
        <v>2463</v>
      </c>
      <c r="E1136" t="s">
        <v>2459</v>
      </c>
      <c r="G1136" t="s">
        <v>4697</v>
      </c>
      <c r="H1136" t="s">
        <v>2572</v>
      </c>
      <c r="I1136" t="s">
        <v>4124</v>
      </c>
      <c r="J1136" t="s">
        <v>222</v>
      </c>
      <c r="K1136" t="s">
        <v>121</v>
      </c>
    </row>
    <row r="1137" spans="1:11">
      <c r="A1137" s="92" t="s">
        <v>4737</v>
      </c>
      <c r="B1137" t="s">
        <v>2029</v>
      </c>
      <c r="C1137" t="s">
        <v>2465</v>
      </c>
      <c r="D1137" t="s">
        <v>2463</v>
      </c>
      <c r="E1137" t="s">
        <v>2459</v>
      </c>
      <c r="G1137" t="s">
        <v>4697</v>
      </c>
      <c r="H1137" t="s">
        <v>2572</v>
      </c>
      <c r="I1137" t="s">
        <v>4124</v>
      </c>
      <c r="J1137" t="s">
        <v>222</v>
      </c>
      <c r="K1137" t="s">
        <v>121</v>
      </c>
    </row>
    <row r="1138" spans="1:11">
      <c r="A1138" s="92" t="s">
        <v>4737</v>
      </c>
      <c r="B1138" t="s">
        <v>2029</v>
      </c>
      <c r="C1138" t="s">
        <v>2466</v>
      </c>
      <c r="D1138" t="s">
        <v>2463</v>
      </c>
      <c r="E1138" t="s">
        <v>2459</v>
      </c>
      <c r="G1138" t="s">
        <v>4697</v>
      </c>
      <c r="H1138" t="s">
        <v>2572</v>
      </c>
      <c r="I1138" t="s">
        <v>4124</v>
      </c>
      <c r="J1138" t="s">
        <v>222</v>
      </c>
      <c r="K1138" t="s">
        <v>121</v>
      </c>
    </row>
    <row r="1139" spans="1:11">
      <c r="A1139" s="92" t="s">
        <v>4737</v>
      </c>
      <c r="B1139" t="s">
        <v>2029</v>
      </c>
      <c r="C1139" t="s">
        <v>2595</v>
      </c>
      <c r="D1139" t="s">
        <v>2596</v>
      </c>
      <c r="E1139" t="s">
        <v>108</v>
      </c>
      <c r="F1139" t="s">
        <v>2597</v>
      </c>
      <c r="G1139" t="s">
        <v>4699</v>
      </c>
      <c r="H1139" t="s">
        <v>108</v>
      </c>
      <c r="I1139" t="s">
        <v>4124</v>
      </c>
      <c r="J1139" t="s">
        <v>2203</v>
      </c>
      <c r="K1139" t="s">
        <v>108</v>
      </c>
    </row>
    <row r="1140" spans="1:11">
      <c r="A1140" s="92" t="s">
        <v>4737</v>
      </c>
      <c r="B1140" t="s">
        <v>2029</v>
      </c>
      <c r="C1140" t="s">
        <v>2598</v>
      </c>
      <c r="D1140" t="s">
        <v>2596</v>
      </c>
      <c r="E1140" t="s">
        <v>108</v>
      </c>
      <c r="G1140" t="s">
        <v>4699</v>
      </c>
      <c r="H1140" t="s">
        <v>108</v>
      </c>
      <c r="I1140" t="s">
        <v>4124</v>
      </c>
      <c r="J1140" t="s">
        <v>222</v>
      </c>
      <c r="K1140" t="s">
        <v>121</v>
      </c>
    </row>
    <row r="1141" spans="1:11">
      <c r="A1141" s="92" t="s">
        <v>4737</v>
      </c>
      <c r="B1141" t="s">
        <v>2031</v>
      </c>
      <c r="C1141" t="s">
        <v>2600</v>
      </c>
      <c r="D1141" t="s">
        <v>2601</v>
      </c>
      <c r="E1141" t="s">
        <v>108</v>
      </c>
      <c r="G1141" t="s">
        <v>4699</v>
      </c>
      <c r="H1141" t="s">
        <v>108</v>
      </c>
      <c r="I1141" t="s">
        <v>4126</v>
      </c>
      <c r="J1141" t="s">
        <v>2207</v>
      </c>
      <c r="K1141" t="s">
        <v>121</v>
      </c>
    </row>
    <row r="1142" spans="1:11">
      <c r="A1142" s="92" t="s">
        <v>4737</v>
      </c>
      <c r="B1142" t="s">
        <v>2031</v>
      </c>
      <c r="C1142" t="s">
        <v>2602</v>
      </c>
      <c r="D1142" t="s">
        <v>2603</v>
      </c>
      <c r="E1142" t="s">
        <v>2586</v>
      </c>
      <c r="G1142" t="s">
        <v>4699</v>
      </c>
      <c r="H1142" t="s">
        <v>108</v>
      </c>
      <c r="I1142" t="s">
        <v>4126</v>
      </c>
      <c r="J1142" t="s">
        <v>2203</v>
      </c>
      <c r="K1142" t="s">
        <v>108</v>
      </c>
    </row>
    <row r="1143" spans="1:11">
      <c r="A1143" s="92" t="s">
        <v>4737</v>
      </c>
      <c r="B1143" t="s">
        <v>2031</v>
      </c>
      <c r="C1143" t="s">
        <v>2604</v>
      </c>
      <c r="D1143" t="s">
        <v>2601</v>
      </c>
      <c r="E1143" t="s">
        <v>2605</v>
      </c>
      <c r="F1143" t="s">
        <v>2606</v>
      </c>
      <c r="G1143" t="s">
        <v>4699</v>
      </c>
      <c r="H1143" t="s">
        <v>108</v>
      </c>
      <c r="I1143" t="s">
        <v>4126</v>
      </c>
      <c r="J1143" t="s">
        <v>222</v>
      </c>
      <c r="K1143" t="s">
        <v>121</v>
      </c>
    </row>
    <row r="1144" spans="1:11">
      <c r="A1144" s="92" t="s">
        <v>4737</v>
      </c>
      <c r="B1144" t="s">
        <v>2031</v>
      </c>
      <c r="C1144" t="s">
        <v>2468</v>
      </c>
      <c r="D1144" t="s">
        <v>2458</v>
      </c>
      <c r="E1144" t="s">
        <v>2469</v>
      </c>
      <c r="G1144" t="s">
        <v>4688</v>
      </c>
      <c r="H1144" t="s">
        <v>108</v>
      </c>
      <c r="I1144" t="s">
        <v>4126</v>
      </c>
      <c r="J1144" t="s">
        <v>222</v>
      </c>
      <c r="K1144" t="s">
        <v>121</v>
      </c>
    </row>
    <row r="1145" spans="1:11">
      <c r="A1145" s="92" t="s">
        <v>4737</v>
      </c>
      <c r="B1145" t="s">
        <v>2031</v>
      </c>
      <c r="C1145" t="s">
        <v>2472</v>
      </c>
      <c r="D1145" t="s">
        <v>2458</v>
      </c>
      <c r="E1145" t="s">
        <v>2459</v>
      </c>
      <c r="G1145" t="s">
        <v>4697</v>
      </c>
      <c r="H1145" t="s">
        <v>2572</v>
      </c>
      <c r="I1145" t="s">
        <v>4126</v>
      </c>
      <c r="J1145" t="s">
        <v>222</v>
      </c>
      <c r="K1145" t="s">
        <v>121</v>
      </c>
    </row>
    <row r="1146" spans="1:11">
      <c r="A1146" s="92" t="s">
        <v>4737</v>
      </c>
      <c r="B1146" t="s">
        <v>2031</v>
      </c>
      <c r="C1146" t="s">
        <v>2473</v>
      </c>
      <c r="D1146" t="s">
        <v>2458</v>
      </c>
      <c r="E1146" t="s">
        <v>2459</v>
      </c>
      <c r="G1146" t="s">
        <v>4697</v>
      </c>
      <c r="H1146" t="s">
        <v>2572</v>
      </c>
      <c r="I1146" t="s">
        <v>4126</v>
      </c>
      <c r="J1146" t="s">
        <v>222</v>
      </c>
      <c r="K1146" t="s">
        <v>121</v>
      </c>
    </row>
    <row r="1147" spans="1:11">
      <c r="A1147" s="92" t="s">
        <v>4737</v>
      </c>
      <c r="B1147" t="s">
        <v>2031</v>
      </c>
      <c r="C1147" t="s">
        <v>2474</v>
      </c>
      <c r="D1147" t="s">
        <v>2458</v>
      </c>
      <c r="E1147" t="s">
        <v>2459</v>
      </c>
      <c r="G1147" t="s">
        <v>4697</v>
      </c>
      <c r="H1147" t="s">
        <v>2572</v>
      </c>
      <c r="I1147" t="s">
        <v>4126</v>
      </c>
      <c r="J1147" t="s">
        <v>222</v>
      </c>
      <c r="K1147" t="s">
        <v>121</v>
      </c>
    </row>
    <row r="1148" spans="1:11">
      <c r="A1148" s="92" t="s">
        <v>4737</v>
      </c>
      <c r="B1148" t="s">
        <v>2031</v>
      </c>
      <c r="C1148" t="s">
        <v>2607</v>
      </c>
      <c r="D1148" t="s">
        <v>2601</v>
      </c>
      <c r="E1148" t="s">
        <v>2563</v>
      </c>
      <c r="G1148" t="s">
        <v>4699</v>
      </c>
      <c r="H1148" t="s">
        <v>2563</v>
      </c>
      <c r="I1148" t="s">
        <v>4126</v>
      </c>
      <c r="J1148" t="s">
        <v>222</v>
      </c>
      <c r="K1148" t="s">
        <v>121</v>
      </c>
    </row>
    <row r="1149" spans="1:11">
      <c r="A1149" s="92" t="s">
        <v>4737</v>
      </c>
      <c r="B1149" t="s">
        <v>2031</v>
      </c>
      <c r="C1149" t="s">
        <v>2608</v>
      </c>
      <c r="D1149" t="s">
        <v>2609</v>
      </c>
      <c r="E1149" t="s">
        <v>108</v>
      </c>
      <c r="G1149" t="s">
        <v>4699</v>
      </c>
      <c r="H1149" t="s">
        <v>108</v>
      </c>
      <c r="I1149" t="s">
        <v>4126</v>
      </c>
      <c r="J1149" t="s">
        <v>222</v>
      </c>
      <c r="K1149" t="s">
        <v>121</v>
      </c>
    </row>
    <row r="1150" spans="1:11">
      <c r="A1150" s="92" t="s">
        <v>4737</v>
      </c>
      <c r="B1150" t="s">
        <v>2034</v>
      </c>
      <c r="C1150" t="s">
        <v>2611</v>
      </c>
      <c r="D1150" t="s">
        <v>2601</v>
      </c>
      <c r="E1150" t="s">
        <v>2612</v>
      </c>
      <c r="G1150" t="s">
        <v>4700</v>
      </c>
      <c r="H1150" t="s">
        <v>2201</v>
      </c>
      <c r="I1150" t="s">
        <v>4128</v>
      </c>
      <c r="J1150" t="s">
        <v>2207</v>
      </c>
      <c r="K1150" t="s">
        <v>121</v>
      </c>
    </row>
    <row r="1151" spans="1:11">
      <c r="A1151" s="92" t="s">
        <v>4737</v>
      </c>
      <c r="B1151" t="s">
        <v>2034</v>
      </c>
      <c r="C1151" t="s">
        <v>2613</v>
      </c>
      <c r="D1151" t="s">
        <v>2596</v>
      </c>
      <c r="E1151" t="s">
        <v>2612</v>
      </c>
      <c r="G1151" t="s">
        <v>4700</v>
      </c>
      <c r="H1151" t="s">
        <v>2201</v>
      </c>
      <c r="I1151" t="s">
        <v>4128</v>
      </c>
      <c r="J1151" t="s">
        <v>222</v>
      </c>
      <c r="K1151" t="s">
        <v>121</v>
      </c>
    </row>
    <row r="1152" spans="1:11">
      <c r="A1152" s="92" t="s">
        <v>4737</v>
      </c>
      <c r="B1152" t="s">
        <v>2034</v>
      </c>
      <c r="C1152" t="s">
        <v>2614</v>
      </c>
      <c r="E1152" t="s">
        <v>2563</v>
      </c>
      <c r="G1152" t="s">
        <v>4699</v>
      </c>
      <c r="H1152" t="s">
        <v>2563</v>
      </c>
      <c r="I1152" t="s">
        <v>4128</v>
      </c>
      <c r="J1152" t="s">
        <v>222</v>
      </c>
      <c r="K1152" t="s">
        <v>121</v>
      </c>
    </row>
    <row r="1153" spans="1:11">
      <c r="A1153" s="92" t="s">
        <v>4737</v>
      </c>
      <c r="B1153" t="s">
        <v>2034</v>
      </c>
      <c r="C1153" t="s">
        <v>2533</v>
      </c>
      <c r="E1153" t="s">
        <v>2534</v>
      </c>
      <c r="G1153" t="s">
        <v>4699</v>
      </c>
      <c r="H1153" t="s">
        <v>2563</v>
      </c>
      <c r="I1153" t="s">
        <v>4128</v>
      </c>
      <c r="J1153" t="s">
        <v>222</v>
      </c>
      <c r="K1153" t="s">
        <v>121</v>
      </c>
    </row>
    <row r="1154" spans="1:11">
      <c r="A1154" s="92" t="s">
        <v>4737</v>
      </c>
      <c r="B1154" t="s">
        <v>2034</v>
      </c>
      <c r="C1154" t="s">
        <v>2615</v>
      </c>
      <c r="D1154" t="s">
        <v>2601</v>
      </c>
      <c r="E1154" t="s">
        <v>108</v>
      </c>
      <c r="G1154" t="s">
        <v>4699</v>
      </c>
      <c r="H1154" t="s">
        <v>108</v>
      </c>
      <c r="I1154" t="s">
        <v>4128</v>
      </c>
      <c r="J1154" t="s">
        <v>222</v>
      </c>
      <c r="K1154" t="s">
        <v>121</v>
      </c>
    </row>
    <row r="1155" spans="1:11">
      <c r="A1155" s="92" t="s">
        <v>4737</v>
      </c>
      <c r="B1155" t="s">
        <v>2034</v>
      </c>
      <c r="C1155" t="s">
        <v>2616</v>
      </c>
      <c r="D1155" t="s">
        <v>2601</v>
      </c>
      <c r="E1155" t="s">
        <v>108</v>
      </c>
      <c r="G1155" t="s">
        <v>4699</v>
      </c>
      <c r="H1155" t="s">
        <v>108</v>
      </c>
      <c r="I1155" t="s">
        <v>4128</v>
      </c>
      <c r="J1155" t="s">
        <v>222</v>
      </c>
      <c r="K1155" t="s">
        <v>121</v>
      </c>
    </row>
    <row r="1156" spans="1:11">
      <c r="A1156" s="92" t="s">
        <v>4737</v>
      </c>
      <c r="B1156" t="s">
        <v>2034</v>
      </c>
      <c r="C1156" t="s">
        <v>2617</v>
      </c>
      <c r="D1156" t="s">
        <v>2596</v>
      </c>
      <c r="E1156" t="s">
        <v>108</v>
      </c>
      <c r="G1156" t="s">
        <v>4699</v>
      </c>
      <c r="H1156" t="s">
        <v>108</v>
      </c>
      <c r="I1156" t="s">
        <v>4128</v>
      </c>
      <c r="J1156" t="s">
        <v>222</v>
      </c>
      <c r="K1156" t="s">
        <v>121</v>
      </c>
    </row>
    <row r="1157" spans="1:11">
      <c r="A1157" s="92" t="s">
        <v>4737</v>
      </c>
      <c r="B1157" t="s">
        <v>2034</v>
      </c>
      <c r="C1157" t="s">
        <v>2618</v>
      </c>
      <c r="D1157" t="s">
        <v>2619</v>
      </c>
      <c r="E1157" t="s">
        <v>2563</v>
      </c>
      <c r="G1157" t="s">
        <v>4699</v>
      </c>
      <c r="H1157" t="s">
        <v>2563</v>
      </c>
      <c r="I1157" t="s">
        <v>4128</v>
      </c>
      <c r="J1157" t="s">
        <v>222</v>
      </c>
      <c r="K1157" t="s">
        <v>121</v>
      </c>
    </row>
    <row r="1158" spans="1:11">
      <c r="A1158" s="92" t="s">
        <v>4737</v>
      </c>
      <c r="B1158" t="s">
        <v>2034</v>
      </c>
      <c r="C1158" t="s">
        <v>2620</v>
      </c>
      <c r="D1158" t="s">
        <v>2619</v>
      </c>
      <c r="E1158" t="s">
        <v>2563</v>
      </c>
      <c r="G1158" t="s">
        <v>4699</v>
      </c>
      <c r="H1158" t="s">
        <v>2563</v>
      </c>
      <c r="I1158" t="s">
        <v>4128</v>
      </c>
      <c r="J1158" t="s">
        <v>222</v>
      </c>
      <c r="K1158" t="s">
        <v>121</v>
      </c>
    </row>
    <row r="1159" spans="1:11">
      <c r="A1159" s="92" t="s">
        <v>4737</v>
      </c>
      <c r="B1159" t="s">
        <v>2034</v>
      </c>
      <c r="C1159" t="s">
        <v>2476</v>
      </c>
      <c r="D1159" t="s">
        <v>2458</v>
      </c>
      <c r="E1159" t="s">
        <v>2459</v>
      </c>
      <c r="G1159" t="s">
        <v>4697</v>
      </c>
      <c r="H1159" t="s">
        <v>2572</v>
      </c>
      <c r="I1159" t="s">
        <v>4128</v>
      </c>
      <c r="J1159" t="s">
        <v>222</v>
      </c>
      <c r="K1159" t="s">
        <v>121</v>
      </c>
    </row>
    <row r="1160" spans="1:11">
      <c r="A1160" s="92" t="s">
        <v>4737</v>
      </c>
      <c r="B1160" t="s">
        <v>2034</v>
      </c>
      <c r="C1160" t="s">
        <v>2621</v>
      </c>
      <c r="D1160" t="s">
        <v>2619</v>
      </c>
      <c r="E1160" t="s">
        <v>108</v>
      </c>
      <c r="F1160" t="s">
        <v>2622</v>
      </c>
      <c r="G1160" t="s">
        <v>4699</v>
      </c>
      <c r="H1160" t="s">
        <v>108</v>
      </c>
      <c r="I1160" t="s">
        <v>4128</v>
      </c>
      <c r="J1160" t="s">
        <v>222</v>
      </c>
      <c r="K1160" t="s">
        <v>121</v>
      </c>
    </row>
    <row r="1161" spans="1:11">
      <c r="A1161" s="92" t="s">
        <v>4737</v>
      </c>
      <c r="B1161" t="s">
        <v>2035</v>
      </c>
      <c r="C1161" t="s">
        <v>2624</v>
      </c>
      <c r="D1161" t="s">
        <v>2625</v>
      </c>
      <c r="E1161" t="s">
        <v>108</v>
      </c>
      <c r="G1161" t="s">
        <v>4699</v>
      </c>
      <c r="H1161" t="s">
        <v>108</v>
      </c>
      <c r="I1161" t="s">
        <v>4132</v>
      </c>
      <c r="J1161" t="s">
        <v>2207</v>
      </c>
      <c r="K1161" t="s">
        <v>121</v>
      </c>
    </row>
    <row r="1162" spans="1:11">
      <c r="A1162" s="92" t="s">
        <v>4737</v>
      </c>
      <c r="B1162" t="s">
        <v>2035</v>
      </c>
      <c r="C1162" t="s">
        <v>2626</v>
      </c>
      <c r="D1162" t="s">
        <v>2627</v>
      </c>
      <c r="E1162" t="s">
        <v>108</v>
      </c>
      <c r="G1162" t="s">
        <v>4699</v>
      </c>
      <c r="H1162" t="s">
        <v>108</v>
      </c>
      <c r="I1162" t="s">
        <v>4132</v>
      </c>
      <c r="J1162" t="s">
        <v>2207</v>
      </c>
      <c r="K1162" t="s">
        <v>121</v>
      </c>
    </row>
    <row r="1163" spans="1:11">
      <c r="A1163" s="92" t="s">
        <v>4737</v>
      </c>
      <c r="B1163" t="s">
        <v>2035</v>
      </c>
      <c r="C1163" t="s">
        <v>2628</v>
      </c>
      <c r="D1163" t="s">
        <v>2627</v>
      </c>
      <c r="E1163" t="s">
        <v>108</v>
      </c>
      <c r="G1163" t="s">
        <v>4699</v>
      </c>
      <c r="H1163" t="s">
        <v>108</v>
      </c>
      <c r="I1163" t="s">
        <v>4132</v>
      </c>
      <c r="J1163" t="s">
        <v>2207</v>
      </c>
      <c r="K1163" t="s">
        <v>121</v>
      </c>
    </row>
    <row r="1164" spans="1:11">
      <c r="A1164" s="92" t="s">
        <v>4737</v>
      </c>
      <c r="B1164" t="s">
        <v>2037</v>
      </c>
      <c r="C1164" t="s">
        <v>2478</v>
      </c>
      <c r="D1164" t="s">
        <v>2479</v>
      </c>
      <c r="E1164" t="s">
        <v>2452</v>
      </c>
      <c r="F1164" t="s">
        <v>2480</v>
      </c>
      <c r="G1164" t="s">
        <v>4697</v>
      </c>
      <c r="H1164" t="s">
        <v>2454</v>
      </c>
      <c r="I1164" t="s">
        <v>4136</v>
      </c>
      <c r="J1164" t="s">
        <v>2207</v>
      </c>
      <c r="K1164" t="s">
        <v>121</v>
      </c>
    </row>
    <row r="1165" spans="1:11">
      <c r="A1165" s="92" t="s">
        <v>4737</v>
      </c>
      <c r="B1165" t="s">
        <v>2037</v>
      </c>
      <c r="C1165" t="s">
        <v>2481</v>
      </c>
      <c r="D1165" t="s">
        <v>2482</v>
      </c>
      <c r="E1165" t="s">
        <v>2452</v>
      </c>
      <c r="F1165" t="s">
        <v>2483</v>
      </c>
      <c r="G1165" t="s">
        <v>4697</v>
      </c>
      <c r="H1165" t="s">
        <v>2454</v>
      </c>
      <c r="I1165" t="s">
        <v>4136</v>
      </c>
      <c r="J1165" t="s">
        <v>222</v>
      </c>
      <c r="K1165" t="s">
        <v>121</v>
      </c>
    </row>
    <row r="1166" spans="1:11">
      <c r="A1166" s="92" t="s">
        <v>4737</v>
      </c>
      <c r="B1166" t="s">
        <v>2037</v>
      </c>
      <c r="C1166" t="s">
        <v>2630</v>
      </c>
      <c r="D1166" t="s">
        <v>2479</v>
      </c>
      <c r="E1166" t="s">
        <v>2563</v>
      </c>
      <c r="F1166" t="s">
        <v>2631</v>
      </c>
      <c r="G1166" t="s">
        <v>4699</v>
      </c>
      <c r="H1166" t="s">
        <v>2563</v>
      </c>
      <c r="I1166" t="s">
        <v>4136</v>
      </c>
      <c r="J1166" t="s">
        <v>222</v>
      </c>
      <c r="K1166" t="s">
        <v>121</v>
      </c>
    </row>
    <row r="1167" spans="1:11">
      <c r="A1167" s="92" t="s">
        <v>4737</v>
      </c>
      <c r="B1167" t="s">
        <v>2037</v>
      </c>
      <c r="C1167" t="s">
        <v>2632</v>
      </c>
      <c r="D1167" t="s">
        <v>2540</v>
      </c>
      <c r="E1167" t="s">
        <v>108</v>
      </c>
      <c r="F1167" t="s">
        <v>2633</v>
      </c>
      <c r="G1167" t="s">
        <v>4699</v>
      </c>
      <c r="H1167" t="s">
        <v>108</v>
      </c>
      <c r="I1167" t="s">
        <v>4136</v>
      </c>
      <c r="J1167" t="s">
        <v>222</v>
      </c>
      <c r="K1167" t="s">
        <v>121</v>
      </c>
    </row>
    <row r="1168" spans="1:11">
      <c r="A1168" s="92" t="s">
        <v>4737</v>
      </c>
      <c r="B1168" t="s">
        <v>2037</v>
      </c>
      <c r="C1168" t="s">
        <v>2634</v>
      </c>
      <c r="D1168" t="s">
        <v>2635</v>
      </c>
      <c r="E1168" t="s">
        <v>108</v>
      </c>
      <c r="F1168" t="s">
        <v>2636</v>
      </c>
      <c r="G1168" t="s">
        <v>4699</v>
      </c>
      <c r="H1168" t="s">
        <v>108</v>
      </c>
      <c r="I1168" t="s">
        <v>4136</v>
      </c>
      <c r="J1168" t="s">
        <v>222</v>
      </c>
      <c r="K1168" t="s">
        <v>121</v>
      </c>
    </row>
    <row r="1169" spans="1:11">
      <c r="A1169" s="92" t="s">
        <v>4737</v>
      </c>
      <c r="B1169" t="s">
        <v>2037</v>
      </c>
      <c r="C1169" t="s">
        <v>2484</v>
      </c>
      <c r="D1169" t="s">
        <v>2485</v>
      </c>
      <c r="G1169" t="s">
        <v>4689</v>
      </c>
      <c r="I1169" t="s">
        <v>4136</v>
      </c>
      <c r="J1169" t="s">
        <v>222</v>
      </c>
      <c r="K1169" t="s">
        <v>121</v>
      </c>
    </row>
    <row r="1170" spans="1:11">
      <c r="A1170" s="92" t="s">
        <v>4737</v>
      </c>
      <c r="B1170" t="s">
        <v>2037</v>
      </c>
      <c r="C1170" t="s">
        <v>2487</v>
      </c>
      <c r="D1170" t="s">
        <v>2485</v>
      </c>
      <c r="G1170" t="s">
        <v>4689</v>
      </c>
      <c r="I1170" t="s">
        <v>4136</v>
      </c>
    </row>
    <row r="1171" spans="1:11">
      <c r="A1171" s="92" t="s">
        <v>4737</v>
      </c>
      <c r="B1171" t="s">
        <v>2037</v>
      </c>
      <c r="C1171" t="s">
        <v>2488</v>
      </c>
      <c r="D1171" t="s">
        <v>2485</v>
      </c>
      <c r="E1171" t="s">
        <v>2489</v>
      </c>
      <c r="F1171" t="s">
        <v>2491</v>
      </c>
      <c r="G1171" t="s">
        <v>4690</v>
      </c>
      <c r="I1171" t="s">
        <v>4136</v>
      </c>
      <c r="J1171" t="s">
        <v>2207</v>
      </c>
      <c r="K1171" t="s">
        <v>121</v>
      </c>
    </row>
    <row r="1172" spans="1:11">
      <c r="A1172" s="92" t="s">
        <v>4737</v>
      </c>
      <c r="B1172" t="s">
        <v>2042</v>
      </c>
      <c r="C1172" t="s">
        <v>2638</v>
      </c>
      <c r="D1172" t="s">
        <v>2540</v>
      </c>
      <c r="E1172" t="s">
        <v>108</v>
      </c>
      <c r="F1172" t="s">
        <v>2639</v>
      </c>
      <c r="G1172" t="s">
        <v>4699</v>
      </c>
      <c r="H1172" t="s">
        <v>108</v>
      </c>
      <c r="I1172" t="s">
        <v>4140</v>
      </c>
      <c r="J1172" t="s">
        <v>2207</v>
      </c>
      <c r="K1172" t="s">
        <v>121</v>
      </c>
    </row>
    <row r="1173" spans="1:11">
      <c r="A1173" s="92" t="s">
        <v>4737</v>
      </c>
      <c r="B1173" t="s">
        <v>2042</v>
      </c>
      <c r="C1173" t="s">
        <v>2493</v>
      </c>
      <c r="D1173" t="s">
        <v>2458</v>
      </c>
      <c r="E1173" t="s">
        <v>2452</v>
      </c>
      <c r="G1173" t="s">
        <v>4697</v>
      </c>
      <c r="H1173" t="s">
        <v>2454</v>
      </c>
      <c r="I1173" t="s">
        <v>4140</v>
      </c>
      <c r="J1173" t="s">
        <v>2207</v>
      </c>
      <c r="K1173" t="s">
        <v>121</v>
      </c>
    </row>
    <row r="1174" spans="1:11">
      <c r="A1174" s="92" t="s">
        <v>4737</v>
      </c>
      <c r="B1174" t="s">
        <v>2042</v>
      </c>
      <c r="C1174" t="s">
        <v>2494</v>
      </c>
      <c r="D1174" t="s">
        <v>2458</v>
      </c>
      <c r="E1174" t="s">
        <v>551</v>
      </c>
      <c r="F1174" t="s">
        <v>2495</v>
      </c>
      <c r="G1174" t="s">
        <v>4691</v>
      </c>
      <c r="I1174" t="s">
        <v>4140</v>
      </c>
      <c r="J1174" t="s">
        <v>222</v>
      </c>
      <c r="K1174" t="s">
        <v>121</v>
      </c>
    </row>
    <row r="1175" spans="1:11">
      <c r="A1175" s="92" t="s">
        <v>4737</v>
      </c>
      <c r="B1175" t="s">
        <v>2042</v>
      </c>
      <c r="C1175" t="s">
        <v>2640</v>
      </c>
      <c r="D1175" t="s">
        <v>2641</v>
      </c>
      <c r="E1175" t="s">
        <v>108</v>
      </c>
      <c r="F1175" t="s">
        <v>2642</v>
      </c>
      <c r="G1175" t="s">
        <v>4699</v>
      </c>
      <c r="H1175" t="s">
        <v>108</v>
      </c>
      <c r="I1175" t="s">
        <v>4140</v>
      </c>
      <c r="J1175" t="s">
        <v>222</v>
      </c>
      <c r="K1175" t="s">
        <v>121</v>
      </c>
    </row>
    <row r="1176" spans="1:11">
      <c r="A1176" s="92" t="s">
        <v>4737</v>
      </c>
      <c r="B1176" t="s">
        <v>2042</v>
      </c>
      <c r="C1176" t="s">
        <v>2643</v>
      </c>
      <c r="D1176" t="s">
        <v>2641</v>
      </c>
      <c r="E1176" t="s">
        <v>108</v>
      </c>
      <c r="F1176" t="s">
        <v>2644</v>
      </c>
      <c r="G1176" t="s">
        <v>4699</v>
      </c>
      <c r="H1176" t="s">
        <v>108</v>
      </c>
      <c r="I1176" t="s">
        <v>4140</v>
      </c>
      <c r="J1176" t="s">
        <v>1885</v>
      </c>
      <c r="K1176" t="s">
        <v>108</v>
      </c>
    </row>
    <row r="1177" spans="1:11">
      <c r="A1177" s="92" t="s">
        <v>4737</v>
      </c>
      <c r="B1177" t="s">
        <v>2042</v>
      </c>
      <c r="C1177" t="s">
        <v>2645</v>
      </c>
      <c r="D1177" t="s">
        <v>2540</v>
      </c>
      <c r="E1177" t="s">
        <v>108</v>
      </c>
      <c r="G1177" t="s">
        <v>4699</v>
      </c>
      <c r="H1177" t="s">
        <v>108</v>
      </c>
      <c r="I1177" t="s">
        <v>4140</v>
      </c>
      <c r="J1177" t="s">
        <v>1885</v>
      </c>
      <c r="K1177" t="s">
        <v>108</v>
      </c>
    </row>
    <row r="1178" spans="1:11">
      <c r="A1178" s="92" t="s">
        <v>4737</v>
      </c>
      <c r="B1178" t="s">
        <v>2042</v>
      </c>
      <c r="C1178" t="s">
        <v>2646</v>
      </c>
      <c r="D1178" t="s">
        <v>2647</v>
      </c>
      <c r="E1178" t="s">
        <v>2648</v>
      </c>
      <c r="G1178" t="s">
        <v>4699</v>
      </c>
      <c r="H1178" t="s">
        <v>108</v>
      </c>
      <c r="I1178" t="s">
        <v>4140</v>
      </c>
      <c r="J1178" t="s">
        <v>222</v>
      </c>
      <c r="K1178" t="s">
        <v>121</v>
      </c>
    </row>
    <row r="1179" spans="1:11">
      <c r="A1179" s="92" t="s">
        <v>4737</v>
      </c>
      <c r="B1179" t="s">
        <v>2044</v>
      </c>
      <c r="C1179" t="s">
        <v>2650</v>
      </c>
      <c r="D1179" t="s">
        <v>2651</v>
      </c>
      <c r="E1179" t="s">
        <v>108</v>
      </c>
      <c r="G1179" t="s">
        <v>4699</v>
      </c>
      <c r="H1179" t="s">
        <v>108</v>
      </c>
      <c r="I1179" t="s">
        <v>4144</v>
      </c>
      <c r="J1179" t="s">
        <v>222</v>
      </c>
      <c r="K1179" t="s">
        <v>121</v>
      </c>
    </row>
    <row r="1180" spans="1:11">
      <c r="A1180" s="92" t="s">
        <v>4737</v>
      </c>
      <c r="B1180" t="s">
        <v>2044</v>
      </c>
      <c r="C1180" t="s">
        <v>2652</v>
      </c>
      <c r="D1180" t="s">
        <v>2651</v>
      </c>
      <c r="E1180" t="s">
        <v>2563</v>
      </c>
      <c r="F1180" t="s">
        <v>2653</v>
      </c>
      <c r="G1180" t="s">
        <v>4699</v>
      </c>
      <c r="H1180" t="s">
        <v>2563</v>
      </c>
      <c r="I1180" t="s">
        <v>4144</v>
      </c>
      <c r="J1180" t="s">
        <v>222</v>
      </c>
      <c r="K1180" t="s">
        <v>121</v>
      </c>
    </row>
    <row r="1181" spans="1:11">
      <c r="A1181" s="92" t="s">
        <v>4737</v>
      </c>
      <c r="B1181" t="s">
        <v>2044</v>
      </c>
      <c r="C1181" t="s">
        <v>2654</v>
      </c>
      <c r="D1181" t="s">
        <v>2655</v>
      </c>
      <c r="E1181" t="s">
        <v>2656</v>
      </c>
      <c r="F1181" t="s">
        <v>2658</v>
      </c>
      <c r="G1181" t="s">
        <v>4698</v>
      </c>
      <c r="H1181" t="s">
        <v>2657</v>
      </c>
      <c r="I1181" t="s">
        <v>4144</v>
      </c>
      <c r="J1181" t="s">
        <v>222</v>
      </c>
      <c r="K1181" t="s">
        <v>121</v>
      </c>
    </row>
    <row r="1182" spans="1:11">
      <c r="A1182" s="92" t="s">
        <v>4737</v>
      </c>
      <c r="B1182" t="s">
        <v>2044</v>
      </c>
      <c r="C1182" t="s">
        <v>2659</v>
      </c>
      <c r="D1182" t="s">
        <v>2655</v>
      </c>
      <c r="E1182" t="s">
        <v>2580</v>
      </c>
      <c r="F1182" t="s">
        <v>2660</v>
      </c>
      <c r="G1182" t="s">
        <v>4699</v>
      </c>
      <c r="H1182" t="s">
        <v>108</v>
      </c>
      <c r="I1182" t="s">
        <v>4144</v>
      </c>
      <c r="J1182" t="s">
        <v>222</v>
      </c>
      <c r="K1182" t="s">
        <v>121</v>
      </c>
    </row>
    <row r="1183" spans="1:11">
      <c r="A1183" s="92" t="s">
        <v>4737</v>
      </c>
      <c r="B1183" t="s">
        <v>2044</v>
      </c>
      <c r="C1183" t="s">
        <v>2661</v>
      </c>
      <c r="D1183" t="s">
        <v>2651</v>
      </c>
      <c r="E1183" t="s">
        <v>2662</v>
      </c>
      <c r="G1183" t="s">
        <v>4699</v>
      </c>
      <c r="H1183" t="s">
        <v>108</v>
      </c>
      <c r="I1183" t="s">
        <v>4144</v>
      </c>
      <c r="J1183" t="s">
        <v>222</v>
      </c>
      <c r="K1183" t="s">
        <v>121</v>
      </c>
    </row>
    <row r="1184" spans="1:11">
      <c r="A1184" s="92" t="s">
        <v>4737</v>
      </c>
      <c r="B1184" t="s">
        <v>2044</v>
      </c>
      <c r="C1184" t="s">
        <v>2663</v>
      </c>
      <c r="D1184" t="s">
        <v>2651</v>
      </c>
      <c r="E1184" t="s">
        <v>2664</v>
      </c>
      <c r="F1184" t="s">
        <v>2665</v>
      </c>
      <c r="G1184" t="s">
        <v>4699</v>
      </c>
      <c r="H1184" t="s">
        <v>108</v>
      </c>
      <c r="I1184" t="s">
        <v>4144</v>
      </c>
      <c r="J1184" t="s">
        <v>222</v>
      </c>
      <c r="K1184" t="s">
        <v>121</v>
      </c>
    </row>
    <row r="1185" spans="1:11">
      <c r="A1185" s="92" t="s">
        <v>4737</v>
      </c>
      <c r="B1185" t="s">
        <v>2046</v>
      </c>
      <c r="C1185" t="s">
        <v>2497</v>
      </c>
      <c r="D1185" t="s">
        <v>2458</v>
      </c>
      <c r="E1185" t="s">
        <v>2452</v>
      </c>
      <c r="F1185" t="s">
        <v>2498</v>
      </c>
      <c r="G1185" t="s">
        <v>4697</v>
      </c>
      <c r="H1185" t="s">
        <v>2454</v>
      </c>
      <c r="I1185" t="s">
        <v>4148</v>
      </c>
      <c r="J1185" t="s">
        <v>2207</v>
      </c>
      <c r="K1185" t="s">
        <v>121</v>
      </c>
    </row>
    <row r="1186" spans="1:11">
      <c r="A1186" s="92" t="s">
        <v>4737</v>
      </c>
      <c r="B1186" t="s">
        <v>2046</v>
      </c>
      <c r="C1186" t="s">
        <v>2667</v>
      </c>
      <c r="D1186" t="s">
        <v>2485</v>
      </c>
      <c r="E1186" t="s">
        <v>2668</v>
      </c>
      <c r="F1186" t="s">
        <v>2669</v>
      </c>
      <c r="G1186" t="s">
        <v>4699</v>
      </c>
      <c r="H1186" t="s">
        <v>108</v>
      </c>
      <c r="I1186" t="s">
        <v>4148</v>
      </c>
      <c r="J1186" t="s">
        <v>222</v>
      </c>
      <c r="K1186" t="s">
        <v>121</v>
      </c>
    </row>
    <row r="1187" spans="1:11">
      <c r="A1187" s="92" t="s">
        <v>4737</v>
      </c>
      <c r="B1187" t="s">
        <v>2046</v>
      </c>
      <c r="C1187" t="s">
        <v>2499</v>
      </c>
      <c r="D1187" t="s">
        <v>2500</v>
      </c>
      <c r="E1187" t="s">
        <v>2501</v>
      </c>
      <c r="F1187" t="s">
        <v>2502</v>
      </c>
      <c r="G1187" t="s">
        <v>4684</v>
      </c>
      <c r="I1187" t="s">
        <v>4148</v>
      </c>
      <c r="J1187" t="s">
        <v>222</v>
      </c>
      <c r="K1187" t="s">
        <v>121</v>
      </c>
    </row>
    <row r="1188" spans="1:11">
      <c r="A1188" s="92" t="s">
        <v>4737</v>
      </c>
      <c r="B1188" t="s">
        <v>2046</v>
      </c>
      <c r="C1188" t="s">
        <v>2499</v>
      </c>
      <c r="D1188" t="s">
        <v>2500</v>
      </c>
      <c r="E1188" t="s">
        <v>2501</v>
      </c>
      <c r="F1188" t="s">
        <v>2502</v>
      </c>
      <c r="G1188" t="s">
        <v>4699</v>
      </c>
      <c r="H1188" t="s">
        <v>108</v>
      </c>
      <c r="I1188" t="s">
        <v>4148</v>
      </c>
      <c r="J1188" t="s">
        <v>222</v>
      </c>
      <c r="K1188" t="s">
        <v>121</v>
      </c>
    </row>
    <row r="1189" spans="1:11">
      <c r="A1189" s="92" t="s">
        <v>4737</v>
      </c>
      <c r="B1189" t="s">
        <v>2046</v>
      </c>
      <c r="C1189" t="s">
        <v>2503</v>
      </c>
      <c r="D1189" t="s">
        <v>2504</v>
      </c>
      <c r="E1189" t="s">
        <v>2452</v>
      </c>
      <c r="F1189" t="s">
        <v>2505</v>
      </c>
      <c r="G1189" t="s">
        <v>4697</v>
      </c>
      <c r="H1189" t="s">
        <v>2454</v>
      </c>
      <c r="I1189" t="s">
        <v>4148</v>
      </c>
      <c r="J1189" t="s">
        <v>222</v>
      </c>
      <c r="K1189" t="s">
        <v>121</v>
      </c>
    </row>
    <row r="1190" spans="1:11">
      <c r="A1190" s="92" t="s">
        <v>4737</v>
      </c>
      <c r="B1190" t="s">
        <v>2046</v>
      </c>
      <c r="C1190" t="s">
        <v>2506</v>
      </c>
      <c r="D1190" t="s">
        <v>2458</v>
      </c>
      <c r="E1190" t="s">
        <v>2459</v>
      </c>
      <c r="G1190" t="s">
        <v>4697</v>
      </c>
      <c r="H1190" t="s">
        <v>2572</v>
      </c>
      <c r="I1190" t="s">
        <v>4148</v>
      </c>
      <c r="J1190" t="s">
        <v>2207</v>
      </c>
      <c r="K1190" t="s">
        <v>121</v>
      </c>
    </row>
    <row r="1191" spans="1:11">
      <c r="A1191" s="92" t="s">
        <v>4737</v>
      </c>
      <c r="B1191" t="s">
        <v>2046</v>
      </c>
      <c r="C1191" t="s">
        <v>2670</v>
      </c>
      <c r="D1191" t="s">
        <v>2458</v>
      </c>
      <c r="E1191" t="s">
        <v>108</v>
      </c>
      <c r="G1191" t="s">
        <v>4699</v>
      </c>
      <c r="H1191" t="s">
        <v>108</v>
      </c>
      <c r="I1191" t="s">
        <v>4148</v>
      </c>
      <c r="J1191" t="s">
        <v>2207</v>
      </c>
      <c r="K1191" t="s">
        <v>121</v>
      </c>
    </row>
    <row r="1192" spans="1:11">
      <c r="A1192" s="92" t="s">
        <v>4737</v>
      </c>
      <c r="B1192" t="s">
        <v>2046</v>
      </c>
      <c r="C1192" t="s">
        <v>2671</v>
      </c>
      <c r="D1192" t="s">
        <v>2504</v>
      </c>
      <c r="E1192" t="s">
        <v>2672</v>
      </c>
      <c r="F1192" t="s">
        <v>2673</v>
      </c>
      <c r="G1192" t="s">
        <v>4699</v>
      </c>
      <c r="H1192" t="s">
        <v>2672</v>
      </c>
      <c r="I1192" t="s">
        <v>4148</v>
      </c>
      <c r="J1192" t="s">
        <v>222</v>
      </c>
      <c r="K1192" t="s">
        <v>121</v>
      </c>
    </row>
    <row r="1193" spans="1:11">
      <c r="A1193" s="92" t="s">
        <v>4738</v>
      </c>
      <c r="B1193" t="s">
        <v>2001</v>
      </c>
      <c r="C1193" t="s">
        <v>2866</v>
      </c>
      <c r="D1193" t="s">
        <v>2446</v>
      </c>
      <c r="E1193" t="s">
        <v>1611</v>
      </c>
      <c r="F1193" t="s">
        <v>2867</v>
      </c>
      <c r="G1193" t="s">
        <v>4739</v>
      </c>
      <c r="H1193" t="s">
        <v>551</v>
      </c>
      <c r="I1193" t="s">
        <v>4077</v>
      </c>
      <c r="J1193" t="s">
        <v>222</v>
      </c>
      <c r="K1193" t="s">
        <v>121</v>
      </c>
    </row>
    <row r="1194" spans="1:11">
      <c r="A1194" s="92" t="s">
        <v>4738</v>
      </c>
      <c r="B1194" t="s">
        <v>2001</v>
      </c>
      <c r="C1194" t="s">
        <v>2868</v>
      </c>
      <c r="D1194" t="s">
        <v>2869</v>
      </c>
      <c r="E1194" t="s">
        <v>2870</v>
      </c>
      <c r="F1194" t="s">
        <v>2871</v>
      </c>
      <c r="G1194" t="s">
        <v>4739</v>
      </c>
      <c r="H1194" t="s">
        <v>551</v>
      </c>
      <c r="I1194" t="s">
        <v>4077</v>
      </c>
      <c r="J1194" t="s">
        <v>222</v>
      </c>
      <c r="K1194" t="s">
        <v>121</v>
      </c>
    </row>
    <row r="1195" spans="1:11">
      <c r="A1195" s="92" t="s">
        <v>4738</v>
      </c>
      <c r="B1195" t="s">
        <v>2001</v>
      </c>
      <c r="C1195" t="s">
        <v>2458</v>
      </c>
      <c r="D1195" t="s">
        <v>2458</v>
      </c>
      <c r="E1195" t="s">
        <v>2459</v>
      </c>
      <c r="F1195" t="s">
        <v>2717</v>
      </c>
      <c r="G1195" t="s">
        <v>4740</v>
      </c>
      <c r="H1195" t="s">
        <v>2518</v>
      </c>
      <c r="I1195" t="s">
        <v>4077</v>
      </c>
    </row>
    <row r="1196" spans="1:11">
      <c r="A1196" s="92" t="s">
        <v>4738</v>
      </c>
      <c r="B1196" t="s">
        <v>2001</v>
      </c>
      <c r="C1196" t="s">
        <v>2414</v>
      </c>
      <c r="D1196" t="s">
        <v>2415</v>
      </c>
      <c r="G1196" t="s">
        <v>4684</v>
      </c>
      <c r="I1196" t="s">
        <v>4077</v>
      </c>
    </row>
    <row r="1197" spans="1:11">
      <c r="A1197" s="92" t="s">
        <v>4738</v>
      </c>
      <c r="B1197" t="s">
        <v>2001</v>
      </c>
      <c r="C1197" t="s">
        <v>2419</v>
      </c>
      <c r="D1197" t="s">
        <v>2415</v>
      </c>
      <c r="G1197" t="s">
        <v>4684</v>
      </c>
      <c r="I1197" t="s">
        <v>4077</v>
      </c>
    </row>
    <row r="1198" spans="1:11">
      <c r="A1198" s="92" t="s">
        <v>4738</v>
      </c>
      <c r="B1198" t="s">
        <v>2001</v>
      </c>
      <c r="C1198" t="s">
        <v>3112</v>
      </c>
      <c r="D1198" t="s">
        <v>2919</v>
      </c>
      <c r="E1198" t="s">
        <v>551</v>
      </c>
      <c r="F1198" t="s">
        <v>3113</v>
      </c>
      <c r="G1198" t="s">
        <v>4739</v>
      </c>
      <c r="H1198" t="s">
        <v>551</v>
      </c>
      <c r="I1198" t="s">
        <v>4077</v>
      </c>
      <c r="J1198" t="s">
        <v>222</v>
      </c>
      <c r="K1198" t="s">
        <v>121</v>
      </c>
    </row>
    <row r="1199" spans="1:11">
      <c r="A1199" s="92" t="s">
        <v>4738</v>
      </c>
      <c r="B1199" t="s">
        <v>2001</v>
      </c>
      <c r="C1199" t="s">
        <v>3114</v>
      </c>
      <c r="D1199" t="s">
        <v>2884</v>
      </c>
      <c r="E1199" t="s">
        <v>551</v>
      </c>
      <c r="F1199" t="s">
        <v>3115</v>
      </c>
      <c r="G1199" t="s">
        <v>4739</v>
      </c>
      <c r="H1199" t="s">
        <v>551</v>
      </c>
      <c r="I1199" t="s">
        <v>4077</v>
      </c>
      <c r="J1199" t="s">
        <v>2207</v>
      </c>
      <c r="K1199" t="s">
        <v>121</v>
      </c>
    </row>
    <row r="1200" spans="1:11">
      <c r="A1200" s="92" t="s">
        <v>4738</v>
      </c>
      <c r="B1200" t="s">
        <v>2004</v>
      </c>
      <c r="C1200" t="s">
        <v>2881</v>
      </c>
      <c r="D1200" t="s">
        <v>2869</v>
      </c>
      <c r="E1200" t="s">
        <v>2459</v>
      </c>
      <c r="F1200" t="s">
        <v>2882</v>
      </c>
      <c r="G1200" t="s">
        <v>4740</v>
      </c>
      <c r="H1200" t="s">
        <v>2518</v>
      </c>
      <c r="I1200" t="s">
        <v>4081</v>
      </c>
    </row>
    <row r="1201" spans="1:11">
      <c r="A1201" s="92" t="s">
        <v>4738</v>
      </c>
      <c r="B1201" t="s">
        <v>2004</v>
      </c>
      <c r="C1201" t="s">
        <v>2421</v>
      </c>
      <c r="D1201" t="s">
        <v>2415</v>
      </c>
      <c r="G1201" t="s">
        <v>4685</v>
      </c>
      <c r="I1201" t="s">
        <v>4081</v>
      </c>
      <c r="J1201" t="s">
        <v>222</v>
      </c>
      <c r="K1201" t="s">
        <v>121</v>
      </c>
    </row>
    <row r="1202" spans="1:11">
      <c r="A1202" s="92" t="s">
        <v>4738</v>
      </c>
      <c r="B1202" t="s">
        <v>2004</v>
      </c>
      <c r="C1202" t="s">
        <v>2423</v>
      </c>
      <c r="D1202" t="s">
        <v>2424</v>
      </c>
      <c r="G1202" t="s">
        <v>4684</v>
      </c>
      <c r="I1202" t="s">
        <v>4081</v>
      </c>
      <c r="J1202" t="s">
        <v>222</v>
      </c>
      <c r="K1202" t="s">
        <v>121</v>
      </c>
    </row>
    <row r="1203" spans="1:11">
      <c r="A1203" s="92" t="s">
        <v>4738</v>
      </c>
      <c r="B1203" t="s">
        <v>2004</v>
      </c>
      <c r="C1203" t="s">
        <v>2425</v>
      </c>
      <c r="D1203" t="s">
        <v>2424</v>
      </c>
      <c r="G1203" t="s">
        <v>4684</v>
      </c>
      <c r="I1203" t="s">
        <v>4081</v>
      </c>
      <c r="J1203" t="s">
        <v>222</v>
      </c>
      <c r="K1203" t="s">
        <v>121</v>
      </c>
    </row>
    <row r="1204" spans="1:11">
      <c r="A1204" s="92" t="s">
        <v>4738</v>
      </c>
      <c r="B1204" t="s">
        <v>2004</v>
      </c>
      <c r="C1204" t="s">
        <v>2883</v>
      </c>
      <c r="D1204" t="s">
        <v>2884</v>
      </c>
      <c r="E1204" t="s">
        <v>2459</v>
      </c>
      <c r="F1204" t="s">
        <v>2885</v>
      </c>
      <c r="G1204" t="s">
        <v>4740</v>
      </c>
      <c r="H1204" t="s">
        <v>2518</v>
      </c>
      <c r="I1204" t="s">
        <v>4081</v>
      </c>
      <c r="J1204" t="s">
        <v>222</v>
      </c>
      <c r="K1204" t="s">
        <v>121</v>
      </c>
    </row>
    <row r="1205" spans="1:11">
      <c r="A1205" s="92" t="s">
        <v>4738</v>
      </c>
      <c r="B1205" t="s">
        <v>2004</v>
      </c>
      <c r="C1205" t="s">
        <v>3117</v>
      </c>
      <c r="D1205" t="s">
        <v>2869</v>
      </c>
      <c r="E1205" t="s">
        <v>3118</v>
      </c>
      <c r="F1205" t="s">
        <v>3119</v>
      </c>
      <c r="G1205" t="s">
        <v>4739</v>
      </c>
      <c r="H1205" t="s">
        <v>551</v>
      </c>
      <c r="I1205" t="s">
        <v>4081</v>
      </c>
      <c r="J1205" t="s">
        <v>222</v>
      </c>
      <c r="K1205" t="s">
        <v>121</v>
      </c>
    </row>
    <row r="1206" spans="1:11">
      <c r="A1206" s="92" t="s">
        <v>4738</v>
      </c>
      <c r="B1206" t="s">
        <v>2004</v>
      </c>
      <c r="C1206" t="s">
        <v>2426</v>
      </c>
      <c r="D1206" t="s">
        <v>2415</v>
      </c>
      <c r="G1206" t="s">
        <v>4685</v>
      </c>
      <c r="I1206" t="s">
        <v>4081</v>
      </c>
      <c r="J1206" t="s">
        <v>222</v>
      </c>
      <c r="K1206" t="s">
        <v>121</v>
      </c>
    </row>
    <row r="1207" spans="1:11">
      <c r="A1207" s="92" t="s">
        <v>4738</v>
      </c>
      <c r="B1207" t="s">
        <v>2004</v>
      </c>
      <c r="C1207" t="s">
        <v>3120</v>
      </c>
      <c r="D1207" t="s">
        <v>2893</v>
      </c>
      <c r="E1207" t="s">
        <v>551</v>
      </c>
      <c r="G1207" t="s">
        <v>4739</v>
      </c>
      <c r="H1207" t="s">
        <v>551</v>
      </c>
      <c r="I1207" t="s">
        <v>4081</v>
      </c>
      <c r="J1207" t="s">
        <v>2203</v>
      </c>
      <c r="K1207" t="s">
        <v>108</v>
      </c>
    </row>
    <row r="1208" spans="1:11">
      <c r="A1208" s="92" t="s">
        <v>4738</v>
      </c>
      <c r="B1208" t="s">
        <v>2004</v>
      </c>
      <c r="C1208" t="s">
        <v>2900</v>
      </c>
      <c r="D1208" t="s">
        <v>2901</v>
      </c>
      <c r="E1208" t="s">
        <v>2459</v>
      </c>
      <c r="G1208" t="s">
        <v>4740</v>
      </c>
      <c r="H1208" t="s">
        <v>2518</v>
      </c>
      <c r="I1208" t="s">
        <v>4081</v>
      </c>
      <c r="J1208" t="s">
        <v>222</v>
      </c>
      <c r="K1208" t="s">
        <v>121</v>
      </c>
    </row>
    <row r="1209" spans="1:11">
      <c r="A1209" s="92" t="s">
        <v>4738</v>
      </c>
      <c r="B1209" t="s">
        <v>2004</v>
      </c>
      <c r="C1209" t="s">
        <v>2427</v>
      </c>
      <c r="D1209" t="s">
        <v>2424</v>
      </c>
      <c r="G1209" t="s">
        <v>4684</v>
      </c>
      <c r="I1209" t="s">
        <v>4081</v>
      </c>
      <c r="J1209" t="s">
        <v>222</v>
      </c>
      <c r="K1209" t="s">
        <v>121</v>
      </c>
    </row>
    <row r="1210" spans="1:11">
      <c r="A1210" s="92" t="s">
        <v>4738</v>
      </c>
      <c r="B1210" t="s">
        <v>2004</v>
      </c>
      <c r="C1210" t="s">
        <v>2428</v>
      </c>
      <c r="D1210" t="s">
        <v>2415</v>
      </c>
      <c r="G1210" t="s">
        <v>4684</v>
      </c>
      <c r="I1210" t="s">
        <v>4081</v>
      </c>
      <c r="J1210" t="s">
        <v>222</v>
      </c>
      <c r="K1210" t="s">
        <v>121</v>
      </c>
    </row>
    <row r="1211" spans="1:11">
      <c r="A1211" s="92" t="s">
        <v>4738</v>
      </c>
      <c r="B1211" t="s">
        <v>2004</v>
      </c>
      <c r="C1211" t="s">
        <v>2429</v>
      </c>
      <c r="D1211" t="s">
        <v>2415</v>
      </c>
      <c r="G1211" t="s">
        <v>4685</v>
      </c>
      <c r="I1211" t="s">
        <v>4081</v>
      </c>
      <c r="J1211" t="s">
        <v>2207</v>
      </c>
      <c r="K1211" t="s">
        <v>121</v>
      </c>
    </row>
    <row r="1212" spans="1:11">
      <c r="A1212" s="92" t="s">
        <v>4738</v>
      </c>
      <c r="B1212" t="s">
        <v>2004</v>
      </c>
      <c r="C1212" t="s">
        <v>2430</v>
      </c>
      <c r="D1212" t="s">
        <v>2415</v>
      </c>
      <c r="G1212" t="s">
        <v>4685</v>
      </c>
      <c r="I1212" t="s">
        <v>4081</v>
      </c>
      <c r="J1212" t="s">
        <v>222</v>
      </c>
      <c r="K1212" t="s">
        <v>121</v>
      </c>
    </row>
    <row r="1213" spans="1:11">
      <c r="A1213" s="92" t="s">
        <v>4738</v>
      </c>
      <c r="B1213" t="s">
        <v>2004</v>
      </c>
      <c r="C1213" t="s">
        <v>2905</v>
      </c>
      <c r="D1213" t="s">
        <v>2446</v>
      </c>
      <c r="E1213" t="s">
        <v>2459</v>
      </c>
      <c r="G1213" t="s">
        <v>4740</v>
      </c>
      <c r="H1213" t="s">
        <v>2518</v>
      </c>
      <c r="I1213" t="s">
        <v>4081</v>
      </c>
    </row>
    <row r="1214" spans="1:11">
      <c r="A1214" s="92" t="s">
        <v>4738</v>
      </c>
      <c r="B1214" t="s">
        <v>2004</v>
      </c>
      <c r="C1214" t="s">
        <v>2431</v>
      </c>
      <c r="D1214" t="s">
        <v>2415</v>
      </c>
      <c r="G1214" t="s">
        <v>4685</v>
      </c>
      <c r="I1214" t="s">
        <v>4081</v>
      </c>
      <c r="J1214" t="s">
        <v>222</v>
      </c>
      <c r="K1214" t="s">
        <v>121</v>
      </c>
    </row>
    <row r="1215" spans="1:11">
      <c r="A1215" s="92" t="s">
        <v>4738</v>
      </c>
      <c r="B1215" t="s">
        <v>2004</v>
      </c>
      <c r="C1215" t="s">
        <v>2432</v>
      </c>
      <c r="D1215" t="s">
        <v>2424</v>
      </c>
      <c r="G1215" t="s">
        <v>4685</v>
      </c>
      <c r="I1215" t="s">
        <v>4081</v>
      </c>
      <c r="J1215" t="s">
        <v>2207</v>
      </c>
      <c r="K1215" t="s">
        <v>121</v>
      </c>
    </row>
    <row r="1216" spans="1:11">
      <c r="A1216" s="92" t="s">
        <v>4738</v>
      </c>
      <c r="B1216" t="s">
        <v>2004</v>
      </c>
      <c r="C1216" t="s">
        <v>2458</v>
      </c>
      <c r="D1216" t="s">
        <v>2458</v>
      </c>
      <c r="E1216" t="s">
        <v>2459</v>
      </c>
      <c r="F1216" t="s">
        <v>2719</v>
      </c>
      <c r="G1216" t="s">
        <v>4740</v>
      </c>
      <c r="H1216" t="s">
        <v>2518</v>
      </c>
      <c r="I1216" t="s">
        <v>4081</v>
      </c>
      <c r="J1216" t="s">
        <v>2207</v>
      </c>
      <c r="K1216" t="s">
        <v>121</v>
      </c>
    </row>
    <row r="1217" spans="1:11">
      <c r="A1217" s="92" t="s">
        <v>4738</v>
      </c>
      <c r="B1217" t="s">
        <v>2004</v>
      </c>
      <c r="C1217" t="s">
        <v>2910</v>
      </c>
      <c r="D1217" t="s">
        <v>2415</v>
      </c>
      <c r="E1217" t="s">
        <v>2459</v>
      </c>
      <c r="F1217" t="s">
        <v>2911</v>
      </c>
      <c r="G1217" t="s">
        <v>4740</v>
      </c>
      <c r="H1217" t="s">
        <v>2518</v>
      </c>
      <c r="I1217" t="s">
        <v>4081</v>
      </c>
      <c r="J1217" t="s">
        <v>222</v>
      </c>
      <c r="K1217" t="s">
        <v>121</v>
      </c>
    </row>
    <row r="1218" spans="1:11">
      <c r="A1218" s="92" t="s">
        <v>4738</v>
      </c>
      <c r="B1218" t="s">
        <v>2004</v>
      </c>
      <c r="C1218" t="s">
        <v>3121</v>
      </c>
      <c r="D1218" t="s">
        <v>2884</v>
      </c>
      <c r="E1218" t="s">
        <v>551</v>
      </c>
      <c r="F1218" t="s">
        <v>3122</v>
      </c>
      <c r="G1218" t="s">
        <v>4739</v>
      </c>
      <c r="H1218" t="s">
        <v>551</v>
      </c>
      <c r="I1218" t="s">
        <v>4081</v>
      </c>
      <c r="J1218" t="s">
        <v>222</v>
      </c>
      <c r="K1218" t="s">
        <v>121</v>
      </c>
    </row>
    <row r="1219" spans="1:11">
      <c r="A1219" s="92" t="s">
        <v>4738</v>
      </c>
      <c r="B1219" t="s">
        <v>2004</v>
      </c>
      <c r="C1219" t="s">
        <v>2912</v>
      </c>
      <c r="D1219" t="s">
        <v>2877</v>
      </c>
      <c r="E1219" t="s">
        <v>2913</v>
      </c>
      <c r="F1219" t="s">
        <v>2914</v>
      </c>
      <c r="G1219" t="s">
        <v>4739</v>
      </c>
      <c r="H1219" t="s">
        <v>551</v>
      </c>
      <c r="I1219" t="s">
        <v>4081</v>
      </c>
    </row>
    <row r="1220" spans="1:11">
      <c r="A1220" s="92" t="s">
        <v>4738</v>
      </c>
      <c r="B1220" t="s">
        <v>2004</v>
      </c>
      <c r="C1220" t="s">
        <v>3123</v>
      </c>
      <c r="D1220" t="s">
        <v>2884</v>
      </c>
      <c r="E1220" t="s">
        <v>3124</v>
      </c>
      <c r="F1220" t="s">
        <v>3125</v>
      </c>
      <c r="G1220" t="s">
        <v>4739</v>
      </c>
      <c r="H1220" t="s">
        <v>551</v>
      </c>
      <c r="I1220" t="s">
        <v>4081</v>
      </c>
    </row>
    <row r="1221" spans="1:11">
      <c r="A1221" s="92" t="s">
        <v>4738</v>
      </c>
      <c r="B1221" t="s">
        <v>2007</v>
      </c>
      <c r="C1221" t="s">
        <v>2458</v>
      </c>
      <c r="D1221" t="s">
        <v>2458</v>
      </c>
      <c r="E1221" t="s">
        <v>2459</v>
      </c>
      <c r="F1221" t="s">
        <v>2717</v>
      </c>
      <c r="G1221" t="s">
        <v>4740</v>
      </c>
      <c r="H1221" t="s">
        <v>2518</v>
      </c>
      <c r="I1221" t="s">
        <v>4085</v>
      </c>
    </row>
    <row r="1222" spans="1:11">
      <c r="A1222" s="92" t="s">
        <v>4738</v>
      </c>
      <c r="B1222" t="s">
        <v>2007</v>
      </c>
      <c r="C1222" t="s">
        <v>3127</v>
      </c>
      <c r="D1222" t="s">
        <v>2877</v>
      </c>
      <c r="E1222" t="s">
        <v>551</v>
      </c>
      <c r="F1222" t="s">
        <v>3128</v>
      </c>
      <c r="G1222" t="s">
        <v>4739</v>
      </c>
      <c r="H1222" t="s">
        <v>551</v>
      </c>
      <c r="I1222" t="s">
        <v>4085</v>
      </c>
    </row>
    <row r="1223" spans="1:11">
      <c r="A1223" s="92" t="s">
        <v>4738</v>
      </c>
      <c r="B1223" t="s">
        <v>2007</v>
      </c>
      <c r="C1223" t="s">
        <v>2932</v>
      </c>
      <c r="D1223" t="s">
        <v>2889</v>
      </c>
      <c r="E1223" t="s">
        <v>2933</v>
      </c>
      <c r="F1223" t="s">
        <v>2934</v>
      </c>
      <c r="G1223" t="s">
        <v>4688</v>
      </c>
      <c r="H1223" t="s">
        <v>3129</v>
      </c>
      <c r="I1223" t="s">
        <v>4085</v>
      </c>
    </row>
    <row r="1224" spans="1:11">
      <c r="A1224" s="92" t="s">
        <v>4738</v>
      </c>
      <c r="B1224" t="s">
        <v>2007</v>
      </c>
      <c r="C1224" t="s">
        <v>3130</v>
      </c>
      <c r="D1224" t="s">
        <v>2877</v>
      </c>
      <c r="E1224" t="s">
        <v>551</v>
      </c>
      <c r="F1224" t="s">
        <v>3131</v>
      </c>
      <c r="G1224" t="s">
        <v>4739</v>
      </c>
      <c r="H1224" t="s">
        <v>551</v>
      </c>
      <c r="I1224" t="s">
        <v>4085</v>
      </c>
    </row>
    <row r="1225" spans="1:11">
      <c r="A1225" s="92" t="s">
        <v>4738</v>
      </c>
      <c r="B1225" t="s">
        <v>2010</v>
      </c>
      <c r="C1225" t="s">
        <v>2458</v>
      </c>
      <c r="D1225" t="s">
        <v>2458</v>
      </c>
      <c r="E1225" t="s">
        <v>2459</v>
      </c>
      <c r="F1225" t="s">
        <v>2722</v>
      </c>
      <c r="G1225" t="s">
        <v>4740</v>
      </c>
      <c r="H1225" t="s">
        <v>2518</v>
      </c>
      <c r="I1225" t="s">
        <v>4089</v>
      </c>
    </row>
    <row r="1226" spans="1:11">
      <c r="A1226" s="92" t="s">
        <v>4738</v>
      </c>
      <c r="B1226" t="s">
        <v>2010</v>
      </c>
      <c r="C1226" t="s">
        <v>2945</v>
      </c>
      <c r="D1226" t="s">
        <v>2946</v>
      </c>
      <c r="E1226" t="s">
        <v>2459</v>
      </c>
      <c r="G1226" t="s">
        <v>4740</v>
      </c>
      <c r="H1226" t="s">
        <v>2518</v>
      </c>
      <c r="I1226" t="s">
        <v>4089</v>
      </c>
    </row>
    <row r="1227" spans="1:11">
      <c r="A1227" s="92" t="s">
        <v>4738</v>
      </c>
      <c r="B1227" t="s">
        <v>2010</v>
      </c>
      <c r="C1227" t="s">
        <v>2949</v>
      </c>
      <c r="D1227" t="s">
        <v>2415</v>
      </c>
      <c r="E1227" t="s">
        <v>2459</v>
      </c>
      <c r="G1227" t="s">
        <v>4740</v>
      </c>
      <c r="H1227" t="s">
        <v>2518</v>
      </c>
      <c r="I1227" t="s">
        <v>4089</v>
      </c>
    </row>
    <row r="1228" spans="1:11">
      <c r="A1228" s="92" t="s">
        <v>4738</v>
      </c>
      <c r="B1228" t="s">
        <v>2010</v>
      </c>
      <c r="C1228" t="s">
        <v>3133</v>
      </c>
      <c r="D1228" t="s">
        <v>2901</v>
      </c>
      <c r="E1228" t="s">
        <v>551</v>
      </c>
      <c r="F1228" t="s">
        <v>3134</v>
      </c>
      <c r="G1228" t="s">
        <v>4739</v>
      </c>
      <c r="H1228" t="s">
        <v>551</v>
      </c>
      <c r="I1228" t="s">
        <v>4089</v>
      </c>
    </row>
    <row r="1229" spans="1:11">
      <c r="A1229" s="92" t="s">
        <v>4738</v>
      </c>
      <c r="B1229" t="s">
        <v>2010</v>
      </c>
      <c r="C1229" t="s">
        <v>3135</v>
      </c>
      <c r="D1229" t="s">
        <v>2415</v>
      </c>
      <c r="E1229" t="s">
        <v>551</v>
      </c>
      <c r="F1229" t="s">
        <v>3136</v>
      </c>
      <c r="G1229" t="s">
        <v>4739</v>
      </c>
      <c r="H1229" t="s">
        <v>551</v>
      </c>
      <c r="I1229" t="s">
        <v>4089</v>
      </c>
    </row>
    <row r="1230" spans="1:11">
      <c r="A1230" s="92" t="s">
        <v>4738</v>
      </c>
      <c r="B1230" t="s">
        <v>2010</v>
      </c>
      <c r="C1230" t="s">
        <v>2958</v>
      </c>
      <c r="D1230" t="s">
        <v>2869</v>
      </c>
      <c r="E1230" t="s">
        <v>2459</v>
      </c>
      <c r="F1230" t="s">
        <v>2959</v>
      </c>
      <c r="G1230" t="s">
        <v>4740</v>
      </c>
      <c r="H1230" t="s">
        <v>2518</v>
      </c>
      <c r="I1230" t="s">
        <v>4089</v>
      </c>
    </row>
    <row r="1231" spans="1:11">
      <c r="A1231" s="92" t="s">
        <v>4738</v>
      </c>
      <c r="B1231" t="s">
        <v>2010</v>
      </c>
      <c r="C1231" t="s">
        <v>2960</v>
      </c>
      <c r="D1231" t="s">
        <v>2901</v>
      </c>
      <c r="E1231" t="s">
        <v>2459</v>
      </c>
      <c r="F1231" t="s">
        <v>2959</v>
      </c>
      <c r="G1231" t="s">
        <v>4740</v>
      </c>
      <c r="H1231" t="s">
        <v>2518</v>
      </c>
      <c r="I1231" t="s">
        <v>4089</v>
      </c>
    </row>
    <row r="1232" spans="1:11">
      <c r="A1232" s="92" t="s">
        <v>4738</v>
      </c>
      <c r="B1232" t="s">
        <v>2010</v>
      </c>
      <c r="C1232" t="s">
        <v>3137</v>
      </c>
      <c r="D1232" t="s">
        <v>2446</v>
      </c>
      <c r="E1232" t="s">
        <v>3138</v>
      </c>
      <c r="F1232" t="s">
        <v>3139</v>
      </c>
      <c r="G1232" t="s">
        <v>4739</v>
      </c>
      <c r="H1232" t="s">
        <v>551</v>
      </c>
      <c r="I1232" t="s">
        <v>4089</v>
      </c>
    </row>
    <row r="1233" spans="1:9">
      <c r="A1233" s="92" t="s">
        <v>4738</v>
      </c>
      <c r="B1233" t="s">
        <v>2010</v>
      </c>
      <c r="C1233" t="s">
        <v>2434</v>
      </c>
      <c r="D1233" t="s">
        <v>2415</v>
      </c>
      <c r="G1233" t="s">
        <v>4684</v>
      </c>
      <c r="I1233" t="s">
        <v>4089</v>
      </c>
    </row>
    <row r="1234" spans="1:9">
      <c r="A1234" s="92" t="s">
        <v>4738</v>
      </c>
      <c r="B1234" t="s">
        <v>2010</v>
      </c>
      <c r="C1234" t="s">
        <v>3140</v>
      </c>
      <c r="D1234" t="s">
        <v>2919</v>
      </c>
      <c r="E1234" t="s">
        <v>3141</v>
      </c>
      <c r="F1234" t="s">
        <v>3142</v>
      </c>
      <c r="G1234" t="s">
        <v>4739</v>
      </c>
      <c r="H1234" t="s">
        <v>551</v>
      </c>
      <c r="I1234" t="s">
        <v>4089</v>
      </c>
    </row>
    <row r="1235" spans="1:9">
      <c r="A1235" s="92" t="s">
        <v>4738</v>
      </c>
      <c r="B1235" t="s">
        <v>2010</v>
      </c>
      <c r="C1235" t="s">
        <v>3143</v>
      </c>
      <c r="D1235" t="s">
        <v>2446</v>
      </c>
      <c r="E1235" t="s">
        <v>551</v>
      </c>
      <c r="F1235" t="s">
        <v>3144</v>
      </c>
      <c r="G1235" t="s">
        <v>4739</v>
      </c>
      <c r="H1235" t="s">
        <v>551</v>
      </c>
      <c r="I1235" t="s">
        <v>4089</v>
      </c>
    </row>
    <row r="1236" spans="1:9">
      <c r="A1236" s="92" t="s">
        <v>4738</v>
      </c>
      <c r="B1236" t="s">
        <v>2010</v>
      </c>
      <c r="C1236" t="s">
        <v>2963</v>
      </c>
      <c r="D1236" t="s">
        <v>2415</v>
      </c>
      <c r="E1236" t="s">
        <v>2459</v>
      </c>
      <c r="G1236" t="s">
        <v>4740</v>
      </c>
      <c r="H1236" t="s">
        <v>2518</v>
      </c>
      <c r="I1236" t="s">
        <v>4089</v>
      </c>
    </row>
    <row r="1237" spans="1:9">
      <c r="A1237" s="92" t="s">
        <v>4738</v>
      </c>
      <c r="B1237" t="s">
        <v>2010</v>
      </c>
      <c r="C1237" t="s">
        <v>2964</v>
      </c>
      <c r="D1237" t="s">
        <v>2946</v>
      </c>
      <c r="E1237" t="s">
        <v>2965</v>
      </c>
      <c r="G1237" t="s">
        <v>4740</v>
      </c>
      <c r="H1237" t="s">
        <v>3145</v>
      </c>
      <c r="I1237" t="s">
        <v>4089</v>
      </c>
    </row>
    <row r="1238" spans="1:9">
      <c r="A1238" s="92" t="s">
        <v>4738</v>
      </c>
      <c r="B1238" t="s">
        <v>2010</v>
      </c>
      <c r="C1238" t="s">
        <v>2967</v>
      </c>
      <c r="D1238" t="s">
        <v>2869</v>
      </c>
      <c r="E1238" t="s">
        <v>2965</v>
      </c>
      <c r="F1238" t="s">
        <v>2968</v>
      </c>
      <c r="G1238" t="s">
        <v>4740</v>
      </c>
      <c r="H1238" t="s">
        <v>3145</v>
      </c>
      <c r="I1238" t="s">
        <v>4089</v>
      </c>
    </row>
    <row r="1239" spans="1:9">
      <c r="A1239" s="92" t="s">
        <v>4738</v>
      </c>
      <c r="B1239" t="s">
        <v>2012</v>
      </c>
      <c r="C1239" t="s">
        <v>2458</v>
      </c>
      <c r="D1239" t="s">
        <v>2458</v>
      </c>
      <c r="E1239" t="s">
        <v>2459</v>
      </c>
      <c r="F1239" t="s">
        <v>2719</v>
      </c>
      <c r="G1239" t="s">
        <v>4740</v>
      </c>
      <c r="H1239" t="s">
        <v>2518</v>
      </c>
      <c r="I1239" t="s">
        <v>4093</v>
      </c>
    </row>
    <row r="1240" spans="1:9">
      <c r="A1240" s="92" t="s">
        <v>4738</v>
      </c>
      <c r="B1240" t="s">
        <v>2012</v>
      </c>
      <c r="C1240" t="s">
        <v>2976</v>
      </c>
      <c r="D1240" t="s">
        <v>2919</v>
      </c>
      <c r="E1240" t="s">
        <v>2459</v>
      </c>
      <c r="G1240" t="s">
        <v>4740</v>
      </c>
      <c r="H1240" t="s">
        <v>2518</v>
      </c>
      <c r="I1240" t="s">
        <v>4093</v>
      </c>
    </row>
    <row r="1241" spans="1:9">
      <c r="A1241" s="92" t="s">
        <v>4738</v>
      </c>
      <c r="B1241" t="s">
        <v>2012</v>
      </c>
      <c r="C1241" t="s">
        <v>3147</v>
      </c>
      <c r="D1241" t="s">
        <v>2919</v>
      </c>
      <c r="E1241" t="s">
        <v>551</v>
      </c>
      <c r="F1241" t="s">
        <v>3148</v>
      </c>
      <c r="G1241" t="s">
        <v>4739</v>
      </c>
      <c r="H1241" t="s">
        <v>551</v>
      </c>
      <c r="I1241" t="s">
        <v>4093</v>
      </c>
    </row>
    <row r="1242" spans="1:9">
      <c r="A1242" s="92" t="s">
        <v>4738</v>
      </c>
      <c r="B1242" t="s">
        <v>2012</v>
      </c>
      <c r="C1242" t="s">
        <v>2990</v>
      </c>
      <c r="D1242" t="s">
        <v>2889</v>
      </c>
      <c r="E1242" t="s">
        <v>2459</v>
      </c>
      <c r="F1242" t="s">
        <v>2991</v>
      </c>
      <c r="G1242" t="s">
        <v>4740</v>
      </c>
      <c r="H1242" t="s">
        <v>2518</v>
      </c>
      <c r="I1242" t="s">
        <v>4093</v>
      </c>
    </row>
    <row r="1243" spans="1:9">
      <c r="A1243" s="92" t="s">
        <v>4738</v>
      </c>
      <c r="B1243" t="s">
        <v>2012</v>
      </c>
      <c r="C1243" t="s">
        <v>3149</v>
      </c>
      <c r="D1243" t="s">
        <v>2893</v>
      </c>
      <c r="E1243" t="s">
        <v>551</v>
      </c>
      <c r="F1243" t="s">
        <v>3150</v>
      </c>
      <c r="G1243" t="s">
        <v>4739</v>
      </c>
      <c r="H1243" t="s">
        <v>551</v>
      </c>
      <c r="I1243" t="s">
        <v>4093</v>
      </c>
    </row>
    <row r="1244" spans="1:9">
      <c r="A1244" s="92" t="s">
        <v>4738</v>
      </c>
      <c r="B1244" t="s">
        <v>2012</v>
      </c>
      <c r="C1244" t="s">
        <v>3002</v>
      </c>
      <c r="D1244" t="s">
        <v>2869</v>
      </c>
      <c r="E1244" t="s">
        <v>2965</v>
      </c>
      <c r="G1244" t="s">
        <v>4740</v>
      </c>
      <c r="H1244" t="s">
        <v>3145</v>
      </c>
      <c r="I1244" t="s">
        <v>4093</v>
      </c>
    </row>
    <row r="1245" spans="1:9">
      <c r="A1245" s="92" t="s">
        <v>4738</v>
      </c>
      <c r="B1245" t="s">
        <v>2016</v>
      </c>
      <c r="C1245" t="s">
        <v>2458</v>
      </c>
      <c r="D1245" t="s">
        <v>2458</v>
      </c>
      <c r="E1245" t="s">
        <v>2459</v>
      </c>
      <c r="F1245" t="s">
        <v>2719</v>
      </c>
      <c r="G1245" t="s">
        <v>4740</v>
      </c>
      <c r="H1245" t="s">
        <v>2518</v>
      </c>
      <c r="I1245" t="s">
        <v>4097</v>
      </c>
    </row>
    <row r="1246" spans="1:9">
      <c r="A1246" s="92" t="s">
        <v>4738</v>
      </c>
      <c r="B1246" t="s">
        <v>2016</v>
      </c>
      <c r="C1246" t="s">
        <v>3152</v>
      </c>
      <c r="D1246" t="s">
        <v>2869</v>
      </c>
      <c r="E1246" t="s">
        <v>3153</v>
      </c>
      <c r="F1246" t="s">
        <v>3154</v>
      </c>
      <c r="G1246" t="s">
        <v>4739</v>
      </c>
      <c r="H1246" t="s">
        <v>551</v>
      </c>
      <c r="I1246" t="s">
        <v>4097</v>
      </c>
    </row>
    <row r="1247" spans="1:9">
      <c r="A1247" s="92" t="s">
        <v>4738</v>
      </c>
      <c r="B1247" t="s">
        <v>2016</v>
      </c>
      <c r="C1247" t="s">
        <v>3155</v>
      </c>
      <c r="D1247" t="s">
        <v>2884</v>
      </c>
      <c r="E1247" t="s">
        <v>551</v>
      </c>
      <c r="G1247" t="s">
        <v>4739</v>
      </c>
      <c r="H1247" t="s">
        <v>551</v>
      </c>
      <c r="I1247" t="s">
        <v>4097</v>
      </c>
    </row>
    <row r="1248" spans="1:9">
      <c r="A1248" s="92" t="s">
        <v>4738</v>
      </c>
      <c r="B1248" t="s">
        <v>2016</v>
      </c>
      <c r="C1248" t="s">
        <v>3012</v>
      </c>
      <c r="D1248" t="s">
        <v>2869</v>
      </c>
      <c r="E1248" t="s">
        <v>3013</v>
      </c>
      <c r="F1248" t="s">
        <v>3015</v>
      </c>
      <c r="G1248" t="s">
        <v>4740</v>
      </c>
      <c r="H1248" t="s">
        <v>2518</v>
      </c>
      <c r="I1248" t="s">
        <v>4097</v>
      </c>
    </row>
    <row r="1249" spans="1:9">
      <c r="A1249" s="92" t="s">
        <v>4738</v>
      </c>
      <c r="B1249" t="s">
        <v>2016</v>
      </c>
      <c r="C1249" t="s">
        <v>3156</v>
      </c>
      <c r="D1249" t="s">
        <v>2884</v>
      </c>
      <c r="E1249" t="s">
        <v>3157</v>
      </c>
      <c r="F1249" t="s">
        <v>3158</v>
      </c>
      <c r="G1249" t="s">
        <v>4739</v>
      </c>
      <c r="H1249" t="s">
        <v>551</v>
      </c>
      <c r="I1249" t="s">
        <v>4097</v>
      </c>
    </row>
    <row r="1250" spans="1:9">
      <c r="A1250" s="92" t="s">
        <v>4738</v>
      </c>
      <c r="B1250" t="s">
        <v>2016</v>
      </c>
      <c r="C1250" t="s">
        <v>3159</v>
      </c>
      <c r="D1250" t="s">
        <v>2869</v>
      </c>
      <c r="E1250" t="s">
        <v>551</v>
      </c>
      <c r="F1250" t="s">
        <v>3160</v>
      </c>
      <c r="G1250" t="s">
        <v>4739</v>
      </c>
      <c r="H1250" t="s">
        <v>551</v>
      </c>
      <c r="I1250" t="s">
        <v>4097</v>
      </c>
    </row>
    <row r="1251" spans="1:9">
      <c r="A1251" s="92" t="s">
        <v>4738</v>
      </c>
      <c r="B1251" t="s">
        <v>2016</v>
      </c>
      <c r="C1251" t="s">
        <v>3020</v>
      </c>
      <c r="D1251" t="s">
        <v>2446</v>
      </c>
      <c r="E1251" t="s">
        <v>2459</v>
      </c>
      <c r="F1251" t="s">
        <v>3021</v>
      </c>
      <c r="G1251" t="s">
        <v>4740</v>
      </c>
      <c r="H1251" t="s">
        <v>2518</v>
      </c>
      <c r="I1251" t="s">
        <v>4097</v>
      </c>
    </row>
    <row r="1252" spans="1:9">
      <c r="A1252" s="92" t="s">
        <v>4738</v>
      </c>
      <c r="B1252" t="s">
        <v>2016</v>
      </c>
      <c r="C1252" t="s">
        <v>3161</v>
      </c>
      <c r="D1252" t="s">
        <v>2919</v>
      </c>
      <c r="E1252" t="s">
        <v>3162</v>
      </c>
      <c r="F1252" t="s">
        <v>3163</v>
      </c>
      <c r="G1252" t="s">
        <v>4739</v>
      </c>
      <c r="H1252" t="s">
        <v>551</v>
      </c>
      <c r="I1252" t="s">
        <v>4097</v>
      </c>
    </row>
    <row r="1253" spans="1:9">
      <c r="A1253" s="92" t="s">
        <v>4738</v>
      </c>
      <c r="B1253" t="s">
        <v>2016</v>
      </c>
      <c r="C1253" t="s">
        <v>3026</v>
      </c>
      <c r="D1253" t="s">
        <v>2415</v>
      </c>
      <c r="E1253" t="s">
        <v>2753</v>
      </c>
      <c r="F1253" t="s">
        <v>3027</v>
      </c>
      <c r="G1253" t="s">
        <v>4739</v>
      </c>
      <c r="H1253" t="s">
        <v>551</v>
      </c>
      <c r="I1253" t="s">
        <v>4097</v>
      </c>
    </row>
    <row r="1254" spans="1:9">
      <c r="A1254" s="92" t="s">
        <v>4738</v>
      </c>
      <c r="B1254" t="s">
        <v>2016</v>
      </c>
      <c r="C1254" t="s">
        <v>2436</v>
      </c>
      <c r="D1254" t="s">
        <v>2415</v>
      </c>
      <c r="G1254" t="s">
        <v>4684</v>
      </c>
      <c r="I1254" t="s">
        <v>4097</v>
      </c>
    </row>
    <row r="1255" spans="1:9">
      <c r="A1255" s="92" t="s">
        <v>4738</v>
      </c>
      <c r="B1255" t="s">
        <v>2016</v>
      </c>
      <c r="C1255" t="s">
        <v>2437</v>
      </c>
      <c r="D1255" t="s">
        <v>2415</v>
      </c>
      <c r="G1255" t="s">
        <v>4684</v>
      </c>
      <c r="I1255" t="s">
        <v>4097</v>
      </c>
    </row>
    <row r="1256" spans="1:9">
      <c r="A1256" s="92" t="s">
        <v>4738</v>
      </c>
      <c r="B1256" t="s">
        <v>2016</v>
      </c>
      <c r="C1256" t="s">
        <v>2438</v>
      </c>
      <c r="D1256" t="s">
        <v>2415</v>
      </c>
      <c r="G1256" t="s">
        <v>4684</v>
      </c>
      <c r="I1256" t="s">
        <v>4097</v>
      </c>
    </row>
    <row r="1257" spans="1:9">
      <c r="A1257" s="92" t="s">
        <v>4738</v>
      </c>
      <c r="B1257" t="s">
        <v>2016</v>
      </c>
      <c r="C1257" t="s">
        <v>2439</v>
      </c>
      <c r="D1257" t="s">
        <v>2415</v>
      </c>
      <c r="G1257" t="s">
        <v>4684</v>
      </c>
      <c r="I1257" t="s">
        <v>4097</v>
      </c>
    </row>
    <row r="1258" spans="1:9">
      <c r="A1258" s="92" t="s">
        <v>4738</v>
      </c>
      <c r="B1258" t="s">
        <v>2016</v>
      </c>
      <c r="C1258" t="s">
        <v>2440</v>
      </c>
      <c r="D1258" t="s">
        <v>2415</v>
      </c>
      <c r="G1258" t="s">
        <v>4684</v>
      </c>
      <c r="I1258" t="s">
        <v>4097</v>
      </c>
    </row>
    <row r="1259" spans="1:9">
      <c r="A1259" s="92" t="s">
        <v>4738</v>
      </c>
      <c r="B1259" t="s">
        <v>2016</v>
      </c>
      <c r="C1259" t="s">
        <v>2441</v>
      </c>
      <c r="D1259" t="s">
        <v>2415</v>
      </c>
      <c r="G1259" t="s">
        <v>4684</v>
      </c>
      <c r="I1259" t="s">
        <v>4097</v>
      </c>
    </row>
    <row r="1260" spans="1:9">
      <c r="A1260" s="92" t="s">
        <v>4738</v>
      </c>
      <c r="B1260" t="s">
        <v>2016</v>
      </c>
      <c r="C1260" t="s">
        <v>2442</v>
      </c>
      <c r="D1260" t="s">
        <v>2415</v>
      </c>
      <c r="G1260" t="s">
        <v>4684</v>
      </c>
      <c r="I1260" t="s">
        <v>4097</v>
      </c>
    </row>
    <row r="1261" spans="1:9">
      <c r="A1261" s="92" t="s">
        <v>4738</v>
      </c>
      <c r="B1261" t="s">
        <v>2016</v>
      </c>
      <c r="C1261" t="s">
        <v>2443</v>
      </c>
      <c r="D1261" t="s">
        <v>2415</v>
      </c>
      <c r="G1261" t="s">
        <v>4684</v>
      </c>
      <c r="I1261" t="s">
        <v>4097</v>
      </c>
    </row>
    <row r="1262" spans="1:9">
      <c r="A1262" s="92" t="s">
        <v>4738</v>
      </c>
      <c r="B1262" t="s">
        <v>2016</v>
      </c>
      <c r="C1262" t="s">
        <v>3164</v>
      </c>
      <c r="D1262" t="s">
        <v>2919</v>
      </c>
      <c r="E1262" t="s">
        <v>551</v>
      </c>
      <c r="F1262" t="s">
        <v>3165</v>
      </c>
      <c r="G1262" t="s">
        <v>4739</v>
      </c>
      <c r="H1262" t="s">
        <v>551</v>
      </c>
      <c r="I1262" t="s">
        <v>4097</v>
      </c>
    </row>
    <row r="1263" spans="1:9">
      <c r="A1263" s="92" t="s">
        <v>4738</v>
      </c>
      <c r="B1263" t="s">
        <v>2016</v>
      </c>
      <c r="C1263" t="s">
        <v>3034</v>
      </c>
      <c r="D1263" t="s">
        <v>2884</v>
      </c>
      <c r="E1263" t="s">
        <v>2965</v>
      </c>
      <c r="G1263" t="s">
        <v>4740</v>
      </c>
      <c r="H1263" t="s">
        <v>3145</v>
      </c>
      <c r="I1263" t="s">
        <v>4097</v>
      </c>
    </row>
    <row r="1264" spans="1:9">
      <c r="A1264" s="92" t="s">
        <v>4738</v>
      </c>
      <c r="B1264" t="s">
        <v>2018</v>
      </c>
      <c r="C1264" t="s">
        <v>2458</v>
      </c>
      <c r="D1264" t="s">
        <v>2458</v>
      </c>
      <c r="E1264" t="s">
        <v>2459</v>
      </c>
      <c r="F1264" t="s">
        <v>2719</v>
      </c>
      <c r="G1264" t="s">
        <v>4740</v>
      </c>
      <c r="H1264" t="s">
        <v>2518</v>
      </c>
      <c r="I1264" t="s">
        <v>4101</v>
      </c>
    </row>
    <row r="1265" spans="1:9">
      <c r="A1265" s="92" t="s">
        <v>4738</v>
      </c>
      <c r="B1265" t="s">
        <v>2018</v>
      </c>
      <c r="C1265" t="s">
        <v>3042</v>
      </c>
      <c r="D1265" t="s">
        <v>2446</v>
      </c>
      <c r="E1265" t="s">
        <v>3043</v>
      </c>
      <c r="F1265" t="s">
        <v>3045</v>
      </c>
      <c r="G1265" t="s">
        <v>4739</v>
      </c>
      <c r="H1265" t="s">
        <v>3167</v>
      </c>
      <c r="I1265" t="s">
        <v>4101</v>
      </c>
    </row>
    <row r="1266" spans="1:9">
      <c r="A1266" s="92" t="s">
        <v>4738</v>
      </c>
      <c r="B1266" t="s">
        <v>2018</v>
      </c>
      <c r="C1266" t="s">
        <v>2445</v>
      </c>
      <c r="D1266" t="s">
        <v>2446</v>
      </c>
      <c r="G1266" t="s">
        <v>4686</v>
      </c>
      <c r="I1266" t="s">
        <v>4101</v>
      </c>
    </row>
    <row r="1267" spans="1:9">
      <c r="A1267" s="92" t="s">
        <v>4738</v>
      </c>
      <c r="B1267" t="s">
        <v>2018</v>
      </c>
      <c r="C1267" t="s">
        <v>3168</v>
      </c>
      <c r="D1267" t="s">
        <v>2446</v>
      </c>
      <c r="E1267" t="s">
        <v>3169</v>
      </c>
      <c r="F1267" t="s">
        <v>3170</v>
      </c>
      <c r="G1267" t="s">
        <v>4739</v>
      </c>
      <c r="H1267" t="s">
        <v>133</v>
      </c>
      <c r="I1267" t="s">
        <v>4101</v>
      </c>
    </row>
    <row r="1268" spans="1:9">
      <c r="A1268" s="92" t="s">
        <v>4738</v>
      </c>
      <c r="B1268" t="s">
        <v>2018</v>
      </c>
      <c r="C1268" t="s">
        <v>2448</v>
      </c>
      <c r="D1268" t="s">
        <v>2415</v>
      </c>
      <c r="G1268" t="s">
        <v>4684</v>
      </c>
      <c r="I1268" t="s">
        <v>4101</v>
      </c>
    </row>
    <row r="1269" spans="1:9">
      <c r="A1269" s="92" t="s">
        <v>4738</v>
      </c>
      <c r="B1269" t="s">
        <v>2018</v>
      </c>
      <c r="C1269" t="s">
        <v>3171</v>
      </c>
      <c r="D1269" t="s">
        <v>2893</v>
      </c>
      <c r="E1269" t="s">
        <v>551</v>
      </c>
      <c r="F1269" t="s">
        <v>3172</v>
      </c>
      <c r="G1269" t="s">
        <v>4739</v>
      </c>
      <c r="H1269" t="s">
        <v>551</v>
      </c>
      <c r="I1269" t="s">
        <v>4101</v>
      </c>
    </row>
    <row r="1270" spans="1:9">
      <c r="A1270" s="92" t="s">
        <v>4738</v>
      </c>
      <c r="B1270" t="s">
        <v>2019</v>
      </c>
      <c r="C1270" t="s">
        <v>2458</v>
      </c>
      <c r="D1270" t="s">
        <v>2458</v>
      </c>
      <c r="E1270" t="s">
        <v>2459</v>
      </c>
      <c r="F1270" t="s">
        <v>2719</v>
      </c>
      <c r="G1270" t="s">
        <v>4740</v>
      </c>
      <c r="H1270" t="s">
        <v>2518</v>
      </c>
      <c r="I1270" t="s">
        <v>4105</v>
      </c>
    </row>
    <row r="1271" spans="1:9">
      <c r="A1271" s="92" t="s">
        <v>4738</v>
      </c>
      <c r="B1271" t="s">
        <v>2019</v>
      </c>
      <c r="C1271" t="s">
        <v>3072</v>
      </c>
      <c r="D1271" t="s">
        <v>2889</v>
      </c>
      <c r="E1271" t="s">
        <v>3073</v>
      </c>
      <c r="F1271" t="s">
        <v>3074</v>
      </c>
      <c r="G1271" t="s">
        <v>4739</v>
      </c>
      <c r="H1271" t="s">
        <v>551</v>
      </c>
      <c r="I1271" t="s">
        <v>4105</v>
      </c>
    </row>
    <row r="1272" spans="1:9">
      <c r="A1272" s="92" t="s">
        <v>4738</v>
      </c>
      <c r="B1272" t="s">
        <v>2019</v>
      </c>
      <c r="C1272" t="s">
        <v>3093</v>
      </c>
      <c r="D1272" t="s">
        <v>2415</v>
      </c>
      <c r="E1272" t="s">
        <v>3094</v>
      </c>
      <c r="F1272" t="s">
        <v>3095</v>
      </c>
      <c r="G1272" t="s">
        <v>4739</v>
      </c>
      <c r="H1272" t="s">
        <v>551</v>
      </c>
      <c r="I1272" t="s">
        <v>4105</v>
      </c>
    </row>
    <row r="1273" spans="1:9">
      <c r="A1273" s="92" t="s">
        <v>4738</v>
      </c>
      <c r="B1273" t="s">
        <v>2020</v>
      </c>
      <c r="C1273" t="s">
        <v>2513</v>
      </c>
      <c r="D1273" t="s">
        <v>2514</v>
      </c>
      <c r="E1273" t="s">
        <v>551</v>
      </c>
      <c r="F1273" t="s">
        <v>2516</v>
      </c>
      <c r="G1273" t="s">
        <v>4739</v>
      </c>
      <c r="H1273" t="s">
        <v>551</v>
      </c>
      <c r="I1273" t="s">
        <v>4108</v>
      </c>
    </row>
    <row r="1274" spans="1:9">
      <c r="A1274" s="92" t="s">
        <v>4738</v>
      </c>
      <c r="B1274" t="s">
        <v>2021</v>
      </c>
      <c r="C1274" t="s">
        <v>2457</v>
      </c>
      <c r="D1274" t="s">
        <v>2458</v>
      </c>
      <c r="E1274" t="s">
        <v>2459</v>
      </c>
      <c r="G1274" t="s">
        <v>4740</v>
      </c>
      <c r="H1274" t="s">
        <v>2518</v>
      </c>
      <c r="I1274" t="s">
        <v>4112</v>
      </c>
    </row>
    <row r="1275" spans="1:9">
      <c r="A1275" s="92" t="s">
        <v>4738</v>
      </c>
      <c r="B1275" t="s">
        <v>2027</v>
      </c>
      <c r="C1275" t="s">
        <v>2528</v>
      </c>
      <c r="D1275" t="s">
        <v>2458</v>
      </c>
      <c r="E1275" t="s">
        <v>551</v>
      </c>
      <c r="F1275" t="s">
        <v>2529</v>
      </c>
      <c r="G1275" t="s">
        <v>4739</v>
      </c>
      <c r="H1275" t="s">
        <v>551</v>
      </c>
      <c r="I1275" t="s">
        <v>4120</v>
      </c>
    </row>
    <row r="1276" spans="1:9">
      <c r="A1276" s="92" t="s">
        <v>4738</v>
      </c>
      <c r="B1276" t="s">
        <v>2029</v>
      </c>
      <c r="C1276" t="s">
        <v>2462</v>
      </c>
      <c r="D1276" t="s">
        <v>2463</v>
      </c>
      <c r="E1276" t="s">
        <v>2459</v>
      </c>
      <c r="G1276" t="s">
        <v>4740</v>
      </c>
      <c r="H1276" t="s">
        <v>2518</v>
      </c>
      <c r="I1276" t="s">
        <v>4124</v>
      </c>
    </row>
    <row r="1277" spans="1:9">
      <c r="A1277" s="92" t="s">
        <v>4738</v>
      </c>
      <c r="B1277" t="s">
        <v>2029</v>
      </c>
      <c r="C1277" t="s">
        <v>2464</v>
      </c>
      <c r="D1277" t="s">
        <v>2463</v>
      </c>
      <c r="E1277" t="s">
        <v>2459</v>
      </c>
      <c r="G1277" t="s">
        <v>4740</v>
      </c>
      <c r="H1277" t="s">
        <v>2518</v>
      </c>
      <c r="I1277" t="s">
        <v>4124</v>
      </c>
    </row>
    <row r="1278" spans="1:9">
      <c r="A1278" s="92" t="s">
        <v>4738</v>
      </c>
      <c r="B1278" t="s">
        <v>2029</v>
      </c>
      <c r="C1278" t="s">
        <v>2465</v>
      </c>
      <c r="D1278" t="s">
        <v>2463</v>
      </c>
      <c r="E1278" t="s">
        <v>2459</v>
      </c>
      <c r="G1278" t="s">
        <v>4740</v>
      </c>
      <c r="H1278" t="s">
        <v>2518</v>
      </c>
      <c r="I1278" t="s">
        <v>4124</v>
      </c>
    </row>
    <row r="1279" spans="1:9">
      <c r="A1279" s="92" t="s">
        <v>4738</v>
      </c>
      <c r="B1279" t="s">
        <v>2029</v>
      </c>
      <c r="C1279" t="s">
        <v>2466</v>
      </c>
      <c r="D1279" t="s">
        <v>2463</v>
      </c>
      <c r="E1279" t="s">
        <v>2459</v>
      </c>
      <c r="G1279" t="s">
        <v>4740</v>
      </c>
      <c r="H1279" t="s">
        <v>2518</v>
      </c>
      <c r="I1279" t="s">
        <v>4124</v>
      </c>
    </row>
    <row r="1280" spans="1:9">
      <c r="A1280" s="92" t="s">
        <v>4738</v>
      </c>
      <c r="B1280" t="s">
        <v>2031</v>
      </c>
      <c r="C1280" t="s">
        <v>2472</v>
      </c>
      <c r="D1280" t="s">
        <v>2458</v>
      </c>
      <c r="E1280" t="s">
        <v>2459</v>
      </c>
      <c r="G1280" t="s">
        <v>4740</v>
      </c>
      <c r="H1280" t="s">
        <v>2518</v>
      </c>
      <c r="I1280" t="s">
        <v>4126</v>
      </c>
    </row>
    <row r="1281" spans="1:9">
      <c r="A1281" s="92" t="s">
        <v>4738</v>
      </c>
      <c r="B1281" t="s">
        <v>2031</v>
      </c>
      <c r="C1281" t="s">
        <v>2473</v>
      </c>
      <c r="D1281" t="s">
        <v>2458</v>
      </c>
      <c r="E1281" t="s">
        <v>2459</v>
      </c>
      <c r="G1281" t="s">
        <v>4740</v>
      </c>
      <c r="H1281" t="s">
        <v>2518</v>
      </c>
      <c r="I1281" t="s">
        <v>4126</v>
      </c>
    </row>
    <row r="1282" spans="1:9">
      <c r="A1282" s="92" t="s">
        <v>4738</v>
      </c>
      <c r="B1282" t="s">
        <v>2031</v>
      </c>
      <c r="C1282" t="s">
        <v>2474</v>
      </c>
      <c r="D1282" t="s">
        <v>2458</v>
      </c>
      <c r="E1282" t="s">
        <v>2459</v>
      </c>
      <c r="G1282" t="s">
        <v>4740</v>
      </c>
      <c r="H1282" t="s">
        <v>2518</v>
      </c>
      <c r="I1282" t="s">
        <v>4126</v>
      </c>
    </row>
    <row r="1283" spans="1:9">
      <c r="A1283" s="92" t="s">
        <v>4738</v>
      </c>
      <c r="B1283" t="s">
        <v>2034</v>
      </c>
      <c r="C1283" t="s">
        <v>2533</v>
      </c>
      <c r="E1283" t="s">
        <v>2534</v>
      </c>
      <c r="G1283" t="s">
        <v>4739</v>
      </c>
      <c r="H1283" t="s">
        <v>551</v>
      </c>
      <c r="I1283" t="s">
        <v>4128</v>
      </c>
    </row>
    <row r="1284" spans="1:9">
      <c r="A1284" s="92" t="s">
        <v>4738</v>
      </c>
      <c r="B1284" t="s">
        <v>2034</v>
      </c>
      <c r="C1284" t="s">
        <v>2476</v>
      </c>
      <c r="D1284" t="s">
        <v>2458</v>
      </c>
      <c r="E1284" t="s">
        <v>2459</v>
      </c>
      <c r="G1284" t="s">
        <v>4740</v>
      </c>
      <c r="H1284" t="s">
        <v>2518</v>
      </c>
      <c r="I1284" t="s">
        <v>4128</v>
      </c>
    </row>
    <row r="1285" spans="1:9">
      <c r="A1285" s="92" t="s">
        <v>4738</v>
      </c>
      <c r="B1285" t="s">
        <v>2037</v>
      </c>
      <c r="C1285" t="s">
        <v>2536</v>
      </c>
      <c r="D1285" t="s">
        <v>2537</v>
      </c>
      <c r="E1285" t="s">
        <v>551</v>
      </c>
      <c r="F1285" t="s">
        <v>2538</v>
      </c>
      <c r="G1285" t="s">
        <v>4739</v>
      </c>
      <c r="H1285" t="s">
        <v>551</v>
      </c>
      <c r="I1285" t="s">
        <v>4136</v>
      </c>
    </row>
    <row r="1286" spans="1:9">
      <c r="A1286" s="92" t="s">
        <v>4738</v>
      </c>
      <c r="B1286" t="s">
        <v>2037</v>
      </c>
      <c r="C1286" t="s">
        <v>2539</v>
      </c>
      <c r="D1286" t="s">
        <v>2540</v>
      </c>
      <c r="E1286" t="s">
        <v>2541</v>
      </c>
      <c r="F1286" t="s">
        <v>2542</v>
      </c>
      <c r="G1286" t="s">
        <v>4739</v>
      </c>
      <c r="H1286" t="s">
        <v>551</v>
      </c>
      <c r="I1286" t="s">
        <v>4136</v>
      </c>
    </row>
    <row r="1287" spans="1:9">
      <c r="A1287" s="92" t="s">
        <v>4738</v>
      </c>
      <c r="B1287" t="s">
        <v>2037</v>
      </c>
      <c r="C1287" t="s">
        <v>2484</v>
      </c>
      <c r="D1287" t="s">
        <v>2485</v>
      </c>
      <c r="G1287" t="s">
        <v>4689</v>
      </c>
      <c r="I1287" t="s">
        <v>4136</v>
      </c>
    </row>
    <row r="1288" spans="1:9">
      <c r="A1288" s="92" t="s">
        <v>4738</v>
      </c>
      <c r="B1288" t="s">
        <v>2037</v>
      </c>
      <c r="C1288" t="s">
        <v>2487</v>
      </c>
      <c r="D1288" t="s">
        <v>2485</v>
      </c>
      <c r="G1288" t="s">
        <v>4689</v>
      </c>
      <c r="I1288" t="s">
        <v>4136</v>
      </c>
    </row>
    <row r="1289" spans="1:9">
      <c r="A1289" s="92" t="s">
        <v>4738</v>
      </c>
      <c r="B1289" t="s">
        <v>2037</v>
      </c>
      <c r="C1289" t="s">
        <v>2488</v>
      </c>
      <c r="D1289" t="s">
        <v>2485</v>
      </c>
      <c r="E1289" t="s">
        <v>2489</v>
      </c>
      <c r="F1289" t="s">
        <v>2491</v>
      </c>
      <c r="G1289" t="s">
        <v>4690</v>
      </c>
      <c r="I1289" t="s">
        <v>4136</v>
      </c>
    </row>
    <row r="1290" spans="1:9">
      <c r="A1290" s="92" t="s">
        <v>4738</v>
      </c>
      <c r="B1290" t="s">
        <v>2042</v>
      </c>
      <c r="C1290" t="s">
        <v>2494</v>
      </c>
      <c r="D1290" t="s">
        <v>2458</v>
      </c>
      <c r="E1290" t="s">
        <v>551</v>
      </c>
      <c r="F1290" t="s">
        <v>2495</v>
      </c>
      <c r="G1290" t="s">
        <v>4691</v>
      </c>
      <c r="I1290" t="s">
        <v>4140</v>
      </c>
    </row>
    <row r="1291" spans="1:9">
      <c r="A1291" s="92" t="s">
        <v>4738</v>
      </c>
      <c r="B1291" t="s">
        <v>2042</v>
      </c>
      <c r="C1291" t="s">
        <v>2494</v>
      </c>
      <c r="D1291" t="s">
        <v>2458</v>
      </c>
      <c r="E1291" t="s">
        <v>551</v>
      </c>
      <c r="F1291" t="s">
        <v>2495</v>
      </c>
      <c r="G1291" t="s">
        <v>4739</v>
      </c>
      <c r="H1291" t="s">
        <v>551</v>
      </c>
      <c r="I1291" t="s">
        <v>4140</v>
      </c>
    </row>
    <row r="1292" spans="1:9">
      <c r="A1292" s="92" t="s">
        <v>4738</v>
      </c>
      <c r="B1292" t="s">
        <v>2042</v>
      </c>
      <c r="C1292" t="s">
        <v>2544</v>
      </c>
      <c r="D1292" t="s">
        <v>2458</v>
      </c>
      <c r="E1292" t="s">
        <v>551</v>
      </c>
      <c r="F1292" t="s">
        <v>2545</v>
      </c>
      <c r="G1292" t="s">
        <v>4739</v>
      </c>
      <c r="H1292" t="s">
        <v>551</v>
      </c>
      <c r="I1292" t="s">
        <v>4140</v>
      </c>
    </row>
    <row r="1293" spans="1:9">
      <c r="A1293" s="92" t="s">
        <v>4738</v>
      </c>
      <c r="B1293" t="s">
        <v>2044</v>
      </c>
      <c r="C1293" t="s">
        <v>2547</v>
      </c>
      <c r="E1293" t="s">
        <v>551</v>
      </c>
      <c r="G1293" t="s">
        <v>4739</v>
      </c>
      <c r="H1293" t="s">
        <v>551</v>
      </c>
      <c r="I1293" t="s">
        <v>4144</v>
      </c>
    </row>
    <row r="1294" spans="1:9">
      <c r="A1294" s="92" t="s">
        <v>4738</v>
      </c>
      <c r="B1294" t="s">
        <v>2046</v>
      </c>
      <c r="C1294" t="s">
        <v>2499</v>
      </c>
      <c r="D1294" t="s">
        <v>2500</v>
      </c>
      <c r="E1294" t="s">
        <v>2501</v>
      </c>
      <c r="F1294" t="s">
        <v>2502</v>
      </c>
      <c r="G1294" t="s">
        <v>4684</v>
      </c>
      <c r="I1294" t="s">
        <v>4148</v>
      </c>
    </row>
    <row r="1295" spans="1:9">
      <c r="A1295" s="92" t="s">
        <v>4738</v>
      </c>
      <c r="B1295" t="s">
        <v>2046</v>
      </c>
      <c r="C1295" t="s">
        <v>2506</v>
      </c>
      <c r="D1295" t="s">
        <v>2458</v>
      </c>
      <c r="E1295" t="s">
        <v>2459</v>
      </c>
      <c r="G1295" t="s">
        <v>4740</v>
      </c>
      <c r="H1295" t="s">
        <v>2518</v>
      </c>
      <c r="I1295" t="s">
        <v>4148</v>
      </c>
    </row>
    <row r="1296" spans="1:9">
      <c r="A1296" s="92" t="s">
        <v>4741</v>
      </c>
      <c r="B1296" t="s">
        <v>2001</v>
      </c>
      <c r="C1296" t="s">
        <v>2458</v>
      </c>
      <c r="D1296" t="s">
        <v>2458</v>
      </c>
      <c r="E1296" t="s">
        <v>2459</v>
      </c>
      <c r="F1296" t="s">
        <v>2717</v>
      </c>
      <c r="G1296" t="s">
        <v>4742</v>
      </c>
      <c r="H1296" t="s">
        <v>2460</v>
      </c>
      <c r="I1296" t="s">
        <v>4077</v>
      </c>
    </row>
    <row r="1297" spans="1:9">
      <c r="A1297" s="92" t="s">
        <v>4741</v>
      </c>
      <c r="B1297" t="s">
        <v>2001</v>
      </c>
      <c r="C1297" t="s">
        <v>2414</v>
      </c>
      <c r="D1297" t="s">
        <v>2415</v>
      </c>
      <c r="G1297" t="s">
        <v>4684</v>
      </c>
      <c r="I1297" t="s">
        <v>4077</v>
      </c>
    </row>
    <row r="1298" spans="1:9">
      <c r="A1298" s="92" t="s">
        <v>4741</v>
      </c>
      <c r="B1298" t="s">
        <v>2001</v>
      </c>
      <c r="C1298" t="s">
        <v>2419</v>
      </c>
      <c r="D1298" t="s">
        <v>2415</v>
      </c>
      <c r="G1298" t="s">
        <v>4684</v>
      </c>
      <c r="I1298" t="s">
        <v>4077</v>
      </c>
    </row>
    <row r="1299" spans="1:9">
      <c r="A1299" s="92" t="s">
        <v>4741</v>
      </c>
      <c r="B1299" t="s">
        <v>2004</v>
      </c>
      <c r="C1299" t="s">
        <v>2881</v>
      </c>
      <c r="D1299" t="s">
        <v>2869</v>
      </c>
      <c r="E1299" t="s">
        <v>2459</v>
      </c>
      <c r="F1299" t="s">
        <v>2882</v>
      </c>
      <c r="G1299" t="s">
        <v>4742</v>
      </c>
      <c r="H1299" t="s">
        <v>2460</v>
      </c>
      <c r="I1299" t="s">
        <v>4081</v>
      </c>
    </row>
    <row r="1300" spans="1:9">
      <c r="A1300" s="92" t="s">
        <v>4741</v>
      </c>
      <c r="B1300" t="s">
        <v>2004</v>
      </c>
      <c r="C1300" t="s">
        <v>2421</v>
      </c>
      <c r="D1300" t="s">
        <v>2415</v>
      </c>
      <c r="G1300" t="s">
        <v>4685</v>
      </c>
      <c r="I1300" t="s">
        <v>4081</v>
      </c>
    </row>
    <row r="1301" spans="1:9">
      <c r="A1301" s="92" t="s">
        <v>4741</v>
      </c>
      <c r="B1301" t="s">
        <v>2004</v>
      </c>
      <c r="C1301" t="s">
        <v>2423</v>
      </c>
      <c r="D1301" t="s">
        <v>2424</v>
      </c>
      <c r="G1301" t="s">
        <v>4684</v>
      </c>
      <c r="I1301" t="s">
        <v>4081</v>
      </c>
    </row>
    <row r="1302" spans="1:9">
      <c r="A1302" s="92" t="s">
        <v>4741</v>
      </c>
      <c r="B1302" t="s">
        <v>2004</v>
      </c>
      <c r="C1302" t="s">
        <v>2425</v>
      </c>
      <c r="D1302" t="s">
        <v>2424</v>
      </c>
      <c r="G1302" t="s">
        <v>4684</v>
      </c>
      <c r="I1302" t="s">
        <v>4081</v>
      </c>
    </row>
    <row r="1303" spans="1:9">
      <c r="A1303" s="92" t="s">
        <v>4741</v>
      </c>
      <c r="B1303" t="s">
        <v>2004</v>
      </c>
      <c r="C1303" t="s">
        <v>2883</v>
      </c>
      <c r="D1303" t="s">
        <v>2884</v>
      </c>
      <c r="E1303" t="s">
        <v>2459</v>
      </c>
      <c r="F1303" t="s">
        <v>2885</v>
      </c>
      <c r="G1303" t="s">
        <v>4742</v>
      </c>
      <c r="H1303" t="s">
        <v>2460</v>
      </c>
      <c r="I1303" t="s">
        <v>4081</v>
      </c>
    </row>
    <row r="1304" spans="1:9">
      <c r="A1304" s="92" t="s">
        <v>4741</v>
      </c>
      <c r="B1304" t="s">
        <v>2004</v>
      </c>
      <c r="C1304" t="s">
        <v>2426</v>
      </c>
      <c r="D1304" t="s">
        <v>2415</v>
      </c>
      <c r="G1304" t="s">
        <v>4685</v>
      </c>
      <c r="I1304" t="s">
        <v>4081</v>
      </c>
    </row>
    <row r="1305" spans="1:9">
      <c r="A1305" s="92" t="s">
        <v>4741</v>
      </c>
      <c r="B1305" t="s">
        <v>2004</v>
      </c>
      <c r="C1305" t="s">
        <v>2896</v>
      </c>
      <c r="D1305" t="s">
        <v>2877</v>
      </c>
      <c r="E1305" t="s">
        <v>2897</v>
      </c>
      <c r="F1305" t="s">
        <v>2899</v>
      </c>
      <c r="G1305" t="s">
        <v>4742</v>
      </c>
      <c r="H1305" t="s">
        <v>2454</v>
      </c>
      <c r="I1305" t="s">
        <v>4081</v>
      </c>
    </row>
    <row r="1306" spans="1:9">
      <c r="A1306" s="92" t="s">
        <v>4741</v>
      </c>
      <c r="B1306" t="s">
        <v>2004</v>
      </c>
      <c r="C1306" t="s">
        <v>2900</v>
      </c>
      <c r="D1306" t="s">
        <v>2901</v>
      </c>
      <c r="E1306" t="s">
        <v>2459</v>
      </c>
      <c r="G1306" t="s">
        <v>4742</v>
      </c>
      <c r="H1306" t="s">
        <v>2460</v>
      </c>
      <c r="I1306" t="s">
        <v>4081</v>
      </c>
    </row>
    <row r="1307" spans="1:9">
      <c r="A1307" s="92" t="s">
        <v>4741</v>
      </c>
      <c r="B1307" t="s">
        <v>2004</v>
      </c>
      <c r="C1307" t="s">
        <v>2427</v>
      </c>
      <c r="D1307" t="s">
        <v>2424</v>
      </c>
      <c r="G1307" t="s">
        <v>4684</v>
      </c>
      <c r="I1307" t="s">
        <v>4081</v>
      </c>
    </row>
    <row r="1308" spans="1:9">
      <c r="A1308" s="92" t="s">
        <v>4741</v>
      </c>
      <c r="B1308" t="s">
        <v>2004</v>
      </c>
      <c r="C1308" t="s">
        <v>2428</v>
      </c>
      <c r="D1308" t="s">
        <v>2415</v>
      </c>
      <c r="G1308" t="s">
        <v>4684</v>
      </c>
      <c r="I1308" t="s">
        <v>4081</v>
      </c>
    </row>
    <row r="1309" spans="1:9">
      <c r="A1309" s="92" t="s">
        <v>4741</v>
      </c>
      <c r="B1309" t="s">
        <v>2004</v>
      </c>
      <c r="C1309" t="s">
        <v>2429</v>
      </c>
      <c r="D1309" t="s">
        <v>2415</v>
      </c>
      <c r="G1309" t="s">
        <v>4685</v>
      </c>
      <c r="I1309" t="s">
        <v>4081</v>
      </c>
    </row>
    <row r="1310" spans="1:9">
      <c r="A1310" s="92" t="s">
        <v>4741</v>
      </c>
      <c r="B1310" t="s">
        <v>2004</v>
      </c>
      <c r="C1310" t="s">
        <v>2902</v>
      </c>
      <c r="D1310" t="s">
        <v>2901</v>
      </c>
      <c r="E1310" t="s">
        <v>2452</v>
      </c>
      <c r="F1310" t="s">
        <v>2903</v>
      </c>
      <c r="G1310" t="s">
        <v>4742</v>
      </c>
      <c r="H1310" t="s">
        <v>2454</v>
      </c>
      <c r="I1310" t="s">
        <v>4081</v>
      </c>
    </row>
    <row r="1311" spans="1:9">
      <c r="A1311" s="92" t="s">
        <v>4741</v>
      </c>
      <c r="B1311" t="s">
        <v>2004</v>
      </c>
      <c r="C1311" t="s">
        <v>2904</v>
      </c>
      <c r="D1311" t="s">
        <v>2893</v>
      </c>
      <c r="E1311" t="s">
        <v>2452</v>
      </c>
      <c r="F1311" t="s">
        <v>2903</v>
      </c>
      <c r="G1311" t="s">
        <v>4742</v>
      </c>
      <c r="H1311" t="s">
        <v>2454</v>
      </c>
      <c r="I1311" t="s">
        <v>4081</v>
      </c>
    </row>
    <row r="1312" spans="1:9">
      <c r="A1312" s="92" t="s">
        <v>4741</v>
      </c>
      <c r="B1312" t="s">
        <v>2004</v>
      </c>
      <c r="C1312" t="s">
        <v>2430</v>
      </c>
      <c r="D1312" t="s">
        <v>2415</v>
      </c>
      <c r="G1312" t="s">
        <v>4685</v>
      </c>
      <c r="I1312" t="s">
        <v>4081</v>
      </c>
    </row>
    <row r="1313" spans="1:9">
      <c r="A1313" s="92" t="s">
        <v>4741</v>
      </c>
      <c r="B1313" t="s">
        <v>2004</v>
      </c>
      <c r="C1313" t="s">
        <v>2905</v>
      </c>
      <c r="D1313" t="s">
        <v>2446</v>
      </c>
      <c r="E1313" t="s">
        <v>2459</v>
      </c>
      <c r="G1313" t="s">
        <v>4742</v>
      </c>
      <c r="H1313" t="s">
        <v>2460</v>
      </c>
      <c r="I1313" t="s">
        <v>4081</v>
      </c>
    </row>
    <row r="1314" spans="1:9">
      <c r="A1314" s="92" t="s">
        <v>4741</v>
      </c>
      <c r="B1314" t="s">
        <v>2004</v>
      </c>
      <c r="C1314" t="s">
        <v>2431</v>
      </c>
      <c r="D1314" t="s">
        <v>2415</v>
      </c>
      <c r="G1314" t="s">
        <v>4685</v>
      </c>
      <c r="I1314" t="s">
        <v>4081</v>
      </c>
    </row>
    <row r="1315" spans="1:9">
      <c r="A1315" s="92" t="s">
        <v>4741</v>
      </c>
      <c r="B1315" t="s">
        <v>2004</v>
      </c>
      <c r="C1315" t="s">
        <v>2432</v>
      </c>
      <c r="D1315" t="s">
        <v>2424</v>
      </c>
      <c r="G1315" t="s">
        <v>4685</v>
      </c>
      <c r="I1315" t="s">
        <v>4081</v>
      </c>
    </row>
    <row r="1316" spans="1:9">
      <c r="A1316" s="92" t="s">
        <v>4741</v>
      </c>
      <c r="B1316" t="s">
        <v>2004</v>
      </c>
      <c r="C1316" t="s">
        <v>2458</v>
      </c>
      <c r="D1316" t="s">
        <v>2458</v>
      </c>
      <c r="E1316" t="s">
        <v>2459</v>
      </c>
      <c r="F1316" t="s">
        <v>2719</v>
      </c>
      <c r="G1316" t="s">
        <v>4742</v>
      </c>
      <c r="H1316" t="s">
        <v>2460</v>
      </c>
      <c r="I1316" t="s">
        <v>4081</v>
      </c>
    </row>
    <row r="1317" spans="1:9">
      <c r="A1317" s="92" t="s">
        <v>4741</v>
      </c>
      <c r="B1317" t="s">
        <v>2004</v>
      </c>
      <c r="C1317" t="s">
        <v>2910</v>
      </c>
      <c r="D1317" t="s">
        <v>2415</v>
      </c>
      <c r="E1317" t="s">
        <v>2459</v>
      </c>
      <c r="F1317" t="s">
        <v>2911</v>
      </c>
      <c r="G1317" t="s">
        <v>4742</v>
      </c>
      <c r="H1317" t="s">
        <v>2460</v>
      </c>
      <c r="I1317" t="s">
        <v>4081</v>
      </c>
    </row>
    <row r="1318" spans="1:9">
      <c r="A1318" s="92" t="s">
        <v>4741</v>
      </c>
      <c r="B1318" t="s">
        <v>2007</v>
      </c>
      <c r="C1318" t="s">
        <v>2458</v>
      </c>
      <c r="D1318" t="s">
        <v>2458</v>
      </c>
      <c r="E1318" t="s">
        <v>2459</v>
      </c>
      <c r="F1318" t="s">
        <v>2717</v>
      </c>
      <c r="G1318" t="s">
        <v>4742</v>
      </c>
      <c r="H1318" t="s">
        <v>2460</v>
      </c>
      <c r="I1318" t="s">
        <v>4085</v>
      </c>
    </row>
    <row r="1319" spans="1:9">
      <c r="A1319" s="92" t="s">
        <v>4741</v>
      </c>
      <c r="B1319" t="s">
        <v>2010</v>
      </c>
      <c r="C1319" t="s">
        <v>2458</v>
      </c>
      <c r="D1319" t="s">
        <v>2458</v>
      </c>
      <c r="E1319" t="s">
        <v>2459</v>
      </c>
      <c r="F1319" t="s">
        <v>2722</v>
      </c>
      <c r="G1319" t="s">
        <v>4742</v>
      </c>
      <c r="H1319" t="s">
        <v>2460</v>
      </c>
      <c r="I1319" t="s">
        <v>4089</v>
      </c>
    </row>
    <row r="1320" spans="1:9">
      <c r="A1320" s="92" t="s">
        <v>4741</v>
      </c>
      <c r="B1320" t="s">
        <v>2010</v>
      </c>
      <c r="C1320" t="s">
        <v>2945</v>
      </c>
      <c r="D1320" t="s">
        <v>2946</v>
      </c>
      <c r="E1320" t="s">
        <v>2459</v>
      </c>
      <c r="G1320" t="s">
        <v>4742</v>
      </c>
      <c r="H1320" t="s">
        <v>2460</v>
      </c>
      <c r="I1320" t="s">
        <v>4089</v>
      </c>
    </row>
    <row r="1321" spans="1:9">
      <c r="A1321" s="92" t="s">
        <v>4741</v>
      </c>
      <c r="B1321" t="s">
        <v>2010</v>
      </c>
      <c r="C1321" t="s">
        <v>2949</v>
      </c>
      <c r="D1321" t="s">
        <v>2415</v>
      </c>
      <c r="E1321" t="s">
        <v>2459</v>
      </c>
      <c r="G1321" t="s">
        <v>4742</v>
      </c>
      <c r="H1321" t="s">
        <v>2460</v>
      </c>
      <c r="I1321" t="s">
        <v>4089</v>
      </c>
    </row>
    <row r="1322" spans="1:9">
      <c r="A1322" s="92" t="s">
        <v>4741</v>
      </c>
      <c r="B1322" t="s">
        <v>2010</v>
      </c>
      <c r="C1322" t="s">
        <v>2958</v>
      </c>
      <c r="D1322" t="s">
        <v>2869</v>
      </c>
      <c r="E1322" t="s">
        <v>2459</v>
      </c>
      <c r="F1322" t="s">
        <v>2959</v>
      </c>
      <c r="G1322" t="s">
        <v>4742</v>
      </c>
      <c r="H1322" t="s">
        <v>2460</v>
      </c>
      <c r="I1322" t="s">
        <v>4089</v>
      </c>
    </row>
    <row r="1323" spans="1:9">
      <c r="A1323" s="92" t="s">
        <v>4741</v>
      </c>
      <c r="B1323" t="s">
        <v>2010</v>
      </c>
      <c r="C1323" t="s">
        <v>2960</v>
      </c>
      <c r="D1323" t="s">
        <v>2901</v>
      </c>
      <c r="E1323" t="s">
        <v>2459</v>
      </c>
      <c r="F1323" t="s">
        <v>2959</v>
      </c>
      <c r="G1323" t="s">
        <v>4742</v>
      </c>
      <c r="H1323" t="s">
        <v>2460</v>
      </c>
      <c r="I1323" t="s">
        <v>4089</v>
      </c>
    </row>
    <row r="1324" spans="1:9">
      <c r="A1324" s="92" t="s">
        <v>4741</v>
      </c>
      <c r="B1324" t="s">
        <v>2010</v>
      </c>
      <c r="C1324" t="s">
        <v>2434</v>
      </c>
      <c r="D1324" t="s">
        <v>2415</v>
      </c>
      <c r="G1324" t="s">
        <v>4684</v>
      </c>
      <c r="I1324" t="s">
        <v>4089</v>
      </c>
    </row>
    <row r="1325" spans="1:9">
      <c r="A1325" s="92" t="s">
        <v>4741</v>
      </c>
      <c r="B1325" t="s">
        <v>2010</v>
      </c>
      <c r="C1325" t="s">
        <v>2963</v>
      </c>
      <c r="D1325" t="s">
        <v>2415</v>
      </c>
      <c r="E1325" t="s">
        <v>2459</v>
      </c>
      <c r="G1325" t="s">
        <v>4742</v>
      </c>
      <c r="H1325" t="s">
        <v>2460</v>
      </c>
      <c r="I1325" t="s">
        <v>4089</v>
      </c>
    </row>
    <row r="1326" spans="1:9">
      <c r="A1326" s="92" t="s">
        <v>4741</v>
      </c>
      <c r="B1326" t="s">
        <v>2010</v>
      </c>
      <c r="C1326" t="s">
        <v>2964</v>
      </c>
      <c r="D1326" t="s">
        <v>2946</v>
      </c>
      <c r="E1326" t="s">
        <v>2965</v>
      </c>
      <c r="G1326" t="s">
        <v>4742</v>
      </c>
      <c r="H1326" t="s">
        <v>2966</v>
      </c>
      <c r="I1326" t="s">
        <v>4089</v>
      </c>
    </row>
    <row r="1327" spans="1:9">
      <c r="A1327" s="92" t="s">
        <v>4741</v>
      </c>
      <c r="B1327" t="s">
        <v>2010</v>
      </c>
      <c r="C1327" t="s">
        <v>2967</v>
      </c>
      <c r="D1327" t="s">
        <v>2869</v>
      </c>
      <c r="E1327" t="s">
        <v>2965</v>
      </c>
      <c r="F1327" t="s">
        <v>2968</v>
      </c>
      <c r="G1327" t="s">
        <v>4742</v>
      </c>
      <c r="H1327" t="s">
        <v>2966</v>
      </c>
      <c r="I1327" t="s">
        <v>4089</v>
      </c>
    </row>
    <row r="1328" spans="1:9">
      <c r="A1328" s="92" t="s">
        <v>4741</v>
      </c>
      <c r="B1328" t="s">
        <v>2010</v>
      </c>
      <c r="C1328" t="s">
        <v>2969</v>
      </c>
      <c r="D1328" t="s">
        <v>2946</v>
      </c>
      <c r="E1328" t="s">
        <v>2452</v>
      </c>
      <c r="F1328" t="s">
        <v>2970</v>
      </c>
      <c r="G1328" t="s">
        <v>4742</v>
      </c>
      <c r="H1328" t="s">
        <v>2454</v>
      </c>
      <c r="I1328" t="s">
        <v>4089</v>
      </c>
    </row>
    <row r="1329" spans="1:9">
      <c r="A1329" s="92" t="s">
        <v>4741</v>
      </c>
      <c r="B1329" t="s">
        <v>2012</v>
      </c>
      <c r="C1329" t="s">
        <v>2458</v>
      </c>
      <c r="D1329" t="s">
        <v>2458</v>
      </c>
      <c r="E1329" t="s">
        <v>2459</v>
      </c>
      <c r="F1329" t="s">
        <v>2719</v>
      </c>
      <c r="G1329" t="s">
        <v>4742</v>
      </c>
      <c r="H1329" t="s">
        <v>2460</v>
      </c>
      <c r="I1329" t="s">
        <v>4093</v>
      </c>
    </row>
    <row r="1330" spans="1:9">
      <c r="A1330" s="92" t="s">
        <v>4741</v>
      </c>
      <c r="B1330" t="s">
        <v>2012</v>
      </c>
      <c r="C1330" t="s">
        <v>2976</v>
      </c>
      <c r="D1330" t="s">
        <v>2919</v>
      </c>
      <c r="E1330" t="s">
        <v>2459</v>
      </c>
      <c r="G1330" t="s">
        <v>4742</v>
      </c>
      <c r="H1330" t="s">
        <v>2460</v>
      </c>
      <c r="I1330" t="s">
        <v>4093</v>
      </c>
    </row>
    <row r="1331" spans="1:9">
      <c r="A1331" s="92" t="s">
        <v>4741</v>
      </c>
      <c r="B1331" t="s">
        <v>2012</v>
      </c>
      <c r="C1331" t="s">
        <v>2990</v>
      </c>
      <c r="D1331" t="s">
        <v>2889</v>
      </c>
      <c r="E1331" t="s">
        <v>2459</v>
      </c>
      <c r="F1331" t="s">
        <v>2991</v>
      </c>
      <c r="G1331" t="s">
        <v>4742</v>
      </c>
      <c r="H1331" t="s">
        <v>2460</v>
      </c>
      <c r="I1331" t="s">
        <v>4093</v>
      </c>
    </row>
    <row r="1332" spans="1:9">
      <c r="A1332" s="92" t="s">
        <v>4741</v>
      </c>
      <c r="B1332" t="s">
        <v>2012</v>
      </c>
      <c r="C1332" t="s">
        <v>3002</v>
      </c>
      <c r="D1332" t="s">
        <v>2869</v>
      </c>
      <c r="E1332" t="s">
        <v>2965</v>
      </c>
      <c r="G1332" t="s">
        <v>4742</v>
      </c>
      <c r="H1332" t="s">
        <v>2966</v>
      </c>
      <c r="I1332" t="s">
        <v>4093</v>
      </c>
    </row>
    <row r="1333" spans="1:9">
      <c r="A1333" s="92" t="s">
        <v>4741</v>
      </c>
      <c r="B1333" t="s">
        <v>2016</v>
      </c>
      <c r="C1333" t="s">
        <v>2458</v>
      </c>
      <c r="D1333" t="s">
        <v>2458</v>
      </c>
      <c r="E1333" t="s">
        <v>2459</v>
      </c>
      <c r="F1333" t="s">
        <v>2719</v>
      </c>
      <c r="G1333" t="s">
        <v>4742</v>
      </c>
      <c r="H1333" t="s">
        <v>2460</v>
      </c>
      <c r="I1333" t="s">
        <v>4097</v>
      </c>
    </row>
    <row r="1334" spans="1:9">
      <c r="A1334" s="92" t="s">
        <v>4741</v>
      </c>
      <c r="B1334" t="s">
        <v>2016</v>
      </c>
      <c r="C1334" t="s">
        <v>3012</v>
      </c>
      <c r="D1334" t="s">
        <v>2869</v>
      </c>
      <c r="E1334" t="s">
        <v>3013</v>
      </c>
      <c r="F1334" t="s">
        <v>3015</v>
      </c>
      <c r="G1334" t="s">
        <v>4742</v>
      </c>
      <c r="H1334" t="s">
        <v>2460</v>
      </c>
      <c r="I1334" t="s">
        <v>4097</v>
      </c>
    </row>
    <row r="1335" spans="1:9">
      <c r="A1335" s="92" t="s">
        <v>4741</v>
      </c>
      <c r="B1335" t="s">
        <v>2016</v>
      </c>
      <c r="C1335" t="s">
        <v>3020</v>
      </c>
      <c r="D1335" t="s">
        <v>2446</v>
      </c>
      <c r="E1335" t="s">
        <v>2459</v>
      </c>
      <c r="F1335" t="s">
        <v>3021</v>
      </c>
      <c r="G1335" t="s">
        <v>4742</v>
      </c>
      <c r="H1335" t="s">
        <v>2460</v>
      </c>
      <c r="I1335" t="s">
        <v>4097</v>
      </c>
    </row>
    <row r="1336" spans="1:9">
      <c r="A1336" s="92" t="s">
        <v>4741</v>
      </c>
      <c r="B1336" t="s">
        <v>2016</v>
      </c>
      <c r="C1336" t="s">
        <v>2436</v>
      </c>
      <c r="D1336" t="s">
        <v>2415</v>
      </c>
      <c r="G1336" t="s">
        <v>4684</v>
      </c>
      <c r="I1336" t="s">
        <v>4097</v>
      </c>
    </row>
    <row r="1337" spans="1:9">
      <c r="A1337" s="92" t="s">
        <v>4741</v>
      </c>
      <c r="B1337" t="s">
        <v>2016</v>
      </c>
      <c r="C1337" t="s">
        <v>2437</v>
      </c>
      <c r="D1337" t="s">
        <v>2415</v>
      </c>
      <c r="G1337" t="s">
        <v>4684</v>
      </c>
      <c r="I1337" t="s">
        <v>4097</v>
      </c>
    </row>
    <row r="1338" spans="1:9">
      <c r="A1338" s="92" t="s">
        <v>4741</v>
      </c>
      <c r="B1338" t="s">
        <v>2016</v>
      </c>
      <c r="C1338" t="s">
        <v>2438</v>
      </c>
      <c r="D1338" t="s">
        <v>2415</v>
      </c>
      <c r="G1338" t="s">
        <v>4684</v>
      </c>
      <c r="I1338" t="s">
        <v>4097</v>
      </c>
    </row>
    <row r="1339" spans="1:9">
      <c r="A1339" s="92" t="s">
        <v>4741</v>
      </c>
      <c r="B1339" t="s">
        <v>2016</v>
      </c>
      <c r="C1339" t="s">
        <v>2439</v>
      </c>
      <c r="D1339" t="s">
        <v>2415</v>
      </c>
      <c r="G1339" t="s">
        <v>4684</v>
      </c>
      <c r="I1339" t="s">
        <v>4097</v>
      </c>
    </row>
    <row r="1340" spans="1:9">
      <c r="A1340" s="92" t="s">
        <v>4741</v>
      </c>
      <c r="B1340" t="s">
        <v>2016</v>
      </c>
      <c r="C1340" t="s">
        <v>2440</v>
      </c>
      <c r="D1340" t="s">
        <v>2415</v>
      </c>
      <c r="G1340" t="s">
        <v>4684</v>
      </c>
      <c r="I1340" t="s">
        <v>4097</v>
      </c>
    </row>
    <row r="1341" spans="1:9">
      <c r="A1341" s="92" t="s">
        <v>4741</v>
      </c>
      <c r="B1341" t="s">
        <v>2016</v>
      </c>
      <c r="C1341" t="s">
        <v>2441</v>
      </c>
      <c r="D1341" t="s">
        <v>2415</v>
      </c>
      <c r="G1341" t="s">
        <v>4684</v>
      </c>
      <c r="I1341" t="s">
        <v>4097</v>
      </c>
    </row>
    <row r="1342" spans="1:9">
      <c r="A1342" s="92" t="s">
        <v>4741</v>
      </c>
      <c r="B1342" t="s">
        <v>2016</v>
      </c>
      <c r="C1342" t="s">
        <v>2442</v>
      </c>
      <c r="D1342" t="s">
        <v>2415</v>
      </c>
      <c r="G1342" t="s">
        <v>4684</v>
      </c>
      <c r="I1342" t="s">
        <v>4097</v>
      </c>
    </row>
    <row r="1343" spans="1:9">
      <c r="A1343" s="92" t="s">
        <v>4741</v>
      </c>
      <c r="B1343" t="s">
        <v>2016</v>
      </c>
      <c r="C1343" t="s">
        <v>2443</v>
      </c>
      <c r="D1343" t="s">
        <v>2415</v>
      </c>
      <c r="G1343" t="s">
        <v>4684</v>
      </c>
      <c r="I1343" t="s">
        <v>4097</v>
      </c>
    </row>
    <row r="1344" spans="1:9">
      <c r="A1344" s="92" t="s">
        <v>4741</v>
      </c>
      <c r="B1344" t="s">
        <v>2016</v>
      </c>
      <c r="C1344" t="s">
        <v>3034</v>
      </c>
      <c r="D1344" t="s">
        <v>2884</v>
      </c>
      <c r="E1344" t="s">
        <v>2965</v>
      </c>
      <c r="G1344" t="s">
        <v>4742</v>
      </c>
      <c r="H1344" t="s">
        <v>2966</v>
      </c>
      <c r="I1344" t="s">
        <v>4097</v>
      </c>
    </row>
    <row r="1345" spans="1:9">
      <c r="A1345" s="92" t="s">
        <v>4741</v>
      </c>
      <c r="B1345" t="s">
        <v>2018</v>
      </c>
      <c r="C1345" t="s">
        <v>2458</v>
      </c>
      <c r="D1345" t="s">
        <v>2458</v>
      </c>
      <c r="E1345" t="s">
        <v>2459</v>
      </c>
      <c r="F1345" t="s">
        <v>2719</v>
      </c>
      <c r="G1345" t="s">
        <v>4742</v>
      </c>
      <c r="H1345" t="s">
        <v>2460</v>
      </c>
      <c r="I1345" t="s">
        <v>4101</v>
      </c>
    </row>
    <row r="1346" spans="1:9">
      <c r="A1346" s="92" t="s">
        <v>4741</v>
      </c>
      <c r="B1346" t="s">
        <v>2018</v>
      </c>
      <c r="C1346" t="s">
        <v>2445</v>
      </c>
      <c r="D1346" t="s">
        <v>2446</v>
      </c>
      <c r="G1346" t="s">
        <v>4686</v>
      </c>
      <c r="I1346" t="s">
        <v>4101</v>
      </c>
    </row>
    <row r="1347" spans="1:9">
      <c r="A1347" s="92" t="s">
        <v>4741</v>
      </c>
      <c r="B1347" t="s">
        <v>2018</v>
      </c>
      <c r="C1347" t="s">
        <v>3168</v>
      </c>
      <c r="D1347" t="s">
        <v>2446</v>
      </c>
      <c r="E1347" t="s">
        <v>3169</v>
      </c>
      <c r="F1347" t="s">
        <v>3170</v>
      </c>
      <c r="G1347" t="s">
        <v>4688</v>
      </c>
      <c r="H1347" t="s">
        <v>133</v>
      </c>
      <c r="I1347" t="s">
        <v>4101</v>
      </c>
    </row>
    <row r="1348" spans="1:9">
      <c r="A1348" s="92" t="s">
        <v>4741</v>
      </c>
      <c r="B1348" t="s">
        <v>2018</v>
      </c>
      <c r="C1348" t="s">
        <v>2448</v>
      </c>
      <c r="D1348" t="s">
        <v>2415</v>
      </c>
      <c r="G1348" t="s">
        <v>4684</v>
      </c>
      <c r="I1348" t="s">
        <v>4101</v>
      </c>
    </row>
    <row r="1349" spans="1:9">
      <c r="A1349" s="92" t="s">
        <v>4741</v>
      </c>
      <c r="B1349" t="s">
        <v>2019</v>
      </c>
      <c r="C1349" t="s">
        <v>2458</v>
      </c>
      <c r="D1349" t="s">
        <v>2458</v>
      </c>
      <c r="E1349" t="s">
        <v>2459</v>
      </c>
      <c r="F1349" t="s">
        <v>2719</v>
      </c>
      <c r="G1349" t="s">
        <v>4742</v>
      </c>
      <c r="H1349" t="s">
        <v>2460</v>
      </c>
      <c r="I1349" t="s">
        <v>4105</v>
      </c>
    </row>
    <row r="1350" spans="1:9">
      <c r="A1350" s="92" t="s">
        <v>4741</v>
      </c>
      <c r="B1350" t="s">
        <v>2019</v>
      </c>
      <c r="C1350" t="s">
        <v>3068</v>
      </c>
      <c r="D1350" t="s">
        <v>2909</v>
      </c>
      <c r="E1350" t="s">
        <v>3069</v>
      </c>
      <c r="F1350" t="s">
        <v>3071</v>
      </c>
      <c r="G1350" t="s">
        <v>4742</v>
      </c>
      <c r="H1350" t="s">
        <v>2454</v>
      </c>
      <c r="I1350" t="s">
        <v>4105</v>
      </c>
    </row>
    <row r="1351" spans="1:9">
      <c r="A1351" s="92" t="s">
        <v>4741</v>
      </c>
      <c r="B1351" t="s">
        <v>2020</v>
      </c>
      <c r="C1351" t="s">
        <v>2450</v>
      </c>
      <c r="D1351" t="s">
        <v>2451</v>
      </c>
      <c r="E1351" t="s">
        <v>2452</v>
      </c>
      <c r="F1351" t="s">
        <v>2455</v>
      </c>
      <c r="G1351" t="s">
        <v>4742</v>
      </c>
      <c r="H1351" t="s">
        <v>2454</v>
      </c>
      <c r="I1351" t="s">
        <v>4108</v>
      </c>
    </row>
    <row r="1352" spans="1:9">
      <c r="A1352" s="92" t="s">
        <v>4741</v>
      </c>
      <c r="B1352" t="s">
        <v>2021</v>
      </c>
      <c r="C1352" t="s">
        <v>2457</v>
      </c>
      <c r="D1352" t="s">
        <v>2458</v>
      </c>
      <c r="E1352" t="s">
        <v>2459</v>
      </c>
      <c r="G1352" t="s">
        <v>4742</v>
      </c>
      <c r="H1352" t="s">
        <v>2460</v>
      </c>
      <c r="I1352" t="s">
        <v>4112</v>
      </c>
    </row>
    <row r="1353" spans="1:9">
      <c r="A1353" s="92" t="s">
        <v>4741</v>
      </c>
      <c r="B1353" t="s">
        <v>2029</v>
      </c>
      <c r="C1353" t="s">
        <v>2462</v>
      </c>
      <c r="D1353" t="s">
        <v>2463</v>
      </c>
      <c r="E1353" t="s">
        <v>2459</v>
      </c>
      <c r="G1353" t="s">
        <v>4742</v>
      </c>
      <c r="H1353" t="s">
        <v>2460</v>
      </c>
      <c r="I1353" t="s">
        <v>4124</v>
      </c>
    </row>
    <row r="1354" spans="1:9">
      <c r="A1354" s="92" t="s">
        <v>4741</v>
      </c>
      <c r="B1354" t="s">
        <v>2029</v>
      </c>
      <c r="C1354" t="s">
        <v>2464</v>
      </c>
      <c r="D1354" t="s">
        <v>2463</v>
      </c>
      <c r="E1354" t="s">
        <v>2459</v>
      </c>
      <c r="G1354" t="s">
        <v>4742</v>
      </c>
      <c r="H1354" t="s">
        <v>2460</v>
      </c>
      <c r="I1354" t="s">
        <v>4124</v>
      </c>
    </row>
    <row r="1355" spans="1:9">
      <c r="A1355" s="92" t="s">
        <v>4741</v>
      </c>
      <c r="B1355" t="s">
        <v>2029</v>
      </c>
      <c r="C1355" t="s">
        <v>2465</v>
      </c>
      <c r="D1355" t="s">
        <v>2463</v>
      </c>
      <c r="E1355" t="s">
        <v>2459</v>
      </c>
      <c r="G1355" t="s">
        <v>4742</v>
      </c>
      <c r="H1355" t="s">
        <v>2460</v>
      </c>
      <c r="I1355" t="s">
        <v>4124</v>
      </c>
    </row>
    <row r="1356" spans="1:9">
      <c r="A1356" s="92" t="s">
        <v>4741</v>
      </c>
      <c r="B1356" t="s">
        <v>2029</v>
      </c>
      <c r="C1356" t="s">
        <v>2466</v>
      </c>
      <c r="D1356" t="s">
        <v>2463</v>
      </c>
      <c r="E1356" t="s">
        <v>2459</v>
      </c>
      <c r="G1356" t="s">
        <v>4742</v>
      </c>
      <c r="H1356" t="s">
        <v>2460</v>
      </c>
      <c r="I1356" t="s">
        <v>4124</v>
      </c>
    </row>
    <row r="1357" spans="1:9">
      <c r="A1357" s="92" t="s">
        <v>4741</v>
      </c>
      <c r="B1357" t="s">
        <v>2031</v>
      </c>
      <c r="C1357" t="s">
        <v>2472</v>
      </c>
      <c r="D1357" t="s">
        <v>2458</v>
      </c>
      <c r="E1357" t="s">
        <v>2459</v>
      </c>
      <c r="G1357" t="s">
        <v>4742</v>
      </c>
      <c r="H1357" t="s">
        <v>2460</v>
      </c>
      <c r="I1357" t="s">
        <v>4126</v>
      </c>
    </row>
    <row r="1358" spans="1:9">
      <c r="A1358" s="92" t="s">
        <v>4741</v>
      </c>
      <c r="B1358" t="s">
        <v>2031</v>
      </c>
      <c r="C1358" t="s">
        <v>2473</v>
      </c>
      <c r="D1358" t="s">
        <v>2458</v>
      </c>
      <c r="E1358" t="s">
        <v>2459</v>
      </c>
      <c r="G1358" t="s">
        <v>4742</v>
      </c>
      <c r="H1358" t="s">
        <v>2460</v>
      </c>
      <c r="I1358" t="s">
        <v>4126</v>
      </c>
    </row>
    <row r="1359" spans="1:9">
      <c r="A1359" s="92" t="s">
        <v>4741</v>
      </c>
      <c r="B1359" t="s">
        <v>2031</v>
      </c>
      <c r="C1359" t="s">
        <v>2474</v>
      </c>
      <c r="D1359" t="s">
        <v>2458</v>
      </c>
      <c r="E1359" t="s">
        <v>2459</v>
      </c>
      <c r="G1359" t="s">
        <v>4742</v>
      </c>
      <c r="H1359" t="s">
        <v>2460</v>
      </c>
      <c r="I1359" t="s">
        <v>4126</v>
      </c>
    </row>
    <row r="1360" spans="1:9">
      <c r="A1360" s="92" t="s">
        <v>4741</v>
      </c>
      <c r="B1360" t="s">
        <v>2034</v>
      </c>
      <c r="C1360" t="s">
        <v>2476</v>
      </c>
      <c r="D1360" t="s">
        <v>2458</v>
      </c>
      <c r="E1360" t="s">
        <v>2459</v>
      </c>
      <c r="G1360" t="s">
        <v>4742</v>
      </c>
      <c r="H1360" t="s">
        <v>2460</v>
      </c>
      <c r="I1360" t="s">
        <v>4128</v>
      </c>
    </row>
    <row r="1361" spans="1:9">
      <c r="A1361" s="92" t="s">
        <v>4741</v>
      </c>
      <c r="B1361" t="s">
        <v>2037</v>
      </c>
      <c r="C1361" t="s">
        <v>2478</v>
      </c>
      <c r="D1361" t="s">
        <v>2479</v>
      </c>
      <c r="E1361" t="s">
        <v>2452</v>
      </c>
      <c r="F1361" t="s">
        <v>2480</v>
      </c>
      <c r="G1361" t="s">
        <v>4742</v>
      </c>
      <c r="H1361" t="s">
        <v>2454</v>
      </c>
      <c r="I1361" t="s">
        <v>4136</v>
      </c>
    </row>
    <row r="1362" spans="1:9">
      <c r="A1362" s="92" t="s">
        <v>4741</v>
      </c>
      <c r="B1362" t="s">
        <v>2037</v>
      </c>
      <c r="C1362" t="s">
        <v>2481</v>
      </c>
      <c r="D1362" t="s">
        <v>2482</v>
      </c>
      <c r="E1362" t="s">
        <v>2452</v>
      </c>
      <c r="F1362" t="s">
        <v>2483</v>
      </c>
      <c r="G1362" t="s">
        <v>4742</v>
      </c>
      <c r="H1362" t="s">
        <v>2454</v>
      </c>
      <c r="I1362" t="s">
        <v>4136</v>
      </c>
    </row>
    <row r="1363" spans="1:9">
      <c r="A1363" s="92" t="s">
        <v>4741</v>
      </c>
      <c r="B1363" t="s">
        <v>2037</v>
      </c>
      <c r="C1363" t="s">
        <v>2484</v>
      </c>
      <c r="D1363" t="s">
        <v>2485</v>
      </c>
      <c r="G1363" t="s">
        <v>4689</v>
      </c>
      <c r="I1363" t="s">
        <v>4136</v>
      </c>
    </row>
    <row r="1364" spans="1:9">
      <c r="A1364" s="92" t="s">
        <v>4741</v>
      </c>
      <c r="B1364" t="s">
        <v>2037</v>
      </c>
      <c r="C1364" t="s">
        <v>2487</v>
      </c>
      <c r="D1364" t="s">
        <v>2485</v>
      </c>
      <c r="G1364" t="s">
        <v>4689</v>
      </c>
      <c r="I1364" t="s">
        <v>4136</v>
      </c>
    </row>
    <row r="1365" spans="1:9">
      <c r="A1365" s="92" t="s">
        <v>4741</v>
      </c>
      <c r="B1365" t="s">
        <v>2037</v>
      </c>
      <c r="C1365" t="s">
        <v>2488</v>
      </c>
      <c r="D1365" t="s">
        <v>2485</v>
      </c>
      <c r="E1365" t="s">
        <v>2489</v>
      </c>
      <c r="F1365" t="s">
        <v>2491</v>
      </c>
      <c r="G1365" t="s">
        <v>4690</v>
      </c>
      <c r="I1365" t="s">
        <v>4136</v>
      </c>
    </row>
    <row r="1366" spans="1:9">
      <c r="A1366" s="92" t="s">
        <v>4741</v>
      </c>
      <c r="B1366" t="s">
        <v>2042</v>
      </c>
      <c r="C1366" t="s">
        <v>2493</v>
      </c>
      <c r="D1366" t="s">
        <v>2458</v>
      </c>
      <c r="E1366" t="s">
        <v>2452</v>
      </c>
      <c r="G1366" t="s">
        <v>4742</v>
      </c>
      <c r="H1366" t="s">
        <v>2454</v>
      </c>
      <c r="I1366" t="s">
        <v>4140</v>
      </c>
    </row>
    <row r="1367" spans="1:9">
      <c r="A1367" s="92" t="s">
        <v>4741</v>
      </c>
      <c r="B1367" t="s">
        <v>2042</v>
      </c>
      <c r="C1367" t="s">
        <v>2494</v>
      </c>
      <c r="D1367" t="s">
        <v>2458</v>
      </c>
      <c r="E1367" t="s">
        <v>551</v>
      </c>
      <c r="F1367" t="s">
        <v>2495</v>
      </c>
      <c r="G1367" t="s">
        <v>4691</v>
      </c>
      <c r="I1367" t="s">
        <v>4140</v>
      </c>
    </row>
    <row r="1368" spans="1:9">
      <c r="A1368" s="92" t="s">
        <v>4741</v>
      </c>
      <c r="B1368" t="s">
        <v>2046</v>
      </c>
      <c r="C1368" t="s">
        <v>2497</v>
      </c>
      <c r="D1368" t="s">
        <v>2458</v>
      </c>
      <c r="E1368" t="s">
        <v>2452</v>
      </c>
      <c r="F1368" t="s">
        <v>2498</v>
      </c>
      <c r="G1368" t="s">
        <v>4742</v>
      </c>
      <c r="H1368" t="s">
        <v>2454</v>
      </c>
      <c r="I1368" t="s">
        <v>4148</v>
      </c>
    </row>
    <row r="1369" spans="1:9">
      <c r="A1369" s="92" t="s">
        <v>4741</v>
      </c>
      <c r="B1369" t="s">
        <v>2046</v>
      </c>
      <c r="C1369" t="s">
        <v>2499</v>
      </c>
      <c r="D1369" t="s">
        <v>2500</v>
      </c>
      <c r="E1369" t="s">
        <v>2501</v>
      </c>
      <c r="F1369" t="s">
        <v>2502</v>
      </c>
      <c r="G1369" t="s">
        <v>4684</v>
      </c>
      <c r="I1369" t="s">
        <v>4148</v>
      </c>
    </row>
    <row r="1370" spans="1:9">
      <c r="A1370" s="92" t="s">
        <v>4741</v>
      </c>
      <c r="B1370" t="s">
        <v>2046</v>
      </c>
      <c r="C1370" t="s">
        <v>2503</v>
      </c>
      <c r="D1370" t="s">
        <v>2504</v>
      </c>
      <c r="E1370" t="s">
        <v>2452</v>
      </c>
      <c r="F1370" t="s">
        <v>2505</v>
      </c>
      <c r="G1370" t="s">
        <v>4742</v>
      </c>
      <c r="H1370" t="s">
        <v>2454</v>
      </c>
      <c r="I1370" t="s">
        <v>4148</v>
      </c>
    </row>
    <row r="1371" spans="1:9">
      <c r="A1371" s="92" t="s">
        <v>4741</v>
      </c>
      <c r="B1371" t="s">
        <v>2046</v>
      </c>
      <c r="C1371" t="s">
        <v>2506</v>
      </c>
      <c r="D1371" t="s">
        <v>2458</v>
      </c>
      <c r="E1371" t="s">
        <v>2459</v>
      </c>
      <c r="G1371" t="s">
        <v>4742</v>
      </c>
      <c r="H1371" t="s">
        <v>2460</v>
      </c>
      <c r="I1371" t="s">
        <v>4148</v>
      </c>
    </row>
    <row r="1372" spans="1:9">
      <c r="A1372" s="92" t="s">
        <v>4741</v>
      </c>
      <c r="B1372" t="s">
        <v>2018</v>
      </c>
      <c r="C1372" t="s">
        <v>2445</v>
      </c>
      <c r="D1372" t="s">
        <v>2446</v>
      </c>
      <c r="G1372" t="s">
        <v>4686</v>
      </c>
      <c r="I1372" t="s">
        <v>4101</v>
      </c>
    </row>
    <row r="1373" spans="1:9">
      <c r="A1373" s="92" t="s">
        <v>4741</v>
      </c>
      <c r="B1373" t="s">
        <v>2018</v>
      </c>
      <c r="C1373" t="s">
        <v>3168</v>
      </c>
      <c r="D1373" t="s">
        <v>2446</v>
      </c>
      <c r="E1373" t="s">
        <v>3169</v>
      </c>
      <c r="F1373" t="s">
        <v>3170</v>
      </c>
      <c r="G1373" t="s">
        <v>4688</v>
      </c>
      <c r="H1373" t="s">
        <v>133</v>
      </c>
      <c r="I1373" t="s">
        <v>4101</v>
      </c>
    </row>
    <row r="1374" spans="1:9">
      <c r="A1374" s="92" t="s">
        <v>4741</v>
      </c>
      <c r="B1374" t="s">
        <v>2018</v>
      </c>
      <c r="C1374" t="s">
        <v>2448</v>
      </c>
      <c r="D1374" t="s">
        <v>2415</v>
      </c>
      <c r="G1374" t="s">
        <v>4684</v>
      </c>
      <c r="I1374" t="s">
        <v>4101</v>
      </c>
    </row>
    <row r="1375" spans="1:9">
      <c r="A1375" s="92" t="s">
        <v>4741</v>
      </c>
      <c r="B1375" t="s">
        <v>2019</v>
      </c>
      <c r="C1375" t="s">
        <v>2458</v>
      </c>
      <c r="D1375" t="s">
        <v>2458</v>
      </c>
      <c r="E1375" t="s">
        <v>2459</v>
      </c>
      <c r="F1375" t="s">
        <v>2719</v>
      </c>
      <c r="G1375" t="s">
        <v>4688</v>
      </c>
      <c r="H1375" t="s">
        <v>2460</v>
      </c>
      <c r="I1375" t="s">
        <v>4105</v>
      </c>
    </row>
    <row r="1376" spans="1:9">
      <c r="A1376" s="92" t="s">
        <v>4741</v>
      </c>
      <c r="B1376" t="s">
        <v>2019</v>
      </c>
      <c r="C1376" t="s">
        <v>3068</v>
      </c>
      <c r="D1376" t="s">
        <v>2909</v>
      </c>
      <c r="E1376" t="s">
        <v>3069</v>
      </c>
      <c r="F1376" t="s">
        <v>3071</v>
      </c>
      <c r="G1376" t="s">
        <v>4688</v>
      </c>
      <c r="H1376" t="s">
        <v>2454</v>
      </c>
      <c r="I1376" t="s">
        <v>4105</v>
      </c>
    </row>
    <row r="1377" spans="1:9">
      <c r="A1377" s="92" t="s">
        <v>4741</v>
      </c>
      <c r="B1377" t="s">
        <v>2020</v>
      </c>
      <c r="C1377" t="s">
        <v>2450</v>
      </c>
      <c r="D1377" t="s">
        <v>2451</v>
      </c>
      <c r="E1377" t="s">
        <v>2452</v>
      </c>
      <c r="F1377" t="s">
        <v>2455</v>
      </c>
      <c r="G1377" t="s">
        <v>4688</v>
      </c>
      <c r="H1377" t="s">
        <v>2454</v>
      </c>
      <c r="I1377" t="s">
        <v>4108</v>
      </c>
    </row>
    <row r="1378" spans="1:9">
      <c r="A1378" s="92" t="s">
        <v>4741</v>
      </c>
      <c r="B1378" t="s">
        <v>2021</v>
      </c>
      <c r="C1378" t="s">
        <v>2457</v>
      </c>
      <c r="D1378" t="s">
        <v>2458</v>
      </c>
      <c r="E1378" t="s">
        <v>2459</v>
      </c>
      <c r="G1378" t="s">
        <v>4688</v>
      </c>
      <c r="H1378" t="s">
        <v>2460</v>
      </c>
      <c r="I1378" t="s">
        <v>4112</v>
      </c>
    </row>
    <row r="1379" spans="1:9">
      <c r="A1379" s="92" t="s">
        <v>4741</v>
      </c>
      <c r="B1379" t="s">
        <v>2029</v>
      </c>
      <c r="C1379" t="s">
        <v>2462</v>
      </c>
      <c r="D1379" t="s">
        <v>2463</v>
      </c>
      <c r="E1379" t="s">
        <v>2459</v>
      </c>
      <c r="G1379" t="s">
        <v>4688</v>
      </c>
      <c r="H1379" t="s">
        <v>2460</v>
      </c>
      <c r="I1379" t="s">
        <v>4124</v>
      </c>
    </row>
    <row r="1380" spans="1:9">
      <c r="A1380" s="92" t="s">
        <v>4741</v>
      </c>
      <c r="B1380" t="s">
        <v>2029</v>
      </c>
      <c r="C1380" t="s">
        <v>2464</v>
      </c>
      <c r="D1380" t="s">
        <v>2463</v>
      </c>
      <c r="E1380" t="s">
        <v>2459</v>
      </c>
      <c r="G1380" t="s">
        <v>4688</v>
      </c>
      <c r="H1380" t="s">
        <v>2460</v>
      </c>
      <c r="I1380" t="s">
        <v>4124</v>
      </c>
    </row>
    <row r="1381" spans="1:9">
      <c r="A1381" s="92" t="s">
        <v>4741</v>
      </c>
      <c r="B1381" t="s">
        <v>2029</v>
      </c>
      <c r="C1381" t="s">
        <v>2465</v>
      </c>
      <c r="D1381" t="s">
        <v>2463</v>
      </c>
      <c r="E1381" t="s">
        <v>2459</v>
      </c>
      <c r="G1381" t="s">
        <v>4688</v>
      </c>
      <c r="H1381" t="s">
        <v>2460</v>
      </c>
      <c r="I1381" t="s">
        <v>4124</v>
      </c>
    </row>
    <row r="1382" spans="1:9">
      <c r="A1382" s="92" t="s">
        <v>4741</v>
      </c>
      <c r="B1382" t="s">
        <v>2029</v>
      </c>
      <c r="C1382" t="s">
        <v>2466</v>
      </c>
      <c r="D1382" t="s">
        <v>2463</v>
      </c>
      <c r="E1382" t="s">
        <v>2459</v>
      </c>
      <c r="G1382" t="s">
        <v>4688</v>
      </c>
      <c r="H1382" t="s">
        <v>2460</v>
      </c>
      <c r="I1382" t="s">
        <v>4124</v>
      </c>
    </row>
    <row r="1383" spans="1:9">
      <c r="A1383" s="92" t="s">
        <v>4741</v>
      </c>
      <c r="B1383" t="s">
        <v>2031</v>
      </c>
      <c r="C1383" t="s">
        <v>2472</v>
      </c>
      <c r="D1383" t="s">
        <v>2458</v>
      </c>
      <c r="E1383" t="s">
        <v>2965</v>
      </c>
      <c r="G1383" t="s">
        <v>4688</v>
      </c>
      <c r="H1383" t="s">
        <v>2966</v>
      </c>
      <c r="I1383" t="s">
        <v>4126</v>
      </c>
    </row>
    <row r="1384" spans="1:9">
      <c r="A1384" s="92" t="s">
        <v>4741</v>
      </c>
      <c r="B1384" t="s">
        <v>2031</v>
      </c>
      <c r="C1384" t="s">
        <v>2473</v>
      </c>
      <c r="D1384" t="s">
        <v>2458</v>
      </c>
      <c r="E1384" t="s">
        <v>2459</v>
      </c>
      <c r="G1384" t="s">
        <v>4688</v>
      </c>
      <c r="H1384" t="s">
        <v>2460</v>
      </c>
      <c r="I1384" t="s">
        <v>4126</v>
      </c>
    </row>
    <row r="1385" spans="1:9">
      <c r="A1385" s="92" t="s">
        <v>4741</v>
      </c>
      <c r="B1385" t="s">
        <v>2031</v>
      </c>
      <c r="C1385" t="s">
        <v>2474</v>
      </c>
      <c r="D1385" t="s">
        <v>2458</v>
      </c>
      <c r="E1385" t="s">
        <v>2459</v>
      </c>
      <c r="G1385" t="s">
        <v>4688</v>
      </c>
      <c r="H1385" t="s">
        <v>2460</v>
      </c>
      <c r="I1385" t="s">
        <v>4126</v>
      </c>
    </row>
    <row r="1386" spans="1:9">
      <c r="A1386" s="92" t="s">
        <v>4741</v>
      </c>
      <c r="B1386" t="s">
        <v>2034</v>
      </c>
      <c r="C1386" t="s">
        <v>2476</v>
      </c>
      <c r="D1386" t="s">
        <v>2458</v>
      </c>
      <c r="E1386" t="s">
        <v>2459</v>
      </c>
      <c r="G1386" t="s">
        <v>4688</v>
      </c>
      <c r="H1386" t="s">
        <v>2460</v>
      </c>
      <c r="I1386" t="s">
        <v>4128</v>
      </c>
    </row>
    <row r="1387" spans="1:9">
      <c r="A1387" s="92" t="s">
        <v>4741</v>
      </c>
      <c r="B1387" t="s">
        <v>2037</v>
      </c>
      <c r="C1387" t="s">
        <v>2478</v>
      </c>
      <c r="D1387" t="s">
        <v>2479</v>
      </c>
      <c r="E1387" t="s">
        <v>2452</v>
      </c>
      <c r="F1387" t="s">
        <v>2480</v>
      </c>
      <c r="G1387" t="s">
        <v>4688</v>
      </c>
      <c r="H1387" t="s">
        <v>2454</v>
      </c>
      <c r="I1387" t="s">
        <v>4136</v>
      </c>
    </row>
    <row r="1388" spans="1:9">
      <c r="A1388" s="92" t="s">
        <v>4741</v>
      </c>
      <c r="B1388" t="s">
        <v>2037</v>
      </c>
      <c r="C1388" t="s">
        <v>2481</v>
      </c>
      <c r="D1388" t="s">
        <v>2482</v>
      </c>
      <c r="E1388" t="s">
        <v>2452</v>
      </c>
      <c r="F1388" t="s">
        <v>2483</v>
      </c>
      <c r="G1388" t="s">
        <v>4688</v>
      </c>
      <c r="H1388" t="s">
        <v>2454</v>
      </c>
      <c r="I1388" t="s">
        <v>4136</v>
      </c>
    </row>
    <row r="1389" spans="1:9">
      <c r="A1389" s="92" t="s">
        <v>4741</v>
      </c>
      <c r="B1389" t="s">
        <v>2037</v>
      </c>
      <c r="C1389" t="s">
        <v>2484</v>
      </c>
      <c r="D1389" t="s">
        <v>2485</v>
      </c>
      <c r="G1389" t="s">
        <v>4689</v>
      </c>
      <c r="I1389" t="s">
        <v>4136</v>
      </c>
    </row>
    <row r="1390" spans="1:9">
      <c r="A1390" s="92" t="s">
        <v>4741</v>
      </c>
      <c r="B1390" t="s">
        <v>2037</v>
      </c>
      <c r="C1390" t="s">
        <v>2487</v>
      </c>
      <c r="D1390" t="s">
        <v>2485</v>
      </c>
      <c r="G1390" t="s">
        <v>4689</v>
      </c>
      <c r="I1390" t="s">
        <v>4136</v>
      </c>
    </row>
    <row r="1391" spans="1:9">
      <c r="A1391" s="92" t="s">
        <v>4741</v>
      </c>
      <c r="B1391" t="s">
        <v>2037</v>
      </c>
      <c r="C1391" t="s">
        <v>2488</v>
      </c>
      <c r="D1391" t="s">
        <v>2485</v>
      </c>
      <c r="E1391" t="s">
        <v>2489</v>
      </c>
      <c r="F1391" t="s">
        <v>2491</v>
      </c>
      <c r="G1391" t="s">
        <v>4690</v>
      </c>
      <c r="I1391" t="s">
        <v>4136</v>
      </c>
    </row>
    <row r="1392" spans="1:9">
      <c r="A1392" s="92" t="s">
        <v>4741</v>
      </c>
      <c r="B1392" t="s">
        <v>2042</v>
      </c>
      <c r="C1392" t="s">
        <v>2493</v>
      </c>
      <c r="D1392" t="s">
        <v>2458</v>
      </c>
      <c r="E1392" t="s">
        <v>2452</v>
      </c>
      <c r="G1392" t="s">
        <v>4688</v>
      </c>
      <c r="H1392" t="s">
        <v>2454</v>
      </c>
      <c r="I1392" t="s">
        <v>4140</v>
      </c>
    </row>
    <row r="1393" spans="1:9">
      <c r="A1393" s="92" t="s">
        <v>4741</v>
      </c>
      <c r="B1393" t="s">
        <v>2042</v>
      </c>
      <c r="C1393" t="s">
        <v>2494</v>
      </c>
      <c r="D1393" t="s">
        <v>2458</v>
      </c>
      <c r="E1393" t="s">
        <v>551</v>
      </c>
      <c r="F1393" t="s">
        <v>2495</v>
      </c>
      <c r="G1393" t="s">
        <v>4691</v>
      </c>
      <c r="I1393" t="s">
        <v>4140</v>
      </c>
    </row>
    <row r="1394" spans="1:9">
      <c r="A1394" s="92" t="s">
        <v>4741</v>
      </c>
      <c r="B1394" t="s">
        <v>2046</v>
      </c>
      <c r="C1394" t="s">
        <v>2497</v>
      </c>
      <c r="E1394" t="s">
        <v>2452</v>
      </c>
      <c r="F1394" t="s">
        <v>2498</v>
      </c>
      <c r="G1394" t="s">
        <v>4688</v>
      </c>
      <c r="H1394" t="s">
        <v>2454</v>
      </c>
      <c r="I1394" t="s">
        <v>4148</v>
      </c>
    </row>
    <row r="1395" spans="1:9">
      <c r="A1395" s="92" t="s">
        <v>4741</v>
      </c>
      <c r="B1395" t="s">
        <v>2046</v>
      </c>
      <c r="C1395" t="s">
        <v>2499</v>
      </c>
      <c r="D1395" t="s">
        <v>2500</v>
      </c>
      <c r="E1395" t="s">
        <v>2501</v>
      </c>
      <c r="F1395" t="s">
        <v>2502</v>
      </c>
      <c r="G1395" t="s">
        <v>4684</v>
      </c>
      <c r="I1395" t="s">
        <v>4148</v>
      </c>
    </row>
    <row r="1396" spans="1:9">
      <c r="A1396" s="92" t="s">
        <v>4741</v>
      </c>
      <c r="B1396" t="s">
        <v>2046</v>
      </c>
      <c r="C1396" t="s">
        <v>2503</v>
      </c>
      <c r="D1396" t="s">
        <v>2504</v>
      </c>
      <c r="E1396" t="s">
        <v>2452</v>
      </c>
      <c r="F1396" t="s">
        <v>2505</v>
      </c>
      <c r="G1396" t="s">
        <v>4688</v>
      </c>
      <c r="H1396" t="s">
        <v>2454</v>
      </c>
      <c r="I1396" t="s">
        <v>4148</v>
      </c>
    </row>
    <row r="1397" spans="1:9">
      <c r="A1397" s="92" t="s">
        <v>4741</v>
      </c>
      <c r="B1397" t="s">
        <v>2046</v>
      </c>
      <c r="C1397" t="s">
        <v>2506</v>
      </c>
      <c r="E1397" t="s">
        <v>2459</v>
      </c>
      <c r="G1397" t="s">
        <v>4688</v>
      </c>
      <c r="H1397" t="s">
        <v>2460</v>
      </c>
      <c r="I1397" t="s">
        <v>4148</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1964</v>
      </c>
      <c r="B1" t="s">
        <v>3248</v>
      </c>
      <c r="C1" t="s">
        <v>2407</v>
      </c>
      <c r="D1" t="s">
        <v>2408</v>
      </c>
      <c r="E1" t="s">
        <v>2409</v>
      </c>
      <c r="F1" t="s">
        <v>1503</v>
      </c>
      <c r="G1" t="s">
        <v>3251</v>
      </c>
      <c r="H1" t="s">
        <v>2411</v>
      </c>
      <c r="I1" t="s">
        <v>4680</v>
      </c>
      <c r="J1" t="s">
        <v>4681</v>
      </c>
      <c r="K1" t="s">
        <v>4682</v>
      </c>
    </row>
    <row r="2" spans="1:11">
      <c r="A2" s="92" t="s">
        <v>4683</v>
      </c>
      <c r="B2" t="s">
        <v>2020</v>
      </c>
      <c r="C2" t="s">
        <v>2556</v>
      </c>
      <c r="D2" t="s">
        <v>2458</v>
      </c>
      <c r="E2" t="s">
        <v>1213</v>
      </c>
      <c r="G2" t="s">
        <v>2166</v>
      </c>
      <c r="H2" t="s">
        <v>1213</v>
      </c>
      <c r="I2" t="s">
        <v>4108</v>
      </c>
      <c r="J2" t="s">
        <v>4743</v>
      </c>
      <c r="K2" t="s">
        <v>108</v>
      </c>
    </row>
    <row r="3" spans="1:11">
      <c r="A3" s="92" t="s">
        <v>4683</v>
      </c>
      <c r="B3" t="s">
        <v>2020</v>
      </c>
      <c r="C3" t="s">
        <v>2557</v>
      </c>
      <c r="E3" t="s">
        <v>2558</v>
      </c>
      <c r="G3" t="s">
        <v>3216</v>
      </c>
      <c r="H3" t="s">
        <v>2558</v>
      </c>
      <c r="I3" t="s">
        <v>4108</v>
      </c>
    </row>
    <row r="4" spans="1:11">
      <c r="A4" s="92" t="s">
        <v>4683</v>
      </c>
      <c r="B4" t="s">
        <v>2020</v>
      </c>
      <c r="C4" t="s">
        <v>2560</v>
      </c>
      <c r="D4" t="s">
        <v>2451</v>
      </c>
      <c r="E4" t="s">
        <v>108</v>
      </c>
      <c r="G4" t="s">
        <v>3216</v>
      </c>
      <c r="H4" t="s">
        <v>108</v>
      </c>
      <c r="I4" t="s">
        <v>4108</v>
      </c>
    </row>
    <row r="5" spans="1:11">
      <c r="A5" s="92" t="s">
        <v>4683</v>
      </c>
      <c r="B5" t="s">
        <v>2020</v>
      </c>
      <c r="C5" t="s">
        <v>2561</v>
      </c>
      <c r="D5" t="s">
        <v>2562</v>
      </c>
      <c r="E5" t="s">
        <v>2563</v>
      </c>
      <c r="F5" t="s">
        <v>2564</v>
      </c>
      <c r="G5" t="s">
        <v>3216</v>
      </c>
      <c r="H5" t="s">
        <v>2563</v>
      </c>
      <c r="I5" t="s">
        <v>4108</v>
      </c>
    </row>
    <row r="6" spans="1:11">
      <c r="A6" s="92" t="s">
        <v>4683</v>
      </c>
      <c r="B6" t="s">
        <v>2020</v>
      </c>
      <c r="C6" t="s">
        <v>2565</v>
      </c>
      <c r="E6" t="s">
        <v>108</v>
      </c>
      <c r="G6" t="s">
        <v>3216</v>
      </c>
      <c r="H6" t="s">
        <v>108</v>
      </c>
      <c r="I6" t="s">
        <v>4108</v>
      </c>
    </row>
    <row r="7" spans="1:11">
      <c r="A7" s="92" t="s">
        <v>4683</v>
      </c>
      <c r="B7" t="s">
        <v>2021</v>
      </c>
      <c r="C7" t="s">
        <v>2567</v>
      </c>
      <c r="D7" t="s">
        <v>2463</v>
      </c>
      <c r="E7" t="s">
        <v>108</v>
      </c>
      <c r="G7" t="s">
        <v>3216</v>
      </c>
      <c r="H7" t="s">
        <v>108</v>
      </c>
      <c r="I7" t="s">
        <v>4112</v>
      </c>
    </row>
    <row r="8" spans="1:11">
      <c r="A8" s="92" t="s">
        <v>4683</v>
      </c>
      <c r="B8" t="s">
        <v>2021</v>
      </c>
      <c r="C8" t="s">
        <v>2568</v>
      </c>
      <c r="D8" t="s">
        <v>2569</v>
      </c>
      <c r="E8" t="s">
        <v>108</v>
      </c>
      <c r="F8" t="s">
        <v>2570</v>
      </c>
      <c r="G8" t="s">
        <v>3216</v>
      </c>
      <c r="H8" t="s">
        <v>108</v>
      </c>
      <c r="I8" t="s">
        <v>4112</v>
      </c>
    </row>
    <row r="9" spans="1:11">
      <c r="A9" s="92" t="s">
        <v>4683</v>
      </c>
      <c r="B9" t="s">
        <v>2021</v>
      </c>
      <c r="C9" t="s">
        <v>2571</v>
      </c>
      <c r="D9" t="s">
        <v>2569</v>
      </c>
      <c r="E9" t="s">
        <v>108</v>
      </c>
      <c r="G9" t="s">
        <v>3216</v>
      </c>
      <c r="H9" t="s">
        <v>108</v>
      </c>
      <c r="I9" t="s">
        <v>4112</v>
      </c>
    </row>
    <row r="10" spans="1:11">
      <c r="A10" s="92" t="s">
        <v>4683</v>
      </c>
      <c r="B10" t="s">
        <v>2021</v>
      </c>
      <c r="C10" t="s">
        <v>2457</v>
      </c>
      <c r="D10" t="s">
        <v>2458</v>
      </c>
      <c r="E10" t="s">
        <v>2459</v>
      </c>
      <c r="G10" t="s">
        <v>3216</v>
      </c>
      <c r="H10" t="s">
        <v>2771</v>
      </c>
      <c r="I10" t="s">
        <v>4112</v>
      </c>
    </row>
    <row r="11" spans="1:11">
      <c r="A11" s="92" t="s">
        <v>4683</v>
      </c>
      <c r="B11" t="s">
        <v>2021</v>
      </c>
      <c r="C11" t="s">
        <v>2573</v>
      </c>
      <c r="D11" t="s">
        <v>2574</v>
      </c>
      <c r="E11" t="s">
        <v>108</v>
      </c>
      <c r="F11" t="s">
        <v>2575</v>
      </c>
      <c r="G11" t="s">
        <v>3216</v>
      </c>
      <c r="H11" t="s">
        <v>108</v>
      </c>
      <c r="I11" t="s">
        <v>4112</v>
      </c>
    </row>
    <row r="12" spans="1:11">
      <c r="A12" s="92" t="s">
        <v>4683</v>
      </c>
      <c r="B12" t="s">
        <v>3890</v>
      </c>
      <c r="C12" t="s">
        <v>2577</v>
      </c>
      <c r="D12" t="s">
        <v>2521</v>
      </c>
      <c r="E12" t="s">
        <v>108</v>
      </c>
      <c r="G12" t="s">
        <v>3216</v>
      </c>
      <c r="H12" t="s">
        <v>108</v>
      </c>
      <c r="I12" t="s">
        <v>4116</v>
      </c>
    </row>
    <row r="13" spans="1:11">
      <c r="A13" s="92" t="s">
        <v>4683</v>
      </c>
      <c r="B13" t="s">
        <v>3890</v>
      </c>
      <c r="C13" t="s">
        <v>2520</v>
      </c>
      <c r="D13" t="s">
        <v>2521</v>
      </c>
      <c r="E13" t="s">
        <v>2522</v>
      </c>
      <c r="G13" t="s">
        <v>3216</v>
      </c>
      <c r="H13" t="s">
        <v>3209</v>
      </c>
      <c r="I13" t="s">
        <v>4116</v>
      </c>
    </row>
    <row r="14" spans="1:11">
      <c r="A14" s="92" t="s">
        <v>4683</v>
      </c>
      <c r="B14" t="s">
        <v>3890</v>
      </c>
      <c r="C14" t="s">
        <v>2579</v>
      </c>
      <c r="D14" t="s">
        <v>2521</v>
      </c>
      <c r="E14" t="s">
        <v>2580</v>
      </c>
      <c r="F14" t="s">
        <v>2581</v>
      </c>
      <c r="G14" t="s">
        <v>3216</v>
      </c>
      <c r="H14" t="s">
        <v>108</v>
      </c>
      <c r="I14" t="s">
        <v>4116</v>
      </c>
    </row>
    <row r="15" spans="1:11">
      <c r="A15" s="92" t="s">
        <v>4683</v>
      </c>
      <c r="B15" t="s">
        <v>3890</v>
      </c>
      <c r="C15" t="s">
        <v>2582</v>
      </c>
      <c r="D15" t="s">
        <v>2521</v>
      </c>
      <c r="E15" t="s">
        <v>108</v>
      </c>
      <c r="G15" t="s">
        <v>3216</v>
      </c>
      <c r="H15" t="s">
        <v>108</v>
      </c>
      <c r="I15" t="s">
        <v>4116</v>
      </c>
    </row>
    <row r="16" spans="1:11">
      <c r="A16" s="92" t="s">
        <v>4683</v>
      </c>
      <c r="B16" t="s">
        <v>2027</v>
      </c>
      <c r="C16" t="s">
        <v>2584</v>
      </c>
      <c r="D16" t="s">
        <v>2585</v>
      </c>
      <c r="E16" t="s">
        <v>2586</v>
      </c>
      <c r="G16" t="s">
        <v>3216</v>
      </c>
      <c r="H16" t="s">
        <v>108</v>
      </c>
      <c r="I16" t="s">
        <v>4120</v>
      </c>
    </row>
    <row r="17" spans="1:9">
      <c r="A17" s="92" t="s">
        <v>4683</v>
      </c>
      <c r="B17" t="s">
        <v>2027</v>
      </c>
      <c r="C17" t="s">
        <v>2587</v>
      </c>
      <c r="D17" t="s">
        <v>2526</v>
      </c>
      <c r="E17" t="s">
        <v>2588</v>
      </c>
      <c r="G17" t="s">
        <v>3216</v>
      </c>
      <c r="H17" t="s">
        <v>108</v>
      </c>
      <c r="I17" t="s">
        <v>4120</v>
      </c>
    </row>
    <row r="18" spans="1:9">
      <c r="A18" s="92" t="s">
        <v>4683</v>
      </c>
      <c r="B18" t="s">
        <v>2027</v>
      </c>
      <c r="C18" t="s">
        <v>2589</v>
      </c>
      <c r="D18" t="s">
        <v>2590</v>
      </c>
      <c r="E18" t="s">
        <v>108</v>
      </c>
      <c r="F18" t="s">
        <v>2591</v>
      </c>
      <c r="G18" t="s">
        <v>3216</v>
      </c>
      <c r="H18" t="s">
        <v>108</v>
      </c>
      <c r="I18" t="s">
        <v>4120</v>
      </c>
    </row>
    <row r="19" spans="1:9">
      <c r="A19" s="92" t="s">
        <v>4683</v>
      </c>
      <c r="B19" t="s">
        <v>2027</v>
      </c>
      <c r="C19" t="s">
        <v>2592</v>
      </c>
      <c r="D19" t="s">
        <v>2590</v>
      </c>
      <c r="E19" t="s">
        <v>108</v>
      </c>
      <c r="G19" t="s">
        <v>3216</v>
      </c>
      <c r="H19" t="s">
        <v>108</v>
      </c>
      <c r="I19" t="s">
        <v>4120</v>
      </c>
    </row>
    <row r="20" spans="1:9">
      <c r="A20" s="92" t="s">
        <v>4683</v>
      </c>
      <c r="B20" t="s">
        <v>2029</v>
      </c>
      <c r="C20" t="s">
        <v>2594</v>
      </c>
      <c r="D20" t="s">
        <v>2463</v>
      </c>
      <c r="E20" t="s">
        <v>108</v>
      </c>
      <c r="G20" t="s">
        <v>3216</v>
      </c>
      <c r="H20" t="s">
        <v>108</v>
      </c>
      <c r="I20" t="s">
        <v>4124</v>
      </c>
    </row>
    <row r="21" spans="1:9">
      <c r="A21" s="92" t="s">
        <v>4683</v>
      </c>
      <c r="B21" t="s">
        <v>2029</v>
      </c>
      <c r="C21" t="s">
        <v>2462</v>
      </c>
      <c r="D21" t="s">
        <v>2463</v>
      </c>
      <c r="E21" t="s">
        <v>2459</v>
      </c>
      <c r="G21" t="s">
        <v>3216</v>
      </c>
      <c r="H21" t="s">
        <v>2771</v>
      </c>
      <c r="I21" t="s">
        <v>4124</v>
      </c>
    </row>
    <row r="22" spans="1:9">
      <c r="A22" s="92" t="s">
        <v>4683</v>
      </c>
      <c r="B22" t="s">
        <v>2029</v>
      </c>
      <c r="C22" t="s">
        <v>2464</v>
      </c>
      <c r="D22" t="s">
        <v>2463</v>
      </c>
      <c r="E22" t="s">
        <v>2459</v>
      </c>
      <c r="G22" t="s">
        <v>3216</v>
      </c>
      <c r="H22" t="s">
        <v>2771</v>
      </c>
      <c r="I22" t="s">
        <v>4124</v>
      </c>
    </row>
    <row r="23" spans="1:9">
      <c r="A23" s="92" t="s">
        <v>4683</v>
      </c>
      <c r="B23" t="s">
        <v>2029</v>
      </c>
      <c r="C23" t="s">
        <v>2465</v>
      </c>
      <c r="D23" t="s">
        <v>2463</v>
      </c>
      <c r="E23" t="s">
        <v>2459</v>
      </c>
      <c r="G23" t="s">
        <v>3216</v>
      </c>
      <c r="H23" t="s">
        <v>2771</v>
      </c>
      <c r="I23" t="s">
        <v>4124</v>
      </c>
    </row>
    <row r="24" spans="1:9">
      <c r="A24" s="92" t="s">
        <v>4683</v>
      </c>
      <c r="B24" t="s">
        <v>2029</v>
      </c>
      <c r="C24" t="s">
        <v>2466</v>
      </c>
      <c r="D24" t="s">
        <v>2463</v>
      </c>
      <c r="E24" t="s">
        <v>2459</v>
      </c>
      <c r="G24" t="s">
        <v>3216</v>
      </c>
      <c r="H24" t="s">
        <v>2771</v>
      </c>
      <c r="I24" t="s">
        <v>4124</v>
      </c>
    </row>
    <row r="25" spans="1:9">
      <c r="A25" s="92" t="s">
        <v>4683</v>
      </c>
      <c r="B25" t="s">
        <v>2029</v>
      </c>
      <c r="C25" t="s">
        <v>2595</v>
      </c>
      <c r="D25" t="s">
        <v>2596</v>
      </c>
      <c r="E25" t="s">
        <v>108</v>
      </c>
      <c r="F25" t="s">
        <v>2597</v>
      </c>
      <c r="G25" t="s">
        <v>3216</v>
      </c>
      <c r="H25" t="s">
        <v>108</v>
      </c>
      <c r="I25" t="s">
        <v>4124</v>
      </c>
    </row>
    <row r="26" spans="1:9">
      <c r="A26" s="92" t="s">
        <v>4683</v>
      </c>
      <c r="B26" t="s">
        <v>2029</v>
      </c>
      <c r="C26" t="s">
        <v>2598</v>
      </c>
      <c r="D26" t="s">
        <v>2596</v>
      </c>
      <c r="E26" t="s">
        <v>108</v>
      </c>
      <c r="G26" t="s">
        <v>3216</v>
      </c>
      <c r="H26" t="s">
        <v>108</v>
      </c>
      <c r="I26" t="s">
        <v>4124</v>
      </c>
    </row>
    <row r="27" spans="1:9">
      <c r="A27" s="92" t="s">
        <v>4683</v>
      </c>
      <c r="B27" t="s">
        <v>2031</v>
      </c>
      <c r="C27" t="s">
        <v>2600</v>
      </c>
      <c r="D27" t="s">
        <v>2601</v>
      </c>
      <c r="E27" t="s">
        <v>108</v>
      </c>
      <c r="G27" t="s">
        <v>3216</v>
      </c>
      <c r="H27" t="s">
        <v>108</v>
      </c>
      <c r="I27" t="s">
        <v>4126</v>
      </c>
    </row>
    <row r="28" spans="1:9">
      <c r="A28" s="92" t="s">
        <v>4683</v>
      </c>
      <c r="B28" t="s">
        <v>2031</v>
      </c>
      <c r="C28" t="s">
        <v>2602</v>
      </c>
      <c r="D28" t="s">
        <v>2603</v>
      </c>
      <c r="E28" t="s">
        <v>2586</v>
      </c>
      <c r="G28" t="s">
        <v>3216</v>
      </c>
      <c r="H28" t="s">
        <v>108</v>
      </c>
      <c r="I28" t="s">
        <v>4126</v>
      </c>
    </row>
    <row r="29" spans="1:9">
      <c r="A29" s="92" t="s">
        <v>4683</v>
      </c>
      <c r="B29" t="s">
        <v>2031</v>
      </c>
      <c r="C29" t="s">
        <v>2604</v>
      </c>
      <c r="D29" t="s">
        <v>2601</v>
      </c>
      <c r="E29" t="s">
        <v>2605</v>
      </c>
      <c r="F29" t="s">
        <v>2606</v>
      </c>
      <c r="G29" t="s">
        <v>3216</v>
      </c>
      <c r="H29" t="s">
        <v>108</v>
      </c>
      <c r="I29" t="s">
        <v>4126</v>
      </c>
    </row>
    <row r="30" spans="1:9">
      <c r="A30" s="92" t="s">
        <v>4683</v>
      </c>
      <c r="B30" t="s">
        <v>2031</v>
      </c>
      <c r="C30" t="s">
        <v>2468</v>
      </c>
      <c r="D30" t="s">
        <v>2458</v>
      </c>
      <c r="E30" t="s">
        <v>2469</v>
      </c>
      <c r="G30" t="s">
        <v>3216</v>
      </c>
      <c r="H30" t="s">
        <v>108</v>
      </c>
      <c r="I30" t="s">
        <v>4126</v>
      </c>
    </row>
    <row r="31" spans="1:9">
      <c r="A31" s="92" t="s">
        <v>4683</v>
      </c>
      <c r="B31" t="s">
        <v>2031</v>
      </c>
      <c r="C31" t="s">
        <v>2472</v>
      </c>
      <c r="D31" t="s">
        <v>2458</v>
      </c>
      <c r="E31" t="s">
        <v>2459</v>
      </c>
      <c r="G31" t="s">
        <v>3216</v>
      </c>
      <c r="H31" t="s">
        <v>2771</v>
      </c>
      <c r="I31" t="s">
        <v>4126</v>
      </c>
    </row>
    <row r="32" spans="1:9">
      <c r="A32" s="92" t="s">
        <v>4683</v>
      </c>
      <c r="B32" t="s">
        <v>2031</v>
      </c>
      <c r="C32" t="s">
        <v>2473</v>
      </c>
      <c r="D32" t="s">
        <v>2458</v>
      </c>
      <c r="E32" t="s">
        <v>2459</v>
      </c>
      <c r="G32" t="s">
        <v>3216</v>
      </c>
      <c r="H32" t="s">
        <v>2771</v>
      </c>
      <c r="I32" t="s">
        <v>4126</v>
      </c>
    </row>
    <row r="33" spans="1:9">
      <c r="A33" s="92" t="s">
        <v>4683</v>
      </c>
      <c r="B33" t="s">
        <v>2031</v>
      </c>
      <c r="C33" t="s">
        <v>2474</v>
      </c>
      <c r="D33" t="s">
        <v>2458</v>
      </c>
      <c r="E33" t="s">
        <v>2459</v>
      </c>
      <c r="G33" t="s">
        <v>3216</v>
      </c>
      <c r="H33" t="s">
        <v>2771</v>
      </c>
      <c r="I33" t="s">
        <v>4126</v>
      </c>
    </row>
    <row r="34" spans="1:9">
      <c r="A34" s="92" t="s">
        <v>4683</v>
      </c>
      <c r="B34" t="s">
        <v>2031</v>
      </c>
      <c r="C34" t="s">
        <v>2607</v>
      </c>
      <c r="D34" t="s">
        <v>2601</v>
      </c>
      <c r="E34" t="s">
        <v>2563</v>
      </c>
      <c r="G34" t="s">
        <v>3216</v>
      </c>
      <c r="H34" t="s">
        <v>2563</v>
      </c>
      <c r="I34" t="s">
        <v>4126</v>
      </c>
    </row>
    <row r="35" spans="1:9">
      <c r="A35" s="92" t="s">
        <v>4683</v>
      </c>
      <c r="B35" t="s">
        <v>2031</v>
      </c>
      <c r="C35" t="s">
        <v>2608</v>
      </c>
      <c r="D35" t="s">
        <v>2609</v>
      </c>
      <c r="E35" t="s">
        <v>108</v>
      </c>
      <c r="G35" t="s">
        <v>3216</v>
      </c>
      <c r="H35" t="s">
        <v>108</v>
      </c>
      <c r="I35" t="s">
        <v>4126</v>
      </c>
    </row>
    <row r="36" spans="1:9">
      <c r="A36" s="92" t="s">
        <v>4683</v>
      </c>
      <c r="B36" t="s">
        <v>2034</v>
      </c>
      <c r="C36" t="s">
        <v>2614</v>
      </c>
      <c r="E36" t="s">
        <v>2563</v>
      </c>
      <c r="G36" t="s">
        <v>3216</v>
      </c>
      <c r="H36" t="s">
        <v>2563</v>
      </c>
      <c r="I36" t="s">
        <v>4128</v>
      </c>
    </row>
    <row r="37" spans="1:9">
      <c r="A37" s="92" t="s">
        <v>4683</v>
      </c>
      <c r="B37" t="s">
        <v>2034</v>
      </c>
      <c r="C37" t="s">
        <v>2533</v>
      </c>
      <c r="E37" t="s">
        <v>2534</v>
      </c>
      <c r="G37" t="s">
        <v>3216</v>
      </c>
      <c r="H37" t="s">
        <v>2563</v>
      </c>
      <c r="I37" t="s">
        <v>4128</v>
      </c>
    </row>
    <row r="38" spans="1:9">
      <c r="A38" s="92" t="s">
        <v>4683</v>
      </c>
      <c r="B38" t="s">
        <v>2034</v>
      </c>
      <c r="C38" t="s">
        <v>2615</v>
      </c>
      <c r="D38" t="s">
        <v>2601</v>
      </c>
      <c r="E38" t="s">
        <v>108</v>
      </c>
      <c r="G38" t="s">
        <v>3216</v>
      </c>
      <c r="H38" t="s">
        <v>108</v>
      </c>
      <c r="I38" t="s">
        <v>4128</v>
      </c>
    </row>
    <row r="39" spans="1:9">
      <c r="A39" s="92" t="s">
        <v>4683</v>
      </c>
      <c r="B39" t="s">
        <v>2034</v>
      </c>
      <c r="C39" t="s">
        <v>2616</v>
      </c>
      <c r="D39" t="s">
        <v>2601</v>
      </c>
      <c r="E39" t="s">
        <v>108</v>
      </c>
      <c r="G39" t="s">
        <v>3216</v>
      </c>
      <c r="H39" t="s">
        <v>108</v>
      </c>
      <c r="I39" t="s">
        <v>4128</v>
      </c>
    </row>
    <row r="40" spans="1:9">
      <c r="A40" s="92" t="s">
        <v>4683</v>
      </c>
      <c r="B40" t="s">
        <v>2034</v>
      </c>
      <c r="C40" t="s">
        <v>2617</v>
      </c>
      <c r="D40" t="s">
        <v>2596</v>
      </c>
      <c r="E40" t="s">
        <v>108</v>
      </c>
      <c r="G40" t="s">
        <v>3216</v>
      </c>
      <c r="H40" t="s">
        <v>108</v>
      </c>
      <c r="I40" t="s">
        <v>4128</v>
      </c>
    </row>
    <row r="41" spans="1:9">
      <c r="A41" s="92" t="s">
        <v>4683</v>
      </c>
      <c r="B41" t="s">
        <v>2034</v>
      </c>
      <c r="C41" t="s">
        <v>2618</v>
      </c>
      <c r="D41" t="s">
        <v>2619</v>
      </c>
      <c r="E41" t="s">
        <v>2563</v>
      </c>
      <c r="G41" t="s">
        <v>3216</v>
      </c>
      <c r="H41" t="s">
        <v>2563</v>
      </c>
      <c r="I41" t="s">
        <v>4128</v>
      </c>
    </row>
    <row r="42" spans="1:9">
      <c r="A42" s="92" t="s">
        <v>4683</v>
      </c>
      <c r="B42" t="s">
        <v>2034</v>
      </c>
      <c r="C42" t="s">
        <v>2620</v>
      </c>
      <c r="D42" t="s">
        <v>2619</v>
      </c>
      <c r="E42" t="s">
        <v>2563</v>
      </c>
      <c r="G42" t="s">
        <v>3216</v>
      </c>
      <c r="H42" t="s">
        <v>2563</v>
      </c>
      <c r="I42" t="s">
        <v>4128</v>
      </c>
    </row>
    <row r="43" spans="1:9">
      <c r="A43" s="92" t="s">
        <v>4683</v>
      </c>
      <c r="B43" t="s">
        <v>2034</v>
      </c>
      <c r="C43" t="s">
        <v>2476</v>
      </c>
      <c r="D43" t="s">
        <v>2458</v>
      </c>
      <c r="E43" t="s">
        <v>2459</v>
      </c>
      <c r="G43" t="s">
        <v>3216</v>
      </c>
      <c r="H43" t="s">
        <v>2771</v>
      </c>
      <c r="I43" t="s">
        <v>4128</v>
      </c>
    </row>
    <row r="44" spans="1:9">
      <c r="A44" s="92" t="s">
        <v>4683</v>
      </c>
      <c r="B44" t="s">
        <v>2034</v>
      </c>
      <c r="C44" t="s">
        <v>2621</v>
      </c>
      <c r="D44" t="s">
        <v>2619</v>
      </c>
      <c r="E44" t="s">
        <v>108</v>
      </c>
      <c r="F44" t="s">
        <v>2622</v>
      </c>
      <c r="G44" t="s">
        <v>3216</v>
      </c>
      <c r="H44" t="s">
        <v>108</v>
      </c>
      <c r="I44" t="s">
        <v>4128</v>
      </c>
    </row>
    <row r="45" spans="1:9">
      <c r="A45" s="92" t="s">
        <v>4683</v>
      </c>
      <c r="B45" t="s">
        <v>2035</v>
      </c>
      <c r="C45" t="s">
        <v>2624</v>
      </c>
      <c r="D45" t="s">
        <v>2625</v>
      </c>
      <c r="E45" t="s">
        <v>108</v>
      </c>
      <c r="G45" t="s">
        <v>3216</v>
      </c>
      <c r="H45" t="s">
        <v>108</v>
      </c>
      <c r="I45" t="s">
        <v>4132</v>
      </c>
    </row>
    <row r="46" spans="1:9">
      <c r="A46" s="92" t="s">
        <v>4683</v>
      </c>
      <c r="B46" t="s">
        <v>2035</v>
      </c>
      <c r="C46" t="s">
        <v>2626</v>
      </c>
      <c r="D46" t="s">
        <v>2627</v>
      </c>
      <c r="E46" t="s">
        <v>108</v>
      </c>
      <c r="G46" t="s">
        <v>3216</v>
      </c>
      <c r="H46" t="s">
        <v>108</v>
      </c>
      <c r="I46" t="s">
        <v>4132</v>
      </c>
    </row>
    <row r="47" spans="1:9">
      <c r="A47" s="92" t="s">
        <v>4683</v>
      </c>
      <c r="B47" t="s">
        <v>2035</v>
      </c>
      <c r="C47" t="s">
        <v>2628</v>
      </c>
      <c r="D47" t="s">
        <v>2627</v>
      </c>
      <c r="E47" t="s">
        <v>108</v>
      </c>
      <c r="G47" t="s">
        <v>3216</v>
      </c>
      <c r="H47" t="s">
        <v>108</v>
      </c>
      <c r="I47" t="s">
        <v>4132</v>
      </c>
    </row>
    <row r="48" spans="1:9">
      <c r="A48" s="92" t="s">
        <v>4683</v>
      </c>
      <c r="B48" t="s">
        <v>2037</v>
      </c>
      <c r="C48" t="s">
        <v>2630</v>
      </c>
      <c r="D48" t="s">
        <v>2479</v>
      </c>
      <c r="E48" t="s">
        <v>2563</v>
      </c>
      <c r="F48" t="s">
        <v>2631</v>
      </c>
      <c r="G48" t="s">
        <v>3216</v>
      </c>
      <c r="H48" t="s">
        <v>2563</v>
      </c>
      <c r="I48" t="s">
        <v>4136</v>
      </c>
    </row>
    <row r="49" spans="1:11">
      <c r="A49" s="92" t="s">
        <v>4683</v>
      </c>
      <c r="B49" t="s">
        <v>2037</v>
      </c>
      <c r="C49" t="s">
        <v>2632</v>
      </c>
      <c r="D49" t="s">
        <v>2540</v>
      </c>
      <c r="E49" t="s">
        <v>108</v>
      </c>
      <c r="F49" t="s">
        <v>2633</v>
      </c>
      <c r="G49" t="s">
        <v>3216</v>
      </c>
      <c r="H49" t="s">
        <v>108</v>
      </c>
      <c r="I49" t="s">
        <v>4136</v>
      </c>
    </row>
    <row r="50" spans="1:11">
      <c r="A50" s="92" t="s">
        <v>4683</v>
      </c>
      <c r="B50" t="s">
        <v>2037</v>
      </c>
      <c r="C50" t="s">
        <v>2634</v>
      </c>
      <c r="D50" t="s">
        <v>2635</v>
      </c>
      <c r="E50" t="s">
        <v>108</v>
      </c>
      <c r="F50" t="s">
        <v>2636</v>
      </c>
      <c r="G50" t="s">
        <v>3216</v>
      </c>
      <c r="H50" t="s">
        <v>108</v>
      </c>
      <c r="I50" t="s">
        <v>4136</v>
      </c>
    </row>
    <row r="51" spans="1:11">
      <c r="A51" s="92" t="s">
        <v>4683</v>
      </c>
      <c r="B51" t="s">
        <v>2042</v>
      </c>
      <c r="C51" t="s">
        <v>2638</v>
      </c>
      <c r="D51" t="s">
        <v>2540</v>
      </c>
      <c r="E51" t="s">
        <v>108</v>
      </c>
      <c r="F51" t="s">
        <v>2639</v>
      </c>
      <c r="G51" t="s">
        <v>3216</v>
      </c>
      <c r="H51" t="s">
        <v>108</v>
      </c>
      <c r="I51" t="s">
        <v>4140</v>
      </c>
    </row>
    <row r="52" spans="1:11">
      <c r="A52" s="92" t="s">
        <v>4683</v>
      </c>
      <c r="B52" t="s">
        <v>2042</v>
      </c>
      <c r="C52" t="s">
        <v>2640</v>
      </c>
      <c r="D52" t="s">
        <v>2641</v>
      </c>
      <c r="E52" t="s">
        <v>108</v>
      </c>
      <c r="F52" t="s">
        <v>2642</v>
      </c>
      <c r="G52" t="s">
        <v>3216</v>
      </c>
      <c r="H52" t="s">
        <v>108</v>
      </c>
      <c r="I52" t="s">
        <v>4140</v>
      </c>
    </row>
    <row r="53" spans="1:11">
      <c r="A53" s="92" t="s">
        <v>4683</v>
      </c>
      <c r="B53" t="s">
        <v>2042</v>
      </c>
      <c r="C53" t="s">
        <v>2643</v>
      </c>
      <c r="D53" t="s">
        <v>2641</v>
      </c>
      <c r="E53" t="s">
        <v>108</v>
      </c>
      <c r="F53" t="s">
        <v>2644</v>
      </c>
      <c r="G53" t="s">
        <v>3216</v>
      </c>
      <c r="H53" t="s">
        <v>108</v>
      </c>
      <c r="I53" t="s">
        <v>4140</v>
      </c>
    </row>
    <row r="54" spans="1:11">
      <c r="A54" s="92" t="s">
        <v>4683</v>
      </c>
      <c r="B54" t="s">
        <v>2042</v>
      </c>
      <c r="C54" t="s">
        <v>2645</v>
      </c>
      <c r="D54" t="s">
        <v>2540</v>
      </c>
      <c r="E54" t="s">
        <v>108</v>
      </c>
      <c r="G54" t="s">
        <v>3216</v>
      </c>
      <c r="H54" t="s">
        <v>108</v>
      </c>
      <c r="I54" t="s">
        <v>4140</v>
      </c>
    </row>
    <row r="55" spans="1:11">
      <c r="A55" s="92" t="s">
        <v>4683</v>
      </c>
      <c r="B55" t="s">
        <v>2042</v>
      </c>
      <c r="C55" t="s">
        <v>2646</v>
      </c>
      <c r="D55" t="s">
        <v>2647</v>
      </c>
      <c r="E55" t="s">
        <v>2648</v>
      </c>
      <c r="G55" t="s">
        <v>3216</v>
      </c>
      <c r="H55" t="s">
        <v>108</v>
      </c>
      <c r="I55" t="s">
        <v>4140</v>
      </c>
    </row>
    <row r="56" spans="1:11">
      <c r="A56" s="92" t="s">
        <v>4683</v>
      </c>
      <c r="B56" t="s">
        <v>2044</v>
      </c>
      <c r="C56" t="s">
        <v>2650</v>
      </c>
      <c r="D56" t="s">
        <v>2651</v>
      </c>
      <c r="E56" t="s">
        <v>108</v>
      </c>
      <c r="G56" t="s">
        <v>3216</v>
      </c>
      <c r="H56" t="s">
        <v>108</v>
      </c>
      <c r="I56" t="s">
        <v>4144</v>
      </c>
    </row>
    <row r="57" spans="1:11">
      <c r="A57" s="92" t="s">
        <v>4683</v>
      </c>
      <c r="B57" t="s">
        <v>2044</v>
      </c>
      <c r="C57" t="s">
        <v>2652</v>
      </c>
      <c r="D57" t="s">
        <v>2651</v>
      </c>
      <c r="E57" t="s">
        <v>2563</v>
      </c>
      <c r="F57" t="s">
        <v>2653</v>
      </c>
      <c r="G57" t="s">
        <v>3216</v>
      </c>
      <c r="H57" t="s">
        <v>2563</v>
      </c>
      <c r="I57" t="s">
        <v>4144</v>
      </c>
      <c r="J57" t="s">
        <v>4743</v>
      </c>
      <c r="K57" t="s">
        <v>108</v>
      </c>
    </row>
    <row r="58" spans="1:11">
      <c r="A58" s="92" t="s">
        <v>4683</v>
      </c>
      <c r="B58" t="s">
        <v>2044</v>
      </c>
      <c r="C58" t="s">
        <v>2654</v>
      </c>
      <c r="D58" t="s">
        <v>2655</v>
      </c>
      <c r="E58" t="s">
        <v>2656</v>
      </c>
      <c r="F58" t="s">
        <v>2658</v>
      </c>
      <c r="G58" t="s">
        <v>2166</v>
      </c>
      <c r="H58" t="s">
        <v>3210</v>
      </c>
      <c r="I58" t="s">
        <v>4144</v>
      </c>
    </row>
    <row r="59" spans="1:11">
      <c r="A59" s="92" t="s">
        <v>4683</v>
      </c>
      <c r="B59" t="s">
        <v>2044</v>
      </c>
      <c r="C59" t="s">
        <v>2659</v>
      </c>
      <c r="D59" t="s">
        <v>2655</v>
      </c>
      <c r="E59" t="s">
        <v>2580</v>
      </c>
      <c r="F59" t="s">
        <v>2660</v>
      </c>
      <c r="G59" t="s">
        <v>3216</v>
      </c>
      <c r="H59" t="s">
        <v>108</v>
      </c>
      <c r="I59" t="s">
        <v>4144</v>
      </c>
    </row>
    <row r="60" spans="1:11">
      <c r="A60" s="92" t="s">
        <v>4683</v>
      </c>
      <c r="B60" t="s">
        <v>2044</v>
      </c>
      <c r="C60" t="s">
        <v>2661</v>
      </c>
      <c r="D60" t="s">
        <v>2651</v>
      </c>
      <c r="E60" t="s">
        <v>2662</v>
      </c>
      <c r="G60" t="s">
        <v>3216</v>
      </c>
      <c r="H60" t="s">
        <v>108</v>
      </c>
      <c r="I60" t="s">
        <v>4144</v>
      </c>
    </row>
    <row r="61" spans="1:11">
      <c r="A61" s="92" t="s">
        <v>4683</v>
      </c>
      <c r="B61" t="s">
        <v>2044</v>
      </c>
      <c r="C61" t="s">
        <v>2663</v>
      </c>
      <c r="D61" t="s">
        <v>2651</v>
      </c>
      <c r="E61" t="s">
        <v>2664</v>
      </c>
      <c r="F61" t="s">
        <v>2665</v>
      </c>
      <c r="G61" t="s">
        <v>3216</v>
      </c>
      <c r="H61" t="s">
        <v>108</v>
      </c>
      <c r="I61" t="s">
        <v>4144</v>
      </c>
    </row>
    <row r="62" spans="1:11">
      <c r="A62" s="92" t="s">
        <v>4683</v>
      </c>
      <c r="B62" t="s">
        <v>2046</v>
      </c>
      <c r="C62" t="s">
        <v>2667</v>
      </c>
      <c r="D62" t="s">
        <v>2485</v>
      </c>
      <c r="E62" t="s">
        <v>2668</v>
      </c>
      <c r="F62" t="s">
        <v>2669</v>
      </c>
      <c r="G62" t="s">
        <v>3216</v>
      </c>
      <c r="H62" t="s">
        <v>108</v>
      </c>
      <c r="I62" t="s">
        <v>4148</v>
      </c>
    </row>
    <row r="63" spans="1:11">
      <c r="A63" s="92" t="s">
        <v>4683</v>
      </c>
      <c r="B63" t="s">
        <v>2046</v>
      </c>
      <c r="C63" t="s">
        <v>2499</v>
      </c>
      <c r="D63" t="s">
        <v>2500</v>
      </c>
      <c r="E63" t="s">
        <v>2501</v>
      </c>
      <c r="F63" t="s">
        <v>2502</v>
      </c>
      <c r="G63" t="s">
        <v>3216</v>
      </c>
      <c r="H63" t="s">
        <v>108</v>
      </c>
      <c r="I63" t="s">
        <v>4148</v>
      </c>
    </row>
    <row r="64" spans="1:11">
      <c r="A64" s="92" t="s">
        <v>4683</v>
      </c>
      <c r="B64" t="s">
        <v>2046</v>
      </c>
      <c r="C64" t="s">
        <v>2506</v>
      </c>
      <c r="D64" t="s">
        <v>2458</v>
      </c>
      <c r="E64" t="s">
        <v>2459</v>
      </c>
      <c r="G64" t="s">
        <v>3216</v>
      </c>
      <c r="H64" t="s">
        <v>2771</v>
      </c>
      <c r="I64" t="s">
        <v>4148</v>
      </c>
    </row>
    <row r="65" spans="1:11">
      <c r="A65" s="92" t="s">
        <v>4683</v>
      </c>
      <c r="B65" t="s">
        <v>2046</v>
      </c>
      <c r="C65" t="s">
        <v>2670</v>
      </c>
      <c r="D65" t="s">
        <v>2458</v>
      </c>
      <c r="E65" t="s">
        <v>108</v>
      </c>
      <c r="G65" t="s">
        <v>3216</v>
      </c>
      <c r="H65" t="s">
        <v>108</v>
      </c>
      <c r="I65" t="s">
        <v>4148</v>
      </c>
    </row>
    <row r="66" spans="1:11">
      <c r="A66" s="92" t="s">
        <v>4683</v>
      </c>
      <c r="B66" t="s">
        <v>2046</v>
      </c>
      <c r="C66" t="s">
        <v>2671</v>
      </c>
      <c r="D66" t="s">
        <v>2504</v>
      </c>
      <c r="E66" t="s">
        <v>2672</v>
      </c>
      <c r="F66" t="s">
        <v>2673</v>
      </c>
      <c r="G66" t="s">
        <v>3216</v>
      </c>
      <c r="H66" t="s">
        <v>2672</v>
      </c>
      <c r="I66" t="s">
        <v>4148</v>
      </c>
    </row>
    <row r="67" spans="1:11">
      <c r="A67" s="92" t="s">
        <v>4692</v>
      </c>
      <c r="B67" t="s">
        <v>2020</v>
      </c>
      <c r="C67" t="s">
        <v>2450</v>
      </c>
      <c r="D67" t="s">
        <v>2451</v>
      </c>
      <c r="E67" t="s">
        <v>2452</v>
      </c>
      <c r="F67" t="s">
        <v>2455</v>
      </c>
      <c r="G67" t="s">
        <v>3216</v>
      </c>
      <c r="H67" t="s">
        <v>2454</v>
      </c>
      <c r="I67" t="s">
        <v>4108</v>
      </c>
      <c r="J67" t="s">
        <v>4744</v>
      </c>
      <c r="K67" t="s">
        <v>128</v>
      </c>
    </row>
    <row r="68" spans="1:11">
      <c r="A68" s="92" t="s">
        <v>4692</v>
      </c>
      <c r="B68" t="s">
        <v>2020</v>
      </c>
      <c r="C68" t="s">
        <v>2556</v>
      </c>
      <c r="D68" t="s">
        <v>2458</v>
      </c>
      <c r="E68" t="s">
        <v>1213</v>
      </c>
      <c r="G68" t="s">
        <v>2191</v>
      </c>
      <c r="H68" t="s">
        <v>1213</v>
      </c>
      <c r="I68" t="s">
        <v>4108</v>
      </c>
      <c r="J68" t="s">
        <v>4744</v>
      </c>
      <c r="K68" t="s">
        <v>128</v>
      </c>
    </row>
    <row r="69" spans="1:11">
      <c r="A69" s="92" t="s">
        <v>4692</v>
      </c>
      <c r="B69" t="s">
        <v>2020</v>
      </c>
      <c r="C69" t="s">
        <v>2557</v>
      </c>
      <c r="E69" t="s">
        <v>2558</v>
      </c>
      <c r="G69" t="s">
        <v>2191</v>
      </c>
      <c r="H69" t="s">
        <v>1213</v>
      </c>
      <c r="I69" t="s">
        <v>4108</v>
      </c>
    </row>
    <row r="70" spans="1:11">
      <c r="A70" s="92" t="s">
        <v>4692</v>
      </c>
      <c r="B70" t="s">
        <v>2021</v>
      </c>
      <c r="C70" t="s">
        <v>2457</v>
      </c>
      <c r="D70" t="s">
        <v>2458</v>
      </c>
      <c r="E70" t="s">
        <v>2459</v>
      </c>
      <c r="G70" t="s">
        <v>3216</v>
      </c>
      <c r="H70" t="s">
        <v>2460</v>
      </c>
      <c r="I70" t="s">
        <v>4112</v>
      </c>
    </row>
    <row r="71" spans="1:11">
      <c r="A71" s="92" t="s">
        <v>4692</v>
      </c>
      <c r="B71" t="s">
        <v>3890</v>
      </c>
      <c r="C71" t="s">
        <v>2520</v>
      </c>
      <c r="D71" t="s">
        <v>2521</v>
      </c>
      <c r="E71" t="s">
        <v>2522</v>
      </c>
      <c r="G71" t="s">
        <v>3216</v>
      </c>
      <c r="H71" t="s">
        <v>3222</v>
      </c>
      <c r="I71" t="s">
        <v>4116</v>
      </c>
    </row>
    <row r="72" spans="1:11">
      <c r="A72" s="92" t="s">
        <v>4692</v>
      </c>
      <c r="B72" t="s">
        <v>2027</v>
      </c>
      <c r="C72" t="s">
        <v>2525</v>
      </c>
      <c r="D72" t="s">
        <v>2526</v>
      </c>
      <c r="E72" t="s">
        <v>2527</v>
      </c>
      <c r="G72" t="s">
        <v>3216</v>
      </c>
      <c r="H72" t="s">
        <v>2523</v>
      </c>
      <c r="I72" t="s">
        <v>4120</v>
      </c>
    </row>
    <row r="73" spans="1:11">
      <c r="A73" s="92" t="s">
        <v>4692</v>
      </c>
      <c r="B73" t="s">
        <v>2029</v>
      </c>
      <c r="C73" t="s">
        <v>2462</v>
      </c>
      <c r="D73" t="s">
        <v>2463</v>
      </c>
      <c r="E73" t="s">
        <v>2459</v>
      </c>
      <c r="G73" t="s">
        <v>3216</v>
      </c>
      <c r="H73" t="s">
        <v>2460</v>
      </c>
      <c r="I73" t="s">
        <v>4124</v>
      </c>
    </row>
    <row r="74" spans="1:11">
      <c r="A74" s="92" t="s">
        <v>4692</v>
      </c>
      <c r="B74" t="s">
        <v>2029</v>
      </c>
      <c r="C74" t="s">
        <v>2464</v>
      </c>
      <c r="D74" t="s">
        <v>2463</v>
      </c>
      <c r="E74" t="s">
        <v>2459</v>
      </c>
      <c r="G74" t="s">
        <v>3216</v>
      </c>
      <c r="H74" t="s">
        <v>2460</v>
      </c>
      <c r="I74" t="s">
        <v>4124</v>
      </c>
    </row>
    <row r="75" spans="1:11">
      <c r="A75" s="92" t="s">
        <v>4692</v>
      </c>
      <c r="B75" t="s">
        <v>2029</v>
      </c>
      <c r="C75" t="s">
        <v>2465</v>
      </c>
      <c r="D75" t="s">
        <v>2463</v>
      </c>
      <c r="E75" t="s">
        <v>2459</v>
      </c>
      <c r="G75" t="s">
        <v>3216</v>
      </c>
      <c r="H75" t="s">
        <v>2460</v>
      </c>
      <c r="I75" t="s">
        <v>4124</v>
      </c>
    </row>
    <row r="76" spans="1:11">
      <c r="A76" s="92" t="s">
        <v>4692</v>
      </c>
      <c r="B76" t="s">
        <v>2029</v>
      </c>
      <c r="C76" t="s">
        <v>2466</v>
      </c>
      <c r="D76" t="s">
        <v>2463</v>
      </c>
      <c r="E76" t="s">
        <v>2459</v>
      </c>
      <c r="G76" t="s">
        <v>3216</v>
      </c>
      <c r="H76" t="s">
        <v>2460</v>
      </c>
      <c r="I76" t="s">
        <v>4124</v>
      </c>
    </row>
    <row r="77" spans="1:11">
      <c r="A77" s="92" t="s">
        <v>4692</v>
      </c>
      <c r="B77" t="s">
        <v>2031</v>
      </c>
      <c r="C77" t="s">
        <v>2472</v>
      </c>
      <c r="D77" t="s">
        <v>2458</v>
      </c>
      <c r="E77" t="s">
        <v>2459</v>
      </c>
      <c r="G77" t="s">
        <v>3216</v>
      </c>
      <c r="H77" t="s">
        <v>2460</v>
      </c>
      <c r="I77" t="s">
        <v>4126</v>
      </c>
    </row>
    <row r="78" spans="1:11">
      <c r="A78" s="92" t="s">
        <v>4692</v>
      </c>
      <c r="B78" t="s">
        <v>2031</v>
      </c>
      <c r="C78" t="s">
        <v>2473</v>
      </c>
      <c r="D78" t="s">
        <v>2458</v>
      </c>
      <c r="E78" t="s">
        <v>2459</v>
      </c>
      <c r="G78" t="s">
        <v>3216</v>
      </c>
      <c r="H78" t="s">
        <v>2460</v>
      </c>
      <c r="I78" t="s">
        <v>4126</v>
      </c>
    </row>
    <row r="79" spans="1:11">
      <c r="A79" s="92" t="s">
        <v>4692</v>
      </c>
      <c r="B79" t="s">
        <v>2031</v>
      </c>
      <c r="C79" t="s">
        <v>2474</v>
      </c>
      <c r="D79" t="s">
        <v>2458</v>
      </c>
      <c r="E79" t="s">
        <v>2459</v>
      </c>
      <c r="G79" t="s">
        <v>3216</v>
      </c>
      <c r="H79" t="s">
        <v>2460</v>
      </c>
      <c r="I79" t="s">
        <v>4126</v>
      </c>
    </row>
    <row r="80" spans="1:11">
      <c r="A80" s="92" t="s">
        <v>4692</v>
      </c>
      <c r="B80" t="s">
        <v>2034</v>
      </c>
      <c r="C80" t="s">
        <v>2476</v>
      </c>
      <c r="D80" t="s">
        <v>2458</v>
      </c>
      <c r="E80" t="s">
        <v>2459</v>
      </c>
      <c r="G80" t="s">
        <v>3216</v>
      </c>
      <c r="H80" t="s">
        <v>2460</v>
      </c>
      <c r="I80" t="s">
        <v>4128</v>
      </c>
    </row>
    <row r="81" spans="1:11">
      <c r="A81" s="92" t="s">
        <v>4692</v>
      </c>
      <c r="B81" t="s">
        <v>2037</v>
      </c>
      <c r="C81" t="s">
        <v>2478</v>
      </c>
      <c r="D81" t="s">
        <v>2479</v>
      </c>
      <c r="E81" t="s">
        <v>2452</v>
      </c>
      <c r="F81" t="s">
        <v>2480</v>
      </c>
      <c r="G81" t="s">
        <v>3216</v>
      </c>
      <c r="H81" t="s">
        <v>2454</v>
      </c>
      <c r="I81" t="s">
        <v>4136</v>
      </c>
    </row>
    <row r="82" spans="1:11">
      <c r="A82" s="92" t="s">
        <v>4692</v>
      </c>
      <c r="B82" t="s">
        <v>2037</v>
      </c>
      <c r="C82" t="s">
        <v>2481</v>
      </c>
      <c r="D82" t="s">
        <v>2482</v>
      </c>
      <c r="E82" t="s">
        <v>2452</v>
      </c>
      <c r="F82" t="s">
        <v>2483</v>
      </c>
      <c r="G82" t="s">
        <v>3216</v>
      </c>
      <c r="H82" t="s">
        <v>2454</v>
      </c>
      <c r="I82" t="s">
        <v>4136</v>
      </c>
    </row>
    <row r="83" spans="1:11">
      <c r="A83" s="92" t="s">
        <v>4692</v>
      </c>
      <c r="B83" t="s">
        <v>2042</v>
      </c>
      <c r="C83" t="s">
        <v>2493</v>
      </c>
      <c r="D83" t="s">
        <v>2458</v>
      </c>
      <c r="E83" t="s">
        <v>2452</v>
      </c>
      <c r="G83" t="s">
        <v>3216</v>
      </c>
      <c r="H83" t="s">
        <v>2454</v>
      </c>
      <c r="I83" t="s">
        <v>4140</v>
      </c>
      <c r="J83" t="s">
        <v>4744</v>
      </c>
      <c r="K83" t="s">
        <v>128</v>
      </c>
    </row>
    <row r="84" spans="1:11">
      <c r="A84" s="92" t="s">
        <v>4692</v>
      </c>
      <c r="B84" t="s">
        <v>2044</v>
      </c>
      <c r="C84" t="s">
        <v>2654</v>
      </c>
      <c r="D84" t="s">
        <v>2655</v>
      </c>
      <c r="E84" t="s">
        <v>2656</v>
      </c>
      <c r="F84" t="s">
        <v>2658</v>
      </c>
      <c r="G84" t="s">
        <v>2191</v>
      </c>
      <c r="H84" t="s">
        <v>3210</v>
      </c>
      <c r="I84" t="s">
        <v>4144</v>
      </c>
    </row>
    <row r="85" spans="1:11">
      <c r="A85" s="92" t="s">
        <v>4692</v>
      </c>
      <c r="B85" t="s">
        <v>2046</v>
      </c>
      <c r="C85" t="s">
        <v>2497</v>
      </c>
      <c r="D85" t="s">
        <v>2458</v>
      </c>
      <c r="E85" t="s">
        <v>2452</v>
      </c>
      <c r="F85" t="s">
        <v>2498</v>
      </c>
      <c r="G85" t="s">
        <v>3216</v>
      </c>
      <c r="H85" t="s">
        <v>2454</v>
      </c>
      <c r="I85" t="s">
        <v>4148</v>
      </c>
    </row>
    <row r="86" spans="1:11">
      <c r="A86" s="92" t="s">
        <v>4692</v>
      </c>
      <c r="B86" t="s">
        <v>2046</v>
      </c>
      <c r="C86" t="s">
        <v>2503</v>
      </c>
      <c r="D86" t="s">
        <v>2504</v>
      </c>
      <c r="E86" t="s">
        <v>2452</v>
      </c>
      <c r="F86" t="s">
        <v>2505</v>
      </c>
      <c r="G86" t="s">
        <v>3216</v>
      </c>
      <c r="H86" t="s">
        <v>2454</v>
      </c>
      <c r="I86" t="s">
        <v>4148</v>
      </c>
    </row>
    <row r="87" spans="1:11">
      <c r="A87" s="92" t="s">
        <v>4692</v>
      </c>
      <c r="B87" t="s">
        <v>2046</v>
      </c>
      <c r="C87" t="s">
        <v>2506</v>
      </c>
      <c r="D87" t="s">
        <v>2458</v>
      </c>
      <c r="E87" t="s">
        <v>2459</v>
      </c>
      <c r="G87" t="s">
        <v>3216</v>
      </c>
      <c r="H87" t="s">
        <v>2460</v>
      </c>
      <c r="I87" t="s">
        <v>4148</v>
      </c>
    </row>
    <row r="88" spans="1:11">
      <c r="A88" s="92" t="s">
        <v>4696</v>
      </c>
      <c r="B88" t="s">
        <v>2020</v>
      </c>
      <c r="C88" t="s">
        <v>2450</v>
      </c>
      <c r="D88" t="s">
        <v>2451</v>
      </c>
      <c r="E88" t="s">
        <v>2452</v>
      </c>
      <c r="F88" t="s">
        <v>2455</v>
      </c>
      <c r="G88" t="s">
        <v>3216</v>
      </c>
      <c r="H88" t="s">
        <v>2454</v>
      </c>
      <c r="I88" t="s">
        <v>4108</v>
      </c>
      <c r="J88" t="s">
        <v>4745</v>
      </c>
      <c r="K88" t="s">
        <v>121</v>
      </c>
    </row>
    <row r="89" spans="1:11">
      <c r="A89" s="92" t="s">
        <v>4696</v>
      </c>
      <c r="B89" t="s">
        <v>2020</v>
      </c>
      <c r="C89" t="s">
        <v>2556</v>
      </c>
      <c r="D89" t="s">
        <v>2458</v>
      </c>
      <c r="E89" t="s">
        <v>1213</v>
      </c>
      <c r="G89" t="s">
        <v>2217</v>
      </c>
      <c r="H89" t="s">
        <v>1213</v>
      </c>
      <c r="I89" t="s">
        <v>4108</v>
      </c>
      <c r="J89" t="s">
        <v>4745</v>
      </c>
      <c r="K89" t="s">
        <v>121</v>
      </c>
    </row>
    <row r="90" spans="1:11">
      <c r="A90" s="92" t="s">
        <v>4696</v>
      </c>
      <c r="B90" t="s">
        <v>2020</v>
      </c>
      <c r="C90" t="s">
        <v>2557</v>
      </c>
      <c r="E90" t="s">
        <v>2558</v>
      </c>
      <c r="G90" t="s">
        <v>2217</v>
      </c>
      <c r="H90" t="s">
        <v>1213</v>
      </c>
      <c r="I90" t="s">
        <v>4108</v>
      </c>
    </row>
    <row r="91" spans="1:11">
      <c r="A91" s="92" t="s">
        <v>4696</v>
      </c>
      <c r="B91" t="s">
        <v>2021</v>
      </c>
      <c r="C91" t="s">
        <v>2457</v>
      </c>
      <c r="D91" t="s">
        <v>2458</v>
      </c>
      <c r="E91" t="s">
        <v>2459</v>
      </c>
      <c r="G91" t="s">
        <v>3216</v>
      </c>
      <c r="H91" t="s">
        <v>2460</v>
      </c>
      <c r="I91" t="s">
        <v>4112</v>
      </c>
    </row>
    <row r="92" spans="1:11">
      <c r="A92" s="92" t="s">
        <v>4696</v>
      </c>
      <c r="B92" t="s">
        <v>2029</v>
      </c>
      <c r="C92" t="s">
        <v>2462</v>
      </c>
      <c r="D92" t="s">
        <v>2463</v>
      </c>
      <c r="E92" t="s">
        <v>2459</v>
      </c>
      <c r="G92" t="s">
        <v>3216</v>
      </c>
      <c r="H92" t="s">
        <v>2460</v>
      </c>
      <c r="I92" t="s">
        <v>4124</v>
      </c>
    </row>
    <row r="93" spans="1:11">
      <c r="A93" s="92" t="s">
        <v>4696</v>
      </c>
      <c r="B93" t="s">
        <v>2029</v>
      </c>
      <c r="C93" t="s">
        <v>2464</v>
      </c>
      <c r="D93" t="s">
        <v>2463</v>
      </c>
      <c r="E93" t="s">
        <v>2459</v>
      </c>
      <c r="G93" t="s">
        <v>3216</v>
      </c>
      <c r="H93" t="s">
        <v>2460</v>
      </c>
      <c r="I93" t="s">
        <v>4124</v>
      </c>
    </row>
    <row r="94" spans="1:11">
      <c r="A94" s="92" t="s">
        <v>4696</v>
      </c>
      <c r="B94" t="s">
        <v>2029</v>
      </c>
      <c r="C94" t="s">
        <v>2465</v>
      </c>
      <c r="D94" t="s">
        <v>2463</v>
      </c>
      <c r="E94" t="s">
        <v>2459</v>
      </c>
      <c r="G94" t="s">
        <v>3216</v>
      </c>
      <c r="H94" t="s">
        <v>2460</v>
      </c>
      <c r="I94" t="s">
        <v>4124</v>
      </c>
    </row>
    <row r="95" spans="1:11">
      <c r="A95" s="92" t="s">
        <v>4696</v>
      </c>
      <c r="B95" t="s">
        <v>2029</v>
      </c>
      <c r="C95" t="s">
        <v>2466</v>
      </c>
      <c r="D95" t="s">
        <v>2463</v>
      </c>
      <c r="E95" t="s">
        <v>2459</v>
      </c>
      <c r="G95" t="s">
        <v>3216</v>
      </c>
      <c r="H95" t="s">
        <v>2460</v>
      </c>
      <c r="I95" t="s">
        <v>4124</v>
      </c>
    </row>
    <row r="96" spans="1:11">
      <c r="A96" s="92" t="s">
        <v>4696</v>
      </c>
      <c r="B96" t="s">
        <v>2031</v>
      </c>
      <c r="C96" t="s">
        <v>2472</v>
      </c>
      <c r="D96" t="s">
        <v>2458</v>
      </c>
      <c r="E96" t="s">
        <v>2459</v>
      </c>
      <c r="G96" t="s">
        <v>3216</v>
      </c>
      <c r="H96" t="s">
        <v>2460</v>
      </c>
      <c r="I96" t="s">
        <v>4126</v>
      </c>
    </row>
    <row r="97" spans="1:11">
      <c r="A97" s="92" t="s">
        <v>4696</v>
      </c>
      <c r="B97" t="s">
        <v>2031</v>
      </c>
      <c r="C97" t="s">
        <v>2473</v>
      </c>
      <c r="D97" t="s">
        <v>2458</v>
      </c>
      <c r="E97" t="s">
        <v>2459</v>
      </c>
      <c r="G97" t="s">
        <v>3216</v>
      </c>
      <c r="H97" t="s">
        <v>2460</v>
      </c>
      <c r="I97" t="s">
        <v>4126</v>
      </c>
    </row>
    <row r="98" spans="1:11">
      <c r="A98" s="92" t="s">
        <v>4696</v>
      </c>
      <c r="B98" t="s">
        <v>2031</v>
      </c>
      <c r="C98" t="s">
        <v>2474</v>
      </c>
      <c r="D98" t="s">
        <v>2458</v>
      </c>
      <c r="E98" t="s">
        <v>2459</v>
      </c>
      <c r="G98" t="s">
        <v>3216</v>
      </c>
      <c r="H98" t="s">
        <v>2460</v>
      </c>
      <c r="I98" t="s">
        <v>4126</v>
      </c>
    </row>
    <row r="99" spans="1:11">
      <c r="A99" s="92" t="s">
        <v>4696</v>
      </c>
      <c r="B99" t="s">
        <v>2034</v>
      </c>
      <c r="C99" t="s">
        <v>2476</v>
      </c>
      <c r="D99" t="s">
        <v>2458</v>
      </c>
      <c r="E99" t="s">
        <v>2459</v>
      </c>
      <c r="G99" t="s">
        <v>3216</v>
      </c>
      <c r="H99" t="s">
        <v>2460</v>
      </c>
      <c r="I99" t="s">
        <v>4128</v>
      </c>
    </row>
    <row r="100" spans="1:11">
      <c r="A100" s="92" t="s">
        <v>4696</v>
      </c>
      <c r="B100" t="s">
        <v>2037</v>
      </c>
      <c r="C100" t="s">
        <v>2478</v>
      </c>
      <c r="D100" t="s">
        <v>2479</v>
      </c>
      <c r="E100" t="s">
        <v>2452</v>
      </c>
      <c r="F100" t="s">
        <v>2480</v>
      </c>
      <c r="G100" t="s">
        <v>3216</v>
      </c>
      <c r="H100" t="s">
        <v>2454</v>
      </c>
      <c r="I100" t="s">
        <v>4136</v>
      </c>
    </row>
    <row r="101" spans="1:11">
      <c r="A101" s="92" t="s">
        <v>4696</v>
      </c>
      <c r="B101" t="s">
        <v>2037</v>
      </c>
      <c r="C101" t="s">
        <v>2481</v>
      </c>
      <c r="D101" t="s">
        <v>2482</v>
      </c>
      <c r="E101" t="s">
        <v>2452</v>
      </c>
      <c r="F101" t="s">
        <v>2483</v>
      </c>
      <c r="G101" t="s">
        <v>3216</v>
      </c>
      <c r="H101" t="s">
        <v>2454</v>
      </c>
      <c r="I101" t="s">
        <v>4136</v>
      </c>
    </row>
    <row r="102" spans="1:11">
      <c r="A102" s="92" t="s">
        <v>4696</v>
      </c>
      <c r="B102" t="s">
        <v>2042</v>
      </c>
      <c r="C102" t="s">
        <v>2493</v>
      </c>
      <c r="D102" t="s">
        <v>2458</v>
      </c>
      <c r="E102" t="s">
        <v>2452</v>
      </c>
      <c r="G102" t="s">
        <v>3216</v>
      </c>
      <c r="H102" t="s">
        <v>2454</v>
      </c>
      <c r="I102" t="s">
        <v>4140</v>
      </c>
      <c r="J102" t="s">
        <v>4745</v>
      </c>
      <c r="K102" t="s">
        <v>121</v>
      </c>
    </row>
    <row r="103" spans="1:11">
      <c r="A103" s="92" t="s">
        <v>4696</v>
      </c>
      <c r="B103" t="s">
        <v>2044</v>
      </c>
      <c r="C103" t="s">
        <v>2654</v>
      </c>
      <c r="D103" t="s">
        <v>2655</v>
      </c>
      <c r="E103" t="s">
        <v>2656</v>
      </c>
      <c r="F103" t="s">
        <v>2658</v>
      </c>
      <c r="G103" t="s">
        <v>2217</v>
      </c>
      <c r="H103" t="s">
        <v>3224</v>
      </c>
      <c r="I103" t="s">
        <v>4144</v>
      </c>
    </row>
    <row r="104" spans="1:11">
      <c r="A104" s="92" t="s">
        <v>4696</v>
      </c>
      <c r="B104" t="s">
        <v>2046</v>
      </c>
      <c r="C104" t="s">
        <v>2497</v>
      </c>
      <c r="D104" t="s">
        <v>2458</v>
      </c>
      <c r="E104" t="s">
        <v>2452</v>
      </c>
      <c r="F104" t="s">
        <v>2498</v>
      </c>
      <c r="G104" t="s">
        <v>3216</v>
      </c>
      <c r="H104" t="s">
        <v>2454</v>
      </c>
      <c r="I104" t="s">
        <v>4148</v>
      </c>
    </row>
    <row r="105" spans="1:11">
      <c r="A105" s="92" t="s">
        <v>4696</v>
      </c>
      <c r="B105" t="s">
        <v>2046</v>
      </c>
      <c r="C105" t="s">
        <v>2503</v>
      </c>
      <c r="D105" t="s">
        <v>2504</v>
      </c>
      <c r="E105" t="s">
        <v>2452</v>
      </c>
      <c r="F105" t="s">
        <v>2505</v>
      </c>
      <c r="G105" t="s">
        <v>3216</v>
      </c>
      <c r="H105" t="s">
        <v>2454</v>
      </c>
      <c r="I105" t="s">
        <v>4148</v>
      </c>
    </row>
    <row r="106" spans="1:11">
      <c r="A106" s="92" t="s">
        <v>4696</v>
      </c>
      <c r="B106" t="s">
        <v>2046</v>
      </c>
      <c r="C106" t="s">
        <v>2506</v>
      </c>
      <c r="D106" t="s">
        <v>2458</v>
      </c>
      <c r="E106" t="s">
        <v>2459</v>
      </c>
      <c r="G106" t="s">
        <v>3216</v>
      </c>
      <c r="H106" t="s">
        <v>2460</v>
      </c>
      <c r="I106" t="s">
        <v>4148</v>
      </c>
    </row>
    <row r="107" spans="1:11">
      <c r="A107" s="92" t="s">
        <v>4701</v>
      </c>
      <c r="B107" t="s">
        <v>2020</v>
      </c>
      <c r="C107" t="s">
        <v>2450</v>
      </c>
      <c r="D107" t="s">
        <v>2451</v>
      </c>
      <c r="E107" t="s">
        <v>2452</v>
      </c>
      <c r="F107" t="s">
        <v>2455</v>
      </c>
      <c r="G107" t="s">
        <v>3216</v>
      </c>
      <c r="H107" t="s">
        <v>2454</v>
      </c>
      <c r="I107" t="s">
        <v>4108</v>
      </c>
      <c r="J107" t="s">
        <v>4746</v>
      </c>
      <c r="K107" t="s">
        <v>128</v>
      </c>
    </row>
    <row r="108" spans="1:11">
      <c r="A108" s="92" t="s">
        <v>4701</v>
      </c>
      <c r="B108" t="s">
        <v>2020</v>
      </c>
      <c r="C108" t="s">
        <v>2556</v>
      </c>
      <c r="D108" t="s">
        <v>2458</v>
      </c>
      <c r="E108" t="s">
        <v>1213</v>
      </c>
      <c r="G108" t="s">
        <v>2235</v>
      </c>
      <c r="H108" t="s">
        <v>1213</v>
      </c>
      <c r="I108" t="s">
        <v>4108</v>
      </c>
      <c r="J108" t="s">
        <v>4746</v>
      </c>
      <c r="K108" t="s">
        <v>128</v>
      </c>
    </row>
    <row r="109" spans="1:11">
      <c r="A109" s="92" t="s">
        <v>4701</v>
      </c>
      <c r="B109" t="s">
        <v>2020</v>
      </c>
      <c r="C109" t="s">
        <v>2557</v>
      </c>
      <c r="E109" t="s">
        <v>2558</v>
      </c>
      <c r="G109" t="s">
        <v>2235</v>
      </c>
      <c r="H109" t="s">
        <v>1213</v>
      </c>
      <c r="I109" t="s">
        <v>4108</v>
      </c>
    </row>
    <row r="110" spans="1:11">
      <c r="A110" s="92" t="s">
        <v>4701</v>
      </c>
      <c r="B110" t="s">
        <v>2021</v>
      </c>
      <c r="C110" t="s">
        <v>2457</v>
      </c>
      <c r="D110" t="s">
        <v>2458</v>
      </c>
      <c r="E110" t="s">
        <v>2459</v>
      </c>
      <c r="G110" t="s">
        <v>3216</v>
      </c>
      <c r="H110" t="s">
        <v>2460</v>
      </c>
      <c r="I110" t="s">
        <v>4112</v>
      </c>
    </row>
    <row r="111" spans="1:11">
      <c r="A111" s="92" t="s">
        <v>4701</v>
      </c>
      <c r="B111" t="s">
        <v>3890</v>
      </c>
      <c r="C111" t="s">
        <v>2520</v>
      </c>
      <c r="D111" t="s">
        <v>2521</v>
      </c>
      <c r="E111" t="s">
        <v>2522</v>
      </c>
      <c r="G111" t="s">
        <v>3216</v>
      </c>
      <c r="H111" t="s">
        <v>3222</v>
      </c>
      <c r="I111" t="s">
        <v>4116</v>
      </c>
    </row>
    <row r="112" spans="1:11">
      <c r="A112" s="92" t="s">
        <v>4701</v>
      </c>
      <c r="B112" t="s">
        <v>2027</v>
      </c>
      <c r="C112" t="s">
        <v>2525</v>
      </c>
      <c r="D112" t="s">
        <v>2526</v>
      </c>
      <c r="E112" t="s">
        <v>2527</v>
      </c>
      <c r="G112" t="s">
        <v>3216</v>
      </c>
      <c r="H112" t="s">
        <v>2523</v>
      </c>
      <c r="I112" t="s">
        <v>4120</v>
      </c>
    </row>
    <row r="113" spans="1:11">
      <c r="A113" s="92" t="s">
        <v>4701</v>
      </c>
      <c r="B113" t="s">
        <v>2029</v>
      </c>
      <c r="C113" t="s">
        <v>2462</v>
      </c>
      <c r="D113" t="s">
        <v>2463</v>
      </c>
      <c r="E113" t="s">
        <v>2459</v>
      </c>
      <c r="G113" t="s">
        <v>3216</v>
      </c>
      <c r="H113" t="s">
        <v>2460</v>
      </c>
      <c r="I113" t="s">
        <v>4124</v>
      </c>
    </row>
    <row r="114" spans="1:11">
      <c r="A114" s="92" t="s">
        <v>4701</v>
      </c>
      <c r="B114" t="s">
        <v>2029</v>
      </c>
      <c r="C114" t="s">
        <v>2464</v>
      </c>
      <c r="D114" t="s">
        <v>2463</v>
      </c>
      <c r="E114" t="s">
        <v>2459</v>
      </c>
      <c r="G114" t="s">
        <v>3216</v>
      </c>
      <c r="H114" t="s">
        <v>2460</v>
      </c>
      <c r="I114" t="s">
        <v>4124</v>
      </c>
    </row>
    <row r="115" spans="1:11">
      <c r="A115" s="92" t="s">
        <v>4701</v>
      </c>
      <c r="B115" t="s">
        <v>2029</v>
      </c>
      <c r="C115" t="s">
        <v>2465</v>
      </c>
      <c r="D115" t="s">
        <v>2463</v>
      </c>
      <c r="E115" t="s">
        <v>2459</v>
      </c>
      <c r="G115" t="s">
        <v>3216</v>
      </c>
      <c r="H115" t="s">
        <v>2460</v>
      </c>
      <c r="I115" t="s">
        <v>4124</v>
      </c>
    </row>
    <row r="116" spans="1:11">
      <c r="A116" s="92" t="s">
        <v>4701</v>
      </c>
      <c r="B116" t="s">
        <v>2029</v>
      </c>
      <c r="C116" t="s">
        <v>2466</v>
      </c>
      <c r="D116" t="s">
        <v>2463</v>
      </c>
      <c r="E116" t="s">
        <v>2459</v>
      </c>
      <c r="G116" t="s">
        <v>3216</v>
      </c>
      <c r="H116" t="s">
        <v>2460</v>
      </c>
      <c r="I116" t="s">
        <v>4124</v>
      </c>
    </row>
    <row r="117" spans="1:11">
      <c r="A117" s="92" t="s">
        <v>4701</v>
      </c>
      <c r="B117" t="s">
        <v>2031</v>
      </c>
      <c r="C117" t="s">
        <v>2472</v>
      </c>
      <c r="D117" t="s">
        <v>2458</v>
      </c>
      <c r="E117" t="s">
        <v>2459</v>
      </c>
      <c r="G117" t="s">
        <v>3216</v>
      </c>
      <c r="H117" t="s">
        <v>2460</v>
      </c>
      <c r="I117" t="s">
        <v>4126</v>
      </c>
    </row>
    <row r="118" spans="1:11">
      <c r="A118" s="92" t="s">
        <v>4701</v>
      </c>
      <c r="B118" t="s">
        <v>2031</v>
      </c>
      <c r="C118" t="s">
        <v>2473</v>
      </c>
      <c r="D118" t="s">
        <v>2458</v>
      </c>
      <c r="E118" t="s">
        <v>2459</v>
      </c>
      <c r="G118" t="s">
        <v>3216</v>
      </c>
      <c r="H118" t="s">
        <v>2460</v>
      </c>
      <c r="I118" t="s">
        <v>4126</v>
      </c>
    </row>
    <row r="119" spans="1:11">
      <c r="A119" s="92" t="s">
        <v>4701</v>
      </c>
      <c r="B119" t="s">
        <v>2031</v>
      </c>
      <c r="C119" t="s">
        <v>2474</v>
      </c>
      <c r="D119" t="s">
        <v>2458</v>
      </c>
      <c r="E119" t="s">
        <v>2459</v>
      </c>
      <c r="G119" t="s">
        <v>3216</v>
      </c>
      <c r="H119" t="s">
        <v>2460</v>
      </c>
      <c r="I119" t="s">
        <v>4126</v>
      </c>
    </row>
    <row r="120" spans="1:11">
      <c r="A120" s="92" t="s">
        <v>4701</v>
      </c>
      <c r="B120" t="s">
        <v>2034</v>
      </c>
      <c r="C120" t="s">
        <v>2476</v>
      </c>
      <c r="D120" t="s">
        <v>2458</v>
      </c>
      <c r="E120" t="s">
        <v>2459</v>
      </c>
      <c r="G120" t="s">
        <v>3216</v>
      </c>
      <c r="H120" t="s">
        <v>2460</v>
      </c>
      <c r="I120" t="s">
        <v>4128</v>
      </c>
    </row>
    <row r="121" spans="1:11">
      <c r="A121" s="92" t="s">
        <v>4701</v>
      </c>
      <c r="B121" t="s">
        <v>2037</v>
      </c>
      <c r="C121" t="s">
        <v>2478</v>
      </c>
      <c r="D121" t="s">
        <v>2479</v>
      </c>
      <c r="E121" t="s">
        <v>2452</v>
      </c>
      <c r="F121" t="s">
        <v>2480</v>
      </c>
      <c r="G121" t="s">
        <v>3216</v>
      </c>
      <c r="H121" t="s">
        <v>2454</v>
      </c>
      <c r="I121" t="s">
        <v>4136</v>
      </c>
    </row>
    <row r="122" spans="1:11">
      <c r="A122" s="92" t="s">
        <v>4701</v>
      </c>
      <c r="B122" t="s">
        <v>2037</v>
      </c>
      <c r="C122" t="s">
        <v>2481</v>
      </c>
      <c r="D122" t="s">
        <v>2482</v>
      </c>
      <c r="E122" t="s">
        <v>2452</v>
      </c>
      <c r="F122" t="s">
        <v>2483</v>
      </c>
      <c r="G122" t="s">
        <v>3216</v>
      </c>
      <c r="H122" t="s">
        <v>2454</v>
      </c>
      <c r="I122" t="s">
        <v>4136</v>
      </c>
    </row>
    <row r="123" spans="1:11">
      <c r="A123" s="92" t="s">
        <v>4701</v>
      </c>
      <c r="B123" t="s">
        <v>2042</v>
      </c>
      <c r="C123" t="s">
        <v>2493</v>
      </c>
      <c r="D123" t="s">
        <v>2458</v>
      </c>
      <c r="E123" t="s">
        <v>2452</v>
      </c>
      <c r="G123" t="s">
        <v>3216</v>
      </c>
      <c r="H123" t="s">
        <v>2454</v>
      </c>
      <c r="I123" t="s">
        <v>4140</v>
      </c>
      <c r="J123" t="s">
        <v>4746</v>
      </c>
      <c r="K123" t="s">
        <v>128</v>
      </c>
    </row>
    <row r="124" spans="1:11">
      <c r="A124" s="92" t="s">
        <v>4701</v>
      </c>
      <c r="B124" t="s">
        <v>2044</v>
      </c>
      <c r="C124" t="s">
        <v>2654</v>
      </c>
      <c r="D124" t="s">
        <v>2655</v>
      </c>
      <c r="E124" t="s">
        <v>2656</v>
      </c>
      <c r="F124" t="s">
        <v>2658</v>
      </c>
      <c r="G124" t="s">
        <v>2235</v>
      </c>
      <c r="H124" t="s">
        <v>3210</v>
      </c>
      <c r="I124" t="s">
        <v>4144</v>
      </c>
    </row>
    <row r="125" spans="1:11">
      <c r="A125" s="92" t="s">
        <v>4701</v>
      </c>
      <c r="B125" t="s">
        <v>2046</v>
      </c>
      <c r="C125" t="s">
        <v>2497</v>
      </c>
      <c r="D125" t="s">
        <v>2458</v>
      </c>
      <c r="E125" t="s">
        <v>2452</v>
      </c>
      <c r="F125" t="s">
        <v>2498</v>
      </c>
      <c r="G125" t="s">
        <v>3216</v>
      </c>
      <c r="H125" t="s">
        <v>2454</v>
      </c>
      <c r="I125" t="s">
        <v>4148</v>
      </c>
    </row>
    <row r="126" spans="1:11">
      <c r="A126" s="92" t="s">
        <v>4701</v>
      </c>
      <c r="B126" t="s">
        <v>2046</v>
      </c>
      <c r="C126" t="s">
        <v>2503</v>
      </c>
      <c r="D126" t="s">
        <v>2504</v>
      </c>
      <c r="E126" t="s">
        <v>2452</v>
      </c>
      <c r="F126" t="s">
        <v>2505</v>
      </c>
      <c r="G126" t="s">
        <v>3216</v>
      </c>
      <c r="H126" t="s">
        <v>2454</v>
      </c>
      <c r="I126" t="s">
        <v>4148</v>
      </c>
    </row>
    <row r="127" spans="1:11">
      <c r="A127" s="92" t="s">
        <v>4701</v>
      </c>
      <c r="B127" t="s">
        <v>2046</v>
      </c>
      <c r="C127" t="s">
        <v>2506</v>
      </c>
      <c r="D127" t="s">
        <v>2458</v>
      </c>
      <c r="E127" t="s">
        <v>2459</v>
      </c>
      <c r="G127" t="s">
        <v>3216</v>
      </c>
      <c r="H127" t="s">
        <v>2460</v>
      </c>
      <c r="I127" t="s">
        <v>4148</v>
      </c>
    </row>
    <row r="128" spans="1:11">
      <c r="A128" s="92" t="s">
        <v>4706</v>
      </c>
      <c r="B128" t="s">
        <v>2020</v>
      </c>
      <c r="C128" t="s">
        <v>2450</v>
      </c>
      <c r="D128" t="s">
        <v>2451</v>
      </c>
      <c r="E128" t="s">
        <v>2452</v>
      </c>
      <c r="F128" t="s">
        <v>2455</v>
      </c>
      <c r="G128" t="s">
        <v>3216</v>
      </c>
      <c r="H128" t="s">
        <v>2454</v>
      </c>
      <c r="I128" t="s">
        <v>4108</v>
      </c>
      <c r="J128" t="s">
        <v>4747</v>
      </c>
      <c r="K128" t="s">
        <v>121</v>
      </c>
    </row>
    <row r="129" spans="1:11">
      <c r="A129" s="92" t="s">
        <v>4706</v>
      </c>
      <c r="B129" t="s">
        <v>2020</v>
      </c>
      <c r="C129" t="s">
        <v>2556</v>
      </c>
      <c r="D129" t="s">
        <v>2458</v>
      </c>
      <c r="E129" t="s">
        <v>1213</v>
      </c>
      <c r="G129" t="s">
        <v>2259</v>
      </c>
      <c r="H129" t="s">
        <v>1213</v>
      </c>
      <c r="I129" t="s">
        <v>4108</v>
      </c>
      <c r="J129" t="s">
        <v>4747</v>
      </c>
      <c r="K129" t="s">
        <v>121</v>
      </c>
    </row>
    <row r="130" spans="1:11">
      <c r="A130" s="92" t="s">
        <v>4706</v>
      </c>
      <c r="B130" t="s">
        <v>2020</v>
      </c>
      <c r="C130" t="s">
        <v>2557</v>
      </c>
      <c r="E130" t="s">
        <v>2558</v>
      </c>
      <c r="G130" t="s">
        <v>2259</v>
      </c>
      <c r="H130" t="s">
        <v>1213</v>
      </c>
      <c r="I130" t="s">
        <v>4108</v>
      </c>
    </row>
    <row r="131" spans="1:11">
      <c r="A131" s="92" t="s">
        <v>4706</v>
      </c>
      <c r="B131" t="s">
        <v>2021</v>
      </c>
      <c r="C131" t="s">
        <v>2457</v>
      </c>
      <c r="D131" t="s">
        <v>2458</v>
      </c>
      <c r="E131" t="s">
        <v>2459</v>
      </c>
      <c r="G131" t="s">
        <v>3216</v>
      </c>
      <c r="H131" t="s">
        <v>2460</v>
      </c>
      <c r="I131" t="s">
        <v>4112</v>
      </c>
    </row>
    <row r="132" spans="1:11">
      <c r="A132" s="92" t="s">
        <v>4706</v>
      </c>
      <c r="B132" t="s">
        <v>2029</v>
      </c>
      <c r="C132" t="s">
        <v>2462</v>
      </c>
      <c r="D132" t="s">
        <v>2463</v>
      </c>
      <c r="E132" t="s">
        <v>2459</v>
      </c>
      <c r="G132" t="s">
        <v>3216</v>
      </c>
      <c r="H132" t="s">
        <v>2460</v>
      </c>
      <c r="I132" t="s">
        <v>4124</v>
      </c>
    </row>
    <row r="133" spans="1:11">
      <c r="A133" s="92" t="s">
        <v>4706</v>
      </c>
      <c r="B133" t="s">
        <v>2029</v>
      </c>
      <c r="C133" t="s">
        <v>2464</v>
      </c>
      <c r="D133" t="s">
        <v>2463</v>
      </c>
      <c r="E133" t="s">
        <v>2459</v>
      </c>
      <c r="G133" t="s">
        <v>3216</v>
      </c>
      <c r="H133" t="s">
        <v>2460</v>
      </c>
      <c r="I133" t="s">
        <v>4124</v>
      </c>
    </row>
    <row r="134" spans="1:11">
      <c r="A134" s="92" t="s">
        <v>4706</v>
      </c>
      <c r="B134" t="s">
        <v>2029</v>
      </c>
      <c r="C134" t="s">
        <v>2465</v>
      </c>
      <c r="D134" t="s">
        <v>2463</v>
      </c>
      <c r="E134" t="s">
        <v>2459</v>
      </c>
      <c r="G134" t="s">
        <v>3216</v>
      </c>
      <c r="H134" t="s">
        <v>2460</v>
      </c>
      <c r="I134" t="s">
        <v>4124</v>
      </c>
    </row>
    <row r="135" spans="1:11">
      <c r="A135" s="92" t="s">
        <v>4706</v>
      </c>
      <c r="B135" t="s">
        <v>2029</v>
      </c>
      <c r="C135" t="s">
        <v>2466</v>
      </c>
      <c r="D135" t="s">
        <v>2463</v>
      </c>
      <c r="E135" t="s">
        <v>2459</v>
      </c>
      <c r="G135" t="s">
        <v>3216</v>
      </c>
      <c r="H135" t="s">
        <v>2460</v>
      </c>
      <c r="I135" t="s">
        <v>4124</v>
      </c>
    </row>
    <row r="136" spans="1:11">
      <c r="A136" s="92" t="s">
        <v>4706</v>
      </c>
      <c r="B136" t="s">
        <v>2031</v>
      </c>
      <c r="C136" t="s">
        <v>2472</v>
      </c>
      <c r="D136" t="s">
        <v>2458</v>
      </c>
      <c r="E136" t="s">
        <v>2459</v>
      </c>
      <c r="G136" t="s">
        <v>3216</v>
      </c>
      <c r="H136" t="s">
        <v>2460</v>
      </c>
      <c r="I136" t="s">
        <v>4126</v>
      </c>
    </row>
    <row r="137" spans="1:11">
      <c r="A137" s="92" t="s">
        <v>4706</v>
      </c>
      <c r="B137" t="s">
        <v>2031</v>
      </c>
      <c r="C137" t="s">
        <v>2473</v>
      </c>
      <c r="D137" t="s">
        <v>2458</v>
      </c>
      <c r="E137" t="s">
        <v>2459</v>
      </c>
      <c r="G137" t="s">
        <v>3216</v>
      </c>
      <c r="H137" t="s">
        <v>2460</v>
      </c>
      <c r="I137" t="s">
        <v>4126</v>
      </c>
    </row>
    <row r="138" spans="1:11">
      <c r="A138" s="92" t="s">
        <v>4706</v>
      </c>
      <c r="B138" t="s">
        <v>2031</v>
      </c>
      <c r="C138" t="s">
        <v>2474</v>
      </c>
      <c r="D138" t="s">
        <v>2458</v>
      </c>
      <c r="E138" t="s">
        <v>2459</v>
      </c>
      <c r="G138" t="s">
        <v>3216</v>
      </c>
      <c r="H138" t="s">
        <v>2460</v>
      </c>
      <c r="I138" t="s">
        <v>4126</v>
      </c>
    </row>
    <row r="139" spans="1:11">
      <c r="A139" s="92" t="s">
        <v>4706</v>
      </c>
      <c r="B139" t="s">
        <v>2034</v>
      </c>
      <c r="C139" t="s">
        <v>2476</v>
      </c>
      <c r="D139" t="s">
        <v>2458</v>
      </c>
      <c r="E139" t="s">
        <v>2459</v>
      </c>
      <c r="G139" t="s">
        <v>3216</v>
      </c>
      <c r="H139" t="s">
        <v>2460</v>
      </c>
      <c r="I139" t="s">
        <v>4128</v>
      </c>
    </row>
    <row r="140" spans="1:11">
      <c r="A140" s="92" t="s">
        <v>4706</v>
      </c>
      <c r="B140" t="s">
        <v>2037</v>
      </c>
      <c r="C140" t="s">
        <v>2478</v>
      </c>
      <c r="D140" t="s">
        <v>2479</v>
      </c>
      <c r="E140" t="s">
        <v>2452</v>
      </c>
      <c r="F140" t="s">
        <v>2480</v>
      </c>
      <c r="G140" t="s">
        <v>3216</v>
      </c>
      <c r="H140" t="s">
        <v>2454</v>
      </c>
      <c r="I140" t="s">
        <v>4136</v>
      </c>
    </row>
    <row r="141" spans="1:11">
      <c r="A141" s="92" t="s">
        <v>4706</v>
      </c>
      <c r="B141" t="s">
        <v>2037</v>
      </c>
      <c r="C141" t="s">
        <v>2481</v>
      </c>
      <c r="D141" t="s">
        <v>2482</v>
      </c>
      <c r="E141" t="s">
        <v>2452</v>
      </c>
      <c r="F141" t="s">
        <v>2483</v>
      </c>
      <c r="G141" t="s">
        <v>3216</v>
      </c>
      <c r="H141" t="s">
        <v>2454</v>
      </c>
      <c r="I141" t="s">
        <v>4136</v>
      </c>
    </row>
    <row r="142" spans="1:11">
      <c r="A142" s="92" t="s">
        <v>4706</v>
      </c>
      <c r="B142" t="s">
        <v>2042</v>
      </c>
      <c r="C142" t="s">
        <v>2493</v>
      </c>
      <c r="D142" t="s">
        <v>2458</v>
      </c>
      <c r="E142" t="s">
        <v>2452</v>
      </c>
      <c r="G142" t="s">
        <v>3216</v>
      </c>
      <c r="H142" t="s">
        <v>2454</v>
      </c>
      <c r="I142" t="s">
        <v>4140</v>
      </c>
      <c r="J142" t="s">
        <v>4747</v>
      </c>
      <c r="K142" t="s">
        <v>121</v>
      </c>
    </row>
    <row r="143" spans="1:11">
      <c r="A143" s="92" t="s">
        <v>4706</v>
      </c>
      <c r="B143" t="s">
        <v>2044</v>
      </c>
      <c r="C143" t="s">
        <v>2654</v>
      </c>
      <c r="D143" t="s">
        <v>2655</v>
      </c>
      <c r="E143" t="s">
        <v>2656</v>
      </c>
      <c r="F143" t="s">
        <v>2658</v>
      </c>
      <c r="G143" t="s">
        <v>2259</v>
      </c>
      <c r="H143" t="s">
        <v>2692</v>
      </c>
      <c r="I143" t="s">
        <v>4144</v>
      </c>
    </row>
    <row r="144" spans="1:11">
      <c r="A144" s="92" t="s">
        <v>4706</v>
      </c>
      <c r="B144" t="s">
        <v>2044</v>
      </c>
      <c r="C144" t="s">
        <v>3227</v>
      </c>
      <c r="E144" t="s">
        <v>3228</v>
      </c>
      <c r="G144" t="s">
        <v>3216</v>
      </c>
      <c r="H144" t="s">
        <v>3229</v>
      </c>
      <c r="I144" t="s">
        <v>4144</v>
      </c>
    </row>
    <row r="145" spans="1:11">
      <c r="A145" s="92" t="s">
        <v>4706</v>
      </c>
      <c r="B145" t="s">
        <v>2046</v>
      </c>
      <c r="C145" t="s">
        <v>2497</v>
      </c>
      <c r="D145" t="s">
        <v>2458</v>
      </c>
      <c r="E145" t="s">
        <v>2452</v>
      </c>
      <c r="F145" t="s">
        <v>2498</v>
      </c>
      <c r="G145" t="s">
        <v>3216</v>
      </c>
      <c r="H145" t="s">
        <v>2454</v>
      </c>
      <c r="I145" t="s">
        <v>4148</v>
      </c>
    </row>
    <row r="146" spans="1:11">
      <c r="A146" s="92" t="s">
        <v>4706</v>
      </c>
      <c r="B146" t="s">
        <v>2046</v>
      </c>
      <c r="C146" t="s">
        <v>2503</v>
      </c>
      <c r="D146" t="s">
        <v>2504</v>
      </c>
      <c r="E146" t="s">
        <v>2452</v>
      </c>
      <c r="F146" t="s">
        <v>2505</v>
      </c>
      <c r="G146" t="s">
        <v>3216</v>
      </c>
      <c r="H146" t="s">
        <v>2454</v>
      </c>
      <c r="I146" t="s">
        <v>4148</v>
      </c>
    </row>
    <row r="147" spans="1:11">
      <c r="A147" s="92" t="s">
        <v>4706</v>
      </c>
      <c r="B147" t="s">
        <v>2046</v>
      </c>
      <c r="C147" t="s">
        <v>2506</v>
      </c>
      <c r="D147" t="s">
        <v>2458</v>
      </c>
      <c r="E147" t="s">
        <v>2459</v>
      </c>
      <c r="G147" t="s">
        <v>3216</v>
      </c>
      <c r="H147" t="s">
        <v>2460</v>
      </c>
      <c r="I147" t="s">
        <v>4148</v>
      </c>
      <c r="J147" t="s">
        <v>4743</v>
      </c>
      <c r="K147" t="s">
        <v>108</v>
      </c>
    </row>
    <row r="148" spans="1:11">
      <c r="A148" s="92" t="s">
        <v>4710</v>
      </c>
      <c r="B148" t="s">
        <v>2020</v>
      </c>
      <c r="C148" t="s">
        <v>2556</v>
      </c>
      <c r="D148" t="s">
        <v>2458</v>
      </c>
      <c r="E148" t="s">
        <v>1213</v>
      </c>
      <c r="G148" t="s">
        <v>2278</v>
      </c>
      <c r="H148" t="s">
        <v>1213</v>
      </c>
      <c r="I148" t="s">
        <v>4108</v>
      </c>
    </row>
    <row r="149" spans="1:11">
      <c r="A149" s="92" t="s">
        <v>4710</v>
      </c>
      <c r="B149" t="s">
        <v>2020</v>
      </c>
      <c r="C149" t="s">
        <v>2557</v>
      </c>
      <c r="E149" t="s">
        <v>2558</v>
      </c>
      <c r="G149" t="s">
        <v>3216</v>
      </c>
      <c r="H149" t="s">
        <v>2558</v>
      </c>
      <c r="I149" t="s">
        <v>4108</v>
      </c>
      <c r="J149" t="s">
        <v>344</v>
      </c>
      <c r="K149" t="s">
        <v>345</v>
      </c>
    </row>
    <row r="150" spans="1:11">
      <c r="A150" s="92" t="s">
        <v>4710</v>
      </c>
      <c r="B150" t="s">
        <v>2020</v>
      </c>
      <c r="C150" t="s">
        <v>2560</v>
      </c>
      <c r="D150" t="s">
        <v>2451</v>
      </c>
      <c r="E150" t="s">
        <v>108</v>
      </c>
      <c r="G150" t="s">
        <v>2277</v>
      </c>
      <c r="H150" t="s">
        <v>108</v>
      </c>
      <c r="I150" t="s">
        <v>4108</v>
      </c>
      <c r="J150" t="s">
        <v>344</v>
      </c>
      <c r="K150" t="s">
        <v>345</v>
      </c>
    </row>
    <row r="151" spans="1:11">
      <c r="A151" s="92" t="s">
        <v>4710</v>
      </c>
      <c r="B151" t="s">
        <v>2020</v>
      </c>
      <c r="C151" t="s">
        <v>2561</v>
      </c>
      <c r="D151" t="s">
        <v>2562</v>
      </c>
      <c r="E151" t="s">
        <v>2563</v>
      </c>
      <c r="F151" t="s">
        <v>2564</v>
      </c>
      <c r="G151" t="s">
        <v>2277</v>
      </c>
      <c r="H151" t="s">
        <v>2563</v>
      </c>
      <c r="I151" t="s">
        <v>4108</v>
      </c>
      <c r="J151" t="s">
        <v>344</v>
      </c>
      <c r="K151" t="s">
        <v>345</v>
      </c>
    </row>
    <row r="152" spans="1:11">
      <c r="A152" s="92" t="s">
        <v>4710</v>
      </c>
      <c r="B152" t="s">
        <v>2020</v>
      </c>
      <c r="C152" t="s">
        <v>2565</v>
      </c>
      <c r="E152" t="s">
        <v>108</v>
      </c>
      <c r="G152" t="s">
        <v>2277</v>
      </c>
      <c r="H152" t="s">
        <v>108</v>
      </c>
      <c r="I152" t="s">
        <v>4108</v>
      </c>
      <c r="J152" t="s">
        <v>344</v>
      </c>
      <c r="K152" t="s">
        <v>345</v>
      </c>
    </row>
    <row r="153" spans="1:11">
      <c r="A153" s="92" t="s">
        <v>4710</v>
      </c>
      <c r="B153" t="s">
        <v>2021</v>
      </c>
      <c r="C153" t="s">
        <v>2567</v>
      </c>
      <c r="D153" t="s">
        <v>2463</v>
      </c>
      <c r="E153" t="s">
        <v>108</v>
      </c>
      <c r="G153" t="s">
        <v>2277</v>
      </c>
      <c r="H153" t="s">
        <v>108</v>
      </c>
      <c r="I153" t="s">
        <v>4112</v>
      </c>
      <c r="J153" t="s">
        <v>344</v>
      </c>
      <c r="K153" t="s">
        <v>345</v>
      </c>
    </row>
    <row r="154" spans="1:11">
      <c r="A154" s="92" t="s">
        <v>4710</v>
      </c>
      <c r="B154" t="s">
        <v>2021</v>
      </c>
      <c r="C154" t="s">
        <v>2568</v>
      </c>
      <c r="D154" t="s">
        <v>2569</v>
      </c>
      <c r="E154" t="s">
        <v>108</v>
      </c>
      <c r="F154" t="s">
        <v>2570</v>
      </c>
      <c r="G154" t="s">
        <v>2277</v>
      </c>
      <c r="H154" t="s">
        <v>108</v>
      </c>
      <c r="I154" t="s">
        <v>4112</v>
      </c>
      <c r="J154" t="s">
        <v>344</v>
      </c>
      <c r="K154" t="s">
        <v>345</v>
      </c>
    </row>
    <row r="155" spans="1:11">
      <c r="A155" s="92" t="s">
        <v>4710</v>
      </c>
      <c r="B155" t="s">
        <v>2021</v>
      </c>
      <c r="C155" t="s">
        <v>2571</v>
      </c>
      <c r="D155" t="s">
        <v>2569</v>
      </c>
      <c r="E155" t="s">
        <v>108</v>
      </c>
      <c r="G155" t="s">
        <v>2277</v>
      </c>
      <c r="H155" t="s">
        <v>108</v>
      </c>
      <c r="I155" t="s">
        <v>4112</v>
      </c>
      <c r="J155" t="s">
        <v>344</v>
      </c>
      <c r="K155" t="s">
        <v>345</v>
      </c>
    </row>
    <row r="156" spans="1:11">
      <c r="A156" s="92" t="s">
        <v>4710</v>
      </c>
      <c r="B156" t="s">
        <v>2021</v>
      </c>
      <c r="C156" t="s">
        <v>2457</v>
      </c>
      <c r="D156" t="s">
        <v>2458</v>
      </c>
      <c r="E156" t="s">
        <v>2459</v>
      </c>
      <c r="G156" t="s">
        <v>2277</v>
      </c>
      <c r="H156" t="s">
        <v>2771</v>
      </c>
      <c r="I156" t="s">
        <v>4112</v>
      </c>
      <c r="J156" t="s">
        <v>344</v>
      </c>
      <c r="K156" t="s">
        <v>345</v>
      </c>
    </row>
    <row r="157" spans="1:11">
      <c r="A157" s="92" t="s">
        <v>4710</v>
      </c>
      <c r="B157" t="s">
        <v>2021</v>
      </c>
      <c r="C157" t="s">
        <v>2573</v>
      </c>
      <c r="D157" t="s">
        <v>2574</v>
      </c>
      <c r="E157" t="s">
        <v>108</v>
      </c>
      <c r="F157" t="s">
        <v>2575</v>
      </c>
      <c r="G157" t="s">
        <v>2277</v>
      </c>
      <c r="H157" t="s">
        <v>108</v>
      </c>
      <c r="I157" t="s">
        <v>4112</v>
      </c>
      <c r="J157" t="s">
        <v>344</v>
      </c>
      <c r="K157" t="s">
        <v>345</v>
      </c>
    </row>
    <row r="158" spans="1:11">
      <c r="A158" s="92" t="s">
        <v>4710</v>
      </c>
      <c r="B158" t="s">
        <v>3890</v>
      </c>
      <c r="C158" t="s">
        <v>2577</v>
      </c>
      <c r="D158" t="s">
        <v>2521</v>
      </c>
      <c r="E158" t="s">
        <v>108</v>
      </c>
      <c r="G158" t="s">
        <v>2277</v>
      </c>
      <c r="H158" t="s">
        <v>108</v>
      </c>
      <c r="I158" t="s">
        <v>4116</v>
      </c>
      <c r="J158" t="s">
        <v>344</v>
      </c>
      <c r="K158" t="s">
        <v>345</v>
      </c>
    </row>
    <row r="159" spans="1:11">
      <c r="A159" s="92" t="s">
        <v>4710</v>
      </c>
      <c r="B159" t="s">
        <v>3890</v>
      </c>
      <c r="C159" t="s">
        <v>2520</v>
      </c>
      <c r="D159" t="s">
        <v>2521</v>
      </c>
      <c r="E159" t="s">
        <v>2522</v>
      </c>
      <c r="G159" t="s">
        <v>2277</v>
      </c>
      <c r="H159" t="s">
        <v>108</v>
      </c>
      <c r="I159" t="s">
        <v>4116</v>
      </c>
      <c r="J159" t="s">
        <v>344</v>
      </c>
      <c r="K159" t="s">
        <v>345</v>
      </c>
    </row>
    <row r="160" spans="1:11">
      <c r="A160" s="92" t="s">
        <v>4710</v>
      </c>
      <c r="B160" t="s">
        <v>3890</v>
      </c>
      <c r="C160" t="s">
        <v>2579</v>
      </c>
      <c r="D160" t="s">
        <v>2521</v>
      </c>
      <c r="E160" t="s">
        <v>2580</v>
      </c>
      <c r="F160" t="s">
        <v>2581</v>
      </c>
      <c r="G160" t="s">
        <v>2277</v>
      </c>
      <c r="H160" t="s">
        <v>108</v>
      </c>
      <c r="I160" t="s">
        <v>4116</v>
      </c>
      <c r="J160" t="s">
        <v>344</v>
      </c>
      <c r="K160" t="s">
        <v>345</v>
      </c>
    </row>
    <row r="161" spans="1:11">
      <c r="A161" s="92" t="s">
        <v>4710</v>
      </c>
      <c r="B161" t="s">
        <v>3890</v>
      </c>
      <c r="C161" t="s">
        <v>2582</v>
      </c>
      <c r="D161" t="s">
        <v>2521</v>
      </c>
      <c r="E161" t="s">
        <v>108</v>
      </c>
      <c r="G161" t="s">
        <v>2277</v>
      </c>
      <c r="H161" t="s">
        <v>108</v>
      </c>
      <c r="I161" t="s">
        <v>4116</v>
      </c>
      <c r="J161" t="s">
        <v>344</v>
      </c>
      <c r="K161" t="s">
        <v>345</v>
      </c>
    </row>
    <row r="162" spans="1:11">
      <c r="A162" s="92" t="s">
        <v>4710</v>
      </c>
      <c r="B162" t="s">
        <v>2027</v>
      </c>
      <c r="C162" t="s">
        <v>2584</v>
      </c>
      <c r="D162" t="s">
        <v>2585</v>
      </c>
      <c r="E162" t="s">
        <v>2586</v>
      </c>
      <c r="G162" t="s">
        <v>2277</v>
      </c>
      <c r="H162" t="s">
        <v>108</v>
      </c>
      <c r="I162" t="s">
        <v>4120</v>
      </c>
      <c r="J162" t="s">
        <v>344</v>
      </c>
      <c r="K162" t="s">
        <v>345</v>
      </c>
    </row>
    <row r="163" spans="1:11">
      <c r="A163" s="92" t="s">
        <v>4710</v>
      </c>
      <c r="B163" t="s">
        <v>2027</v>
      </c>
      <c r="C163" t="s">
        <v>2587</v>
      </c>
      <c r="D163" t="s">
        <v>2526</v>
      </c>
      <c r="E163" t="s">
        <v>2588</v>
      </c>
      <c r="G163" t="s">
        <v>2277</v>
      </c>
      <c r="H163" t="s">
        <v>108</v>
      </c>
      <c r="I163" t="s">
        <v>4120</v>
      </c>
      <c r="J163" t="s">
        <v>344</v>
      </c>
      <c r="K163" t="s">
        <v>345</v>
      </c>
    </row>
    <row r="164" spans="1:11">
      <c r="A164" s="92" t="s">
        <v>4710</v>
      </c>
      <c r="B164" t="s">
        <v>2027</v>
      </c>
      <c r="C164" t="s">
        <v>2589</v>
      </c>
      <c r="D164" t="s">
        <v>2590</v>
      </c>
      <c r="E164" t="s">
        <v>108</v>
      </c>
      <c r="F164" t="s">
        <v>2591</v>
      </c>
      <c r="G164" t="s">
        <v>2277</v>
      </c>
      <c r="H164" t="s">
        <v>108</v>
      </c>
      <c r="I164" t="s">
        <v>4120</v>
      </c>
      <c r="J164" t="s">
        <v>344</v>
      </c>
      <c r="K164" t="s">
        <v>345</v>
      </c>
    </row>
    <row r="165" spans="1:11">
      <c r="A165" s="92" t="s">
        <v>4710</v>
      </c>
      <c r="B165" t="s">
        <v>2027</v>
      </c>
      <c r="C165" t="s">
        <v>2592</v>
      </c>
      <c r="D165" t="s">
        <v>2590</v>
      </c>
      <c r="E165" t="s">
        <v>108</v>
      </c>
      <c r="G165" t="s">
        <v>2277</v>
      </c>
      <c r="H165" t="s">
        <v>108</v>
      </c>
      <c r="I165" t="s">
        <v>4120</v>
      </c>
      <c r="J165" t="s">
        <v>344</v>
      </c>
      <c r="K165" t="s">
        <v>345</v>
      </c>
    </row>
    <row r="166" spans="1:11">
      <c r="A166" s="92" t="s">
        <v>4710</v>
      </c>
      <c r="B166" t="s">
        <v>2029</v>
      </c>
      <c r="C166" t="s">
        <v>2594</v>
      </c>
      <c r="D166" t="s">
        <v>2463</v>
      </c>
      <c r="E166" t="s">
        <v>108</v>
      </c>
      <c r="G166" t="s">
        <v>2277</v>
      </c>
      <c r="H166" t="s">
        <v>108</v>
      </c>
      <c r="I166" t="s">
        <v>4124</v>
      </c>
      <c r="J166" t="s">
        <v>344</v>
      </c>
      <c r="K166" t="s">
        <v>345</v>
      </c>
    </row>
    <row r="167" spans="1:11">
      <c r="A167" s="92" t="s">
        <v>4710</v>
      </c>
      <c r="B167" t="s">
        <v>2029</v>
      </c>
      <c r="C167" t="s">
        <v>2462</v>
      </c>
      <c r="D167" t="s">
        <v>2463</v>
      </c>
      <c r="E167" t="s">
        <v>2459</v>
      </c>
      <c r="G167" t="s">
        <v>2277</v>
      </c>
      <c r="H167" t="s">
        <v>2771</v>
      </c>
      <c r="I167" t="s">
        <v>4124</v>
      </c>
      <c r="J167" t="s">
        <v>344</v>
      </c>
      <c r="K167" t="s">
        <v>345</v>
      </c>
    </row>
    <row r="168" spans="1:11">
      <c r="A168" s="92" t="s">
        <v>4710</v>
      </c>
      <c r="B168" t="s">
        <v>2029</v>
      </c>
      <c r="C168" t="s">
        <v>2464</v>
      </c>
      <c r="D168" t="s">
        <v>2463</v>
      </c>
      <c r="E168" t="s">
        <v>2459</v>
      </c>
      <c r="G168" t="s">
        <v>2277</v>
      </c>
      <c r="H168" t="s">
        <v>2771</v>
      </c>
      <c r="I168" t="s">
        <v>4124</v>
      </c>
      <c r="J168" t="s">
        <v>344</v>
      </c>
      <c r="K168" t="s">
        <v>345</v>
      </c>
    </row>
    <row r="169" spans="1:11">
      <c r="A169" s="92" t="s">
        <v>4710</v>
      </c>
      <c r="B169" t="s">
        <v>2029</v>
      </c>
      <c r="C169" t="s">
        <v>2465</v>
      </c>
      <c r="D169" t="s">
        <v>2463</v>
      </c>
      <c r="E169" t="s">
        <v>2459</v>
      </c>
      <c r="G169" t="s">
        <v>2277</v>
      </c>
      <c r="H169" t="s">
        <v>2771</v>
      </c>
      <c r="I169" t="s">
        <v>4124</v>
      </c>
      <c r="J169" t="s">
        <v>344</v>
      </c>
      <c r="K169" t="s">
        <v>345</v>
      </c>
    </row>
    <row r="170" spans="1:11">
      <c r="A170" s="92" t="s">
        <v>4710</v>
      </c>
      <c r="B170" t="s">
        <v>2029</v>
      </c>
      <c r="C170" t="s">
        <v>2466</v>
      </c>
      <c r="D170" t="s">
        <v>2463</v>
      </c>
      <c r="E170" t="s">
        <v>2459</v>
      </c>
      <c r="G170" t="s">
        <v>2277</v>
      </c>
      <c r="H170" t="s">
        <v>2771</v>
      </c>
      <c r="I170" t="s">
        <v>4124</v>
      </c>
      <c r="J170" t="s">
        <v>344</v>
      </c>
      <c r="K170" t="s">
        <v>345</v>
      </c>
    </row>
    <row r="171" spans="1:11">
      <c r="A171" s="92" t="s">
        <v>4710</v>
      </c>
      <c r="B171" t="s">
        <v>2029</v>
      </c>
      <c r="C171" t="s">
        <v>2595</v>
      </c>
      <c r="D171" t="s">
        <v>2596</v>
      </c>
      <c r="E171" t="s">
        <v>108</v>
      </c>
      <c r="F171" t="s">
        <v>2597</v>
      </c>
      <c r="G171" t="s">
        <v>2277</v>
      </c>
      <c r="H171" t="s">
        <v>108</v>
      </c>
      <c r="I171" t="s">
        <v>4124</v>
      </c>
      <c r="J171" t="s">
        <v>344</v>
      </c>
      <c r="K171" t="s">
        <v>345</v>
      </c>
    </row>
    <row r="172" spans="1:11">
      <c r="A172" s="92" t="s">
        <v>4710</v>
      </c>
      <c r="B172" t="s">
        <v>2029</v>
      </c>
      <c r="C172" t="s">
        <v>2598</v>
      </c>
      <c r="D172" t="s">
        <v>2596</v>
      </c>
      <c r="E172" t="s">
        <v>108</v>
      </c>
      <c r="G172" t="s">
        <v>2277</v>
      </c>
      <c r="H172" t="s">
        <v>108</v>
      </c>
      <c r="I172" t="s">
        <v>4124</v>
      </c>
      <c r="J172" t="s">
        <v>344</v>
      </c>
      <c r="K172" t="s">
        <v>345</v>
      </c>
    </row>
    <row r="173" spans="1:11">
      <c r="A173" s="92" t="s">
        <v>4710</v>
      </c>
      <c r="B173" t="s">
        <v>2031</v>
      </c>
      <c r="C173" t="s">
        <v>2600</v>
      </c>
      <c r="D173" t="s">
        <v>2601</v>
      </c>
      <c r="E173" t="s">
        <v>108</v>
      </c>
      <c r="G173" t="s">
        <v>2277</v>
      </c>
      <c r="H173" t="s">
        <v>108</v>
      </c>
      <c r="I173" t="s">
        <v>4126</v>
      </c>
      <c r="J173" t="s">
        <v>344</v>
      </c>
      <c r="K173" t="s">
        <v>345</v>
      </c>
    </row>
    <row r="174" spans="1:11">
      <c r="A174" s="92" t="s">
        <v>4710</v>
      </c>
      <c r="B174" t="s">
        <v>2031</v>
      </c>
      <c r="C174" t="s">
        <v>2602</v>
      </c>
      <c r="D174" t="s">
        <v>2603</v>
      </c>
      <c r="E174" t="s">
        <v>2586</v>
      </c>
      <c r="G174" t="s">
        <v>2277</v>
      </c>
      <c r="H174" t="s">
        <v>108</v>
      </c>
      <c r="I174" t="s">
        <v>4126</v>
      </c>
      <c r="J174" t="s">
        <v>344</v>
      </c>
      <c r="K174" t="s">
        <v>345</v>
      </c>
    </row>
    <row r="175" spans="1:11">
      <c r="A175" s="92" t="s">
        <v>4710</v>
      </c>
      <c r="B175" t="s">
        <v>2031</v>
      </c>
      <c r="C175" t="s">
        <v>2604</v>
      </c>
      <c r="D175" t="s">
        <v>2601</v>
      </c>
      <c r="E175" t="s">
        <v>2605</v>
      </c>
      <c r="F175" t="s">
        <v>2606</v>
      </c>
      <c r="G175" t="s">
        <v>2277</v>
      </c>
      <c r="H175" t="s">
        <v>108</v>
      </c>
      <c r="I175" t="s">
        <v>4126</v>
      </c>
      <c r="J175" t="s">
        <v>344</v>
      </c>
      <c r="K175" t="s">
        <v>345</v>
      </c>
    </row>
    <row r="176" spans="1:11">
      <c r="A176" s="92" t="s">
        <v>4710</v>
      </c>
      <c r="B176" t="s">
        <v>2031</v>
      </c>
      <c r="C176" t="s">
        <v>2468</v>
      </c>
      <c r="D176" t="s">
        <v>2458</v>
      </c>
      <c r="E176" t="s">
        <v>2469</v>
      </c>
      <c r="G176" t="s">
        <v>2277</v>
      </c>
      <c r="H176" t="s">
        <v>108</v>
      </c>
      <c r="I176" t="s">
        <v>4126</v>
      </c>
      <c r="J176" t="s">
        <v>344</v>
      </c>
      <c r="K176" t="s">
        <v>345</v>
      </c>
    </row>
    <row r="177" spans="1:11">
      <c r="A177" s="92" t="s">
        <v>4710</v>
      </c>
      <c r="B177" t="s">
        <v>2031</v>
      </c>
      <c r="C177" t="s">
        <v>2472</v>
      </c>
      <c r="D177" t="s">
        <v>2458</v>
      </c>
      <c r="E177" t="s">
        <v>2459</v>
      </c>
      <c r="G177" t="s">
        <v>2277</v>
      </c>
      <c r="H177" t="s">
        <v>2771</v>
      </c>
      <c r="I177" t="s">
        <v>4126</v>
      </c>
      <c r="J177" t="s">
        <v>344</v>
      </c>
      <c r="K177" t="s">
        <v>345</v>
      </c>
    </row>
    <row r="178" spans="1:11">
      <c r="A178" s="92" t="s">
        <v>4710</v>
      </c>
      <c r="B178" t="s">
        <v>2031</v>
      </c>
      <c r="C178" t="s">
        <v>2473</v>
      </c>
      <c r="D178" t="s">
        <v>2458</v>
      </c>
      <c r="E178" t="s">
        <v>2459</v>
      </c>
      <c r="G178" t="s">
        <v>2277</v>
      </c>
      <c r="H178" t="s">
        <v>2771</v>
      </c>
      <c r="I178" t="s">
        <v>4126</v>
      </c>
      <c r="J178" t="s">
        <v>344</v>
      </c>
      <c r="K178" t="s">
        <v>345</v>
      </c>
    </row>
    <row r="179" spans="1:11">
      <c r="A179" s="92" t="s">
        <v>4710</v>
      </c>
      <c r="B179" t="s">
        <v>2031</v>
      </c>
      <c r="C179" t="s">
        <v>2474</v>
      </c>
      <c r="D179" t="s">
        <v>2458</v>
      </c>
      <c r="E179" t="s">
        <v>2459</v>
      </c>
      <c r="G179" t="s">
        <v>2277</v>
      </c>
      <c r="H179" t="s">
        <v>2771</v>
      </c>
      <c r="I179" t="s">
        <v>4126</v>
      </c>
      <c r="J179" t="s">
        <v>344</v>
      </c>
      <c r="K179" t="s">
        <v>345</v>
      </c>
    </row>
    <row r="180" spans="1:11">
      <c r="A180" s="92" t="s">
        <v>4710</v>
      </c>
      <c r="B180" t="s">
        <v>2031</v>
      </c>
      <c r="C180" t="s">
        <v>2607</v>
      </c>
      <c r="D180" t="s">
        <v>2601</v>
      </c>
      <c r="E180" t="s">
        <v>2563</v>
      </c>
      <c r="G180" t="s">
        <v>2277</v>
      </c>
      <c r="H180" t="s">
        <v>2563</v>
      </c>
      <c r="I180" t="s">
        <v>4126</v>
      </c>
      <c r="J180" t="s">
        <v>344</v>
      </c>
      <c r="K180" t="s">
        <v>345</v>
      </c>
    </row>
    <row r="181" spans="1:11">
      <c r="A181" s="92" t="s">
        <v>4710</v>
      </c>
      <c r="B181" t="s">
        <v>2031</v>
      </c>
      <c r="C181" t="s">
        <v>2608</v>
      </c>
      <c r="D181" t="s">
        <v>2609</v>
      </c>
      <c r="E181" t="s">
        <v>108</v>
      </c>
      <c r="G181" t="s">
        <v>2277</v>
      </c>
      <c r="H181" t="s">
        <v>108</v>
      </c>
      <c r="I181" t="s">
        <v>4126</v>
      </c>
      <c r="J181" t="s">
        <v>344</v>
      </c>
      <c r="K181" t="s">
        <v>345</v>
      </c>
    </row>
    <row r="182" spans="1:11">
      <c r="A182" s="92" t="s">
        <v>4710</v>
      </c>
      <c r="B182" t="s">
        <v>2034</v>
      </c>
      <c r="C182" t="s">
        <v>2614</v>
      </c>
      <c r="E182" t="s">
        <v>2563</v>
      </c>
      <c r="G182" t="s">
        <v>2277</v>
      </c>
      <c r="H182" t="s">
        <v>2563</v>
      </c>
      <c r="I182" t="s">
        <v>4128</v>
      </c>
      <c r="J182" t="s">
        <v>344</v>
      </c>
      <c r="K182" t="s">
        <v>345</v>
      </c>
    </row>
    <row r="183" spans="1:11">
      <c r="A183" s="92" t="s">
        <v>4710</v>
      </c>
      <c r="B183" t="s">
        <v>2034</v>
      </c>
      <c r="C183" t="s">
        <v>2533</v>
      </c>
      <c r="E183" t="s">
        <v>2534</v>
      </c>
      <c r="G183" t="s">
        <v>2277</v>
      </c>
      <c r="H183" t="s">
        <v>2563</v>
      </c>
      <c r="I183" t="s">
        <v>4128</v>
      </c>
      <c r="J183" t="s">
        <v>344</v>
      </c>
      <c r="K183" t="s">
        <v>345</v>
      </c>
    </row>
    <row r="184" spans="1:11">
      <c r="A184" s="92" t="s">
        <v>4710</v>
      </c>
      <c r="B184" t="s">
        <v>2034</v>
      </c>
      <c r="C184" t="s">
        <v>2615</v>
      </c>
      <c r="D184" t="s">
        <v>2601</v>
      </c>
      <c r="E184" t="s">
        <v>108</v>
      </c>
      <c r="G184" t="s">
        <v>2277</v>
      </c>
      <c r="H184" t="s">
        <v>108</v>
      </c>
      <c r="I184" t="s">
        <v>4128</v>
      </c>
      <c r="J184" t="s">
        <v>344</v>
      </c>
      <c r="K184" t="s">
        <v>345</v>
      </c>
    </row>
    <row r="185" spans="1:11">
      <c r="A185" s="92" t="s">
        <v>4710</v>
      </c>
      <c r="B185" t="s">
        <v>2034</v>
      </c>
      <c r="C185" t="s">
        <v>2616</v>
      </c>
      <c r="D185" t="s">
        <v>2601</v>
      </c>
      <c r="E185" t="s">
        <v>108</v>
      </c>
      <c r="G185" t="s">
        <v>2277</v>
      </c>
      <c r="H185" t="s">
        <v>108</v>
      </c>
      <c r="I185" t="s">
        <v>4128</v>
      </c>
      <c r="J185" t="s">
        <v>344</v>
      </c>
      <c r="K185" t="s">
        <v>345</v>
      </c>
    </row>
    <row r="186" spans="1:11">
      <c r="A186" s="92" t="s">
        <v>4710</v>
      </c>
      <c r="B186" t="s">
        <v>2034</v>
      </c>
      <c r="C186" t="s">
        <v>2617</v>
      </c>
      <c r="D186" t="s">
        <v>2596</v>
      </c>
      <c r="E186" t="s">
        <v>108</v>
      </c>
      <c r="G186" t="s">
        <v>2277</v>
      </c>
      <c r="H186" t="s">
        <v>108</v>
      </c>
      <c r="I186" t="s">
        <v>4128</v>
      </c>
      <c r="J186" t="s">
        <v>344</v>
      </c>
      <c r="K186" t="s">
        <v>345</v>
      </c>
    </row>
    <row r="187" spans="1:11">
      <c r="A187" s="92" t="s">
        <v>4710</v>
      </c>
      <c r="B187" t="s">
        <v>2034</v>
      </c>
      <c r="C187" t="s">
        <v>2618</v>
      </c>
      <c r="D187" t="s">
        <v>2619</v>
      </c>
      <c r="E187" t="s">
        <v>2563</v>
      </c>
      <c r="G187" t="s">
        <v>2277</v>
      </c>
      <c r="H187" t="s">
        <v>2563</v>
      </c>
      <c r="I187" t="s">
        <v>4128</v>
      </c>
      <c r="J187" t="s">
        <v>344</v>
      </c>
      <c r="K187" t="s">
        <v>345</v>
      </c>
    </row>
    <row r="188" spans="1:11">
      <c r="A188" s="92" t="s">
        <v>4710</v>
      </c>
      <c r="B188" t="s">
        <v>2034</v>
      </c>
      <c r="C188" t="s">
        <v>2620</v>
      </c>
      <c r="D188" t="s">
        <v>2619</v>
      </c>
      <c r="E188" t="s">
        <v>2563</v>
      </c>
      <c r="G188" t="s">
        <v>2277</v>
      </c>
      <c r="H188" t="s">
        <v>2563</v>
      </c>
      <c r="I188" t="s">
        <v>4128</v>
      </c>
      <c r="J188" t="s">
        <v>344</v>
      </c>
      <c r="K188" t="s">
        <v>345</v>
      </c>
    </row>
    <row r="189" spans="1:11">
      <c r="A189" s="92" t="s">
        <v>4710</v>
      </c>
      <c r="B189" t="s">
        <v>2034</v>
      </c>
      <c r="C189" t="s">
        <v>2476</v>
      </c>
      <c r="D189" t="s">
        <v>2458</v>
      </c>
      <c r="E189" t="s">
        <v>2459</v>
      </c>
      <c r="G189" t="s">
        <v>2277</v>
      </c>
      <c r="H189" t="s">
        <v>2771</v>
      </c>
      <c r="I189" t="s">
        <v>4128</v>
      </c>
      <c r="J189" t="s">
        <v>344</v>
      </c>
      <c r="K189" t="s">
        <v>345</v>
      </c>
    </row>
    <row r="190" spans="1:11">
      <c r="A190" s="92" t="s">
        <v>4710</v>
      </c>
      <c r="B190" t="s">
        <v>2034</v>
      </c>
      <c r="C190" t="s">
        <v>2621</v>
      </c>
      <c r="D190" t="s">
        <v>2619</v>
      </c>
      <c r="E190" t="s">
        <v>108</v>
      </c>
      <c r="F190" t="s">
        <v>2622</v>
      </c>
      <c r="G190" t="s">
        <v>2277</v>
      </c>
      <c r="H190" t="s">
        <v>108</v>
      </c>
      <c r="I190" t="s">
        <v>4128</v>
      </c>
      <c r="J190" t="s">
        <v>344</v>
      </c>
      <c r="K190" t="s">
        <v>345</v>
      </c>
    </row>
    <row r="191" spans="1:11">
      <c r="A191" s="92" t="s">
        <v>4710</v>
      </c>
      <c r="B191" t="s">
        <v>2035</v>
      </c>
      <c r="C191" t="s">
        <v>2624</v>
      </c>
      <c r="D191" t="s">
        <v>2625</v>
      </c>
      <c r="E191" t="s">
        <v>108</v>
      </c>
      <c r="G191" t="s">
        <v>2277</v>
      </c>
      <c r="H191" t="s">
        <v>108</v>
      </c>
      <c r="I191" t="s">
        <v>4132</v>
      </c>
      <c r="J191" t="s">
        <v>344</v>
      </c>
      <c r="K191" t="s">
        <v>345</v>
      </c>
    </row>
    <row r="192" spans="1:11">
      <c r="A192" s="92" t="s">
        <v>4710</v>
      </c>
      <c r="B192" t="s">
        <v>2035</v>
      </c>
      <c r="C192" t="s">
        <v>2626</v>
      </c>
      <c r="D192" t="s">
        <v>2627</v>
      </c>
      <c r="E192" t="s">
        <v>108</v>
      </c>
      <c r="G192" t="s">
        <v>2277</v>
      </c>
      <c r="H192" t="s">
        <v>108</v>
      </c>
      <c r="I192" t="s">
        <v>4132</v>
      </c>
      <c r="J192" t="s">
        <v>344</v>
      </c>
      <c r="K192" t="s">
        <v>345</v>
      </c>
    </row>
    <row r="193" spans="1:11">
      <c r="A193" s="92" t="s">
        <v>4710</v>
      </c>
      <c r="B193" t="s">
        <v>2035</v>
      </c>
      <c r="C193" t="s">
        <v>2628</v>
      </c>
      <c r="D193" t="s">
        <v>2627</v>
      </c>
      <c r="E193" t="s">
        <v>108</v>
      </c>
      <c r="G193" t="s">
        <v>2277</v>
      </c>
      <c r="H193" t="s">
        <v>108</v>
      </c>
      <c r="I193" t="s">
        <v>4132</v>
      </c>
      <c r="J193" t="s">
        <v>344</v>
      </c>
      <c r="K193" t="s">
        <v>345</v>
      </c>
    </row>
    <row r="194" spans="1:11">
      <c r="A194" s="92" t="s">
        <v>4710</v>
      </c>
      <c r="B194" t="s">
        <v>2037</v>
      </c>
      <c r="C194" t="s">
        <v>2630</v>
      </c>
      <c r="D194" t="s">
        <v>2479</v>
      </c>
      <c r="E194" t="s">
        <v>2563</v>
      </c>
      <c r="F194" t="s">
        <v>2631</v>
      </c>
      <c r="G194" t="s">
        <v>2277</v>
      </c>
      <c r="H194" t="s">
        <v>2563</v>
      </c>
      <c r="I194" t="s">
        <v>4136</v>
      </c>
      <c r="J194" t="s">
        <v>344</v>
      </c>
      <c r="K194" t="s">
        <v>345</v>
      </c>
    </row>
    <row r="195" spans="1:11">
      <c r="A195" s="92" t="s">
        <v>4710</v>
      </c>
      <c r="B195" t="s">
        <v>2037</v>
      </c>
      <c r="C195" t="s">
        <v>2632</v>
      </c>
      <c r="D195" t="s">
        <v>2540</v>
      </c>
      <c r="E195" t="s">
        <v>108</v>
      </c>
      <c r="F195" t="s">
        <v>2633</v>
      </c>
      <c r="G195" t="s">
        <v>2277</v>
      </c>
      <c r="H195" t="s">
        <v>108</v>
      </c>
      <c r="I195" t="s">
        <v>4136</v>
      </c>
      <c r="J195" t="s">
        <v>344</v>
      </c>
      <c r="K195" t="s">
        <v>345</v>
      </c>
    </row>
    <row r="196" spans="1:11">
      <c r="A196" s="92" t="s">
        <v>4710</v>
      </c>
      <c r="B196" t="s">
        <v>2037</v>
      </c>
      <c r="C196" t="s">
        <v>2634</v>
      </c>
      <c r="D196" t="s">
        <v>2635</v>
      </c>
      <c r="E196" t="s">
        <v>108</v>
      </c>
      <c r="F196" t="s">
        <v>2636</v>
      </c>
      <c r="G196" t="s">
        <v>2277</v>
      </c>
      <c r="H196" t="s">
        <v>108</v>
      </c>
      <c r="I196" t="s">
        <v>4136</v>
      </c>
      <c r="J196" t="s">
        <v>344</v>
      </c>
      <c r="K196" t="s">
        <v>345</v>
      </c>
    </row>
    <row r="197" spans="1:11">
      <c r="A197" s="92" t="s">
        <v>4710</v>
      </c>
      <c r="B197" t="s">
        <v>2042</v>
      </c>
      <c r="C197" t="s">
        <v>2638</v>
      </c>
      <c r="D197" t="s">
        <v>2540</v>
      </c>
      <c r="E197" t="s">
        <v>108</v>
      </c>
      <c r="F197" t="s">
        <v>2639</v>
      </c>
      <c r="G197" t="s">
        <v>2277</v>
      </c>
      <c r="H197" t="s">
        <v>108</v>
      </c>
      <c r="I197" t="s">
        <v>4140</v>
      </c>
      <c r="J197" t="s">
        <v>344</v>
      </c>
      <c r="K197" t="s">
        <v>345</v>
      </c>
    </row>
    <row r="198" spans="1:11">
      <c r="A198" s="92" t="s">
        <v>4710</v>
      </c>
      <c r="B198" t="s">
        <v>2042</v>
      </c>
      <c r="C198" t="s">
        <v>2640</v>
      </c>
      <c r="D198" t="s">
        <v>2641</v>
      </c>
      <c r="E198" t="s">
        <v>108</v>
      </c>
      <c r="F198" t="s">
        <v>2642</v>
      </c>
      <c r="G198" t="s">
        <v>2277</v>
      </c>
      <c r="H198" t="s">
        <v>108</v>
      </c>
      <c r="I198" t="s">
        <v>4140</v>
      </c>
      <c r="J198" t="s">
        <v>344</v>
      </c>
      <c r="K198" t="s">
        <v>345</v>
      </c>
    </row>
    <row r="199" spans="1:11">
      <c r="A199" s="92" t="s">
        <v>4710</v>
      </c>
      <c r="B199" t="s">
        <v>2042</v>
      </c>
      <c r="C199" t="s">
        <v>2643</v>
      </c>
      <c r="D199" t="s">
        <v>2641</v>
      </c>
      <c r="E199" t="s">
        <v>108</v>
      </c>
      <c r="F199" t="s">
        <v>2644</v>
      </c>
      <c r="G199" t="s">
        <v>2277</v>
      </c>
      <c r="H199" t="s">
        <v>108</v>
      </c>
      <c r="I199" t="s">
        <v>4140</v>
      </c>
      <c r="J199" t="s">
        <v>344</v>
      </c>
      <c r="K199" t="s">
        <v>345</v>
      </c>
    </row>
    <row r="200" spans="1:11">
      <c r="A200" s="92" t="s">
        <v>4710</v>
      </c>
      <c r="B200" t="s">
        <v>2042</v>
      </c>
      <c r="C200" t="s">
        <v>2645</v>
      </c>
      <c r="D200" t="s">
        <v>2540</v>
      </c>
      <c r="E200" t="s">
        <v>108</v>
      </c>
      <c r="G200" t="s">
        <v>2277</v>
      </c>
      <c r="H200" t="s">
        <v>108</v>
      </c>
      <c r="I200" t="s">
        <v>4140</v>
      </c>
      <c r="J200" t="s">
        <v>344</v>
      </c>
      <c r="K200" t="s">
        <v>345</v>
      </c>
    </row>
    <row r="201" spans="1:11">
      <c r="A201" s="92" t="s">
        <v>4710</v>
      </c>
      <c r="B201" t="s">
        <v>2042</v>
      </c>
      <c r="C201" t="s">
        <v>2646</v>
      </c>
      <c r="D201" t="s">
        <v>2647</v>
      </c>
      <c r="E201" t="s">
        <v>2648</v>
      </c>
      <c r="G201" t="s">
        <v>2277</v>
      </c>
      <c r="H201" t="s">
        <v>108</v>
      </c>
      <c r="I201" t="s">
        <v>4140</v>
      </c>
      <c r="J201" t="s">
        <v>344</v>
      </c>
      <c r="K201" t="s">
        <v>345</v>
      </c>
    </row>
    <row r="202" spans="1:11">
      <c r="A202" s="92" t="s">
        <v>4710</v>
      </c>
      <c r="B202" t="s">
        <v>2044</v>
      </c>
      <c r="C202" t="s">
        <v>2650</v>
      </c>
      <c r="D202" t="s">
        <v>2651</v>
      </c>
      <c r="E202" t="s">
        <v>108</v>
      </c>
      <c r="G202" t="s">
        <v>2277</v>
      </c>
      <c r="H202" t="s">
        <v>108</v>
      </c>
      <c r="I202" t="s">
        <v>4144</v>
      </c>
      <c r="J202" t="s">
        <v>4743</v>
      </c>
      <c r="K202" t="s">
        <v>108</v>
      </c>
    </row>
    <row r="203" spans="1:11">
      <c r="A203" s="92" t="s">
        <v>4710</v>
      </c>
      <c r="B203" t="s">
        <v>2044</v>
      </c>
      <c r="C203" t="s">
        <v>2652</v>
      </c>
      <c r="D203" t="s">
        <v>2651</v>
      </c>
      <c r="E203" t="s">
        <v>2563</v>
      </c>
      <c r="F203" t="s">
        <v>2653</v>
      </c>
      <c r="G203" t="s">
        <v>2277</v>
      </c>
      <c r="H203" t="s">
        <v>2563</v>
      </c>
      <c r="I203" t="s">
        <v>4144</v>
      </c>
      <c r="J203" t="s">
        <v>344</v>
      </c>
      <c r="K203" t="s">
        <v>345</v>
      </c>
    </row>
    <row r="204" spans="1:11">
      <c r="A204" s="92" t="s">
        <v>4710</v>
      </c>
      <c r="B204" t="s">
        <v>2044</v>
      </c>
      <c r="C204" t="s">
        <v>2654</v>
      </c>
      <c r="D204" t="s">
        <v>2655</v>
      </c>
      <c r="E204" t="s">
        <v>2656</v>
      </c>
      <c r="F204" t="s">
        <v>2658</v>
      </c>
      <c r="G204" t="s">
        <v>2278</v>
      </c>
      <c r="H204" t="s">
        <v>2692</v>
      </c>
      <c r="I204" t="s">
        <v>4144</v>
      </c>
      <c r="J204" t="s">
        <v>344</v>
      </c>
      <c r="K204" t="s">
        <v>345</v>
      </c>
    </row>
    <row r="205" spans="1:11">
      <c r="A205" s="92" t="s">
        <v>4710</v>
      </c>
      <c r="B205" t="s">
        <v>2044</v>
      </c>
      <c r="C205" t="s">
        <v>2659</v>
      </c>
      <c r="D205" t="s">
        <v>2655</v>
      </c>
      <c r="E205" t="s">
        <v>2580</v>
      </c>
      <c r="F205" t="s">
        <v>2660</v>
      </c>
      <c r="G205" t="s">
        <v>2277</v>
      </c>
      <c r="H205" t="s">
        <v>108</v>
      </c>
      <c r="I205" t="s">
        <v>4144</v>
      </c>
      <c r="J205" t="s">
        <v>344</v>
      </c>
      <c r="K205" t="s">
        <v>345</v>
      </c>
    </row>
    <row r="206" spans="1:11">
      <c r="A206" s="92" t="s">
        <v>4710</v>
      </c>
      <c r="B206" t="s">
        <v>2044</v>
      </c>
      <c r="C206" t="s">
        <v>2661</v>
      </c>
      <c r="D206" t="s">
        <v>2651</v>
      </c>
      <c r="E206" t="s">
        <v>2662</v>
      </c>
      <c r="G206" t="s">
        <v>2277</v>
      </c>
      <c r="H206" t="s">
        <v>108</v>
      </c>
      <c r="I206" t="s">
        <v>4144</v>
      </c>
      <c r="J206" t="s">
        <v>344</v>
      </c>
      <c r="K206" t="s">
        <v>345</v>
      </c>
    </row>
    <row r="207" spans="1:11">
      <c r="A207" s="92" t="s">
        <v>4710</v>
      </c>
      <c r="B207" t="s">
        <v>2044</v>
      </c>
      <c r="C207" t="s">
        <v>2663</v>
      </c>
      <c r="D207" t="s">
        <v>2651</v>
      </c>
      <c r="E207" t="s">
        <v>2664</v>
      </c>
      <c r="F207" t="s">
        <v>2665</v>
      </c>
      <c r="G207" t="s">
        <v>2277</v>
      </c>
      <c r="H207" t="s">
        <v>108</v>
      </c>
      <c r="I207" t="s">
        <v>4144</v>
      </c>
      <c r="J207" t="s">
        <v>344</v>
      </c>
      <c r="K207" t="s">
        <v>345</v>
      </c>
    </row>
    <row r="208" spans="1:11">
      <c r="A208" s="92" t="s">
        <v>4710</v>
      </c>
      <c r="B208" t="s">
        <v>2046</v>
      </c>
      <c r="C208" t="s">
        <v>2667</v>
      </c>
      <c r="D208" t="s">
        <v>2485</v>
      </c>
      <c r="E208" t="s">
        <v>2668</v>
      </c>
      <c r="F208" t="s">
        <v>2669</v>
      </c>
      <c r="G208" t="s">
        <v>2277</v>
      </c>
      <c r="H208" t="s">
        <v>108</v>
      </c>
      <c r="I208" t="s">
        <v>4148</v>
      </c>
      <c r="J208" t="s">
        <v>344</v>
      </c>
      <c r="K208" t="s">
        <v>345</v>
      </c>
    </row>
    <row r="209" spans="1:11">
      <c r="A209" s="92" t="s">
        <v>4710</v>
      </c>
      <c r="B209" t="s">
        <v>2046</v>
      </c>
      <c r="C209" t="s">
        <v>2499</v>
      </c>
      <c r="D209" t="s">
        <v>2500</v>
      </c>
      <c r="E209" t="s">
        <v>2501</v>
      </c>
      <c r="F209" t="s">
        <v>2502</v>
      </c>
      <c r="G209" t="s">
        <v>2277</v>
      </c>
      <c r="H209" t="s">
        <v>108</v>
      </c>
      <c r="I209" t="s">
        <v>4148</v>
      </c>
      <c r="J209" t="s">
        <v>344</v>
      </c>
      <c r="K209" t="s">
        <v>345</v>
      </c>
    </row>
    <row r="210" spans="1:11">
      <c r="A210" s="92" t="s">
        <v>4710</v>
      </c>
      <c r="B210" t="s">
        <v>2046</v>
      </c>
      <c r="C210" t="s">
        <v>2506</v>
      </c>
      <c r="D210" t="s">
        <v>2458</v>
      </c>
      <c r="E210" t="s">
        <v>2459</v>
      </c>
      <c r="G210" t="s">
        <v>2277</v>
      </c>
      <c r="H210" t="s">
        <v>2771</v>
      </c>
      <c r="I210" t="s">
        <v>4148</v>
      </c>
      <c r="J210" t="s">
        <v>344</v>
      </c>
      <c r="K210" t="s">
        <v>345</v>
      </c>
    </row>
    <row r="211" spans="1:11">
      <c r="A211" s="92" t="s">
        <v>4710</v>
      </c>
      <c r="B211" t="s">
        <v>2046</v>
      </c>
      <c r="C211" t="s">
        <v>2670</v>
      </c>
      <c r="D211" t="s">
        <v>2458</v>
      </c>
      <c r="E211" t="s">
        <v>108</v>
      </c>
      <c r="G211" t="s">
        <v>2277</v>
      </c>
      <c r="H211" t="s">
        <v>108</v>
      </c>
      <c r="I211" t="s">
        <v>4148</v>
      </c>
    </row>
    <row r="212" spans="1:11">
      <c r="A212" s="92" t="s">
        <v>4710</v>
      </c>
      <c r="B212" t="s">
        <v>2046</v>
      </c>
      <c r="C212" t="s">
        <v>2671</v>
      </c>
      <c r="D212" t="s">
        <v>2504</v>
      </c>
      <c r="E212" t="s">
        <v>2672</v>
      </c>
      <c r="F212" t="s">
        <v>2673</v>
      </c>
      <c r="G212" t="s">
        <v>2277</v>
      </c>
      <c r="H212" t="s">
        <v>2672</v>
      </c>
      <c r="I212" t="s">
        <v>4148</v>
      </c>
      <c r="J212" t="s">
        <v>4748</v>
      </c>
      <c r="K212" t="s">
        <v>121</v>
      </c>
    </row>
    <row r="213" spans="1:11">
      <c r="A213" s="92" t="s">
        <v>4713</v>
      </c>
      <c r="B213" t="s">
        <v>2020</v>
      </c>
      <c r="C213" t="s">
        <v>2450</v>
      </c>
      <c r="D213" t="s">
        <v>2451</v>
      </c>
      <c r="E213" t="s">
        <v>2452</v>
      </c>
      <c r="F213" t="s">
        <v>2455</v>
      </c>
      <c r="G213" t="s">
        <v>2297</v>
      </c>
      <c r="H213" t="s">
        <v>2454</v>
      </c>
      <c r="I213" t="s">
        <v>4108</v>
      </c>
      <c r="J213" t="s">
        <v>4748</v>
      </c>
      <c r="K213" t="s">
        <v>121</v>
      </c>
    </row>
    <row r="214" spans="1:11">
      <c r="A214" s="92" t="s">
        <v>4713</v>
      </c>
      <c r="B214" t="s">
        <v>2020</v>
      </c>
      <c r="C214" t="s">
        <v>2556</v>
      </c>
      <c r="D214" t="s">
        <v>2458</v>
      </c>
      <c r="E214" t="s">
        <v>1213</v>
      </c>
      <c r="G214" t="s">
        <v>2298</v>
      </c>
      <c r="H214" t="s">
        <v>1213</v>
      </c>
      <c r="I214" t="s">
        <v>4108</v>
      </c>
    </row>
    <row r="215" spans="1:11">
      <c r="A215" s="92" t="s">
        <v>4713</v>
      </c>
      <c r="B215" t="s">
        <v>2020</v>
      </c>
      <c r="C215" t="s">
        <v>2557</v>
      </c>
      <c r="E215" t="s">
        <v>2558</v>
      </c>
      <c r="G215" t="s">
        <v>2298</v>
      </c>
      <c r="H215" t="s">
        <v>1213</v>
      </c>
      <c r="I215" t="s">
        <v>4108</v>
      </c>
    </row>
    <row r="216" spans="1:11">
      <c r="A216" s="92" t="s">
        <v>4713</v>
      </c>
      <c r="B216" t="s">
        <v>2021</v>
      </c>
      <c r="C216" t="s">
        <v>2457</v>
      </c>
      <c r="D216" t="s">
        <v>2458</v>
      </c>
      <c r="E216" t="s">
        <v>2459</v>
      </c>
      <c r="G216" t="s">
        <v>2297</v>
      </c>
      <c r="H216" t="s">
        <v>2460</v>
      </c>
      <c r="I216" t="s">
        <v>4112</v>
      </c>
    </row>
    <row r="217" spans="1:11">
      <c r="A217" s="92" t="s">
        <v>4713</v>
      </c>
      <c r="B217" t="s">
        <v>2029</v>
      </c>
      <c r="C217" t="s">
        <v>2462</v>
      </c>
      <c r="D217" t="s">
        <v>2463</v>
      </c>
      <c r="E217" t="s">
        <v>2459</v>
      </c>
      <c r="G217" t="s">
        <v>2297</v>
      </c>
      <c r="H217" t="s">
        <v>2460</v>
      </c>
      <c r="I217" t="s">
        <v>4124</v>
      </c>
    </row>
    <row r="218" spans="1:11">
      <c r="A218" s="92" t="s">
        <v>4713</v>
      </c>
      <c r="B218" t="s">
        <v>2029</v>
      </c>
      <c r="C218" t="s">
        <v>2464</v>
      </c>
      <c r="D218" t="s">
        <v>2463</v>
      </c>
      <c r="E218" t="s">
        <v>2459</v>
      </c>
      <c r="G218" t="s">
        <v>2297</v>
      </c>
      <c r="H218" t="s">
        <v>2460</v>
      </c>
      <c r="I218" t="s">
        <v>4124</v>
      </c>
    </row>
    <row r="219" spans="1:11">
      <c r="A219" s="92" t="s">
        <v>4713</v>
      </c>
      <c r="B219" t="s">
        <v>2029</v>
      </c>
      <c r="C219" t="s">
        <v>2465</v>
      </c>
      <c r="D219" t="s">
        <v>2463</v>
      </c>
      <c r="E219" t="s">
        <v>2459</v>
      </c>
      <c r="G219" t="s">
        <v>2297</v>
      </c>
      <c r="H219" t="s">
        <v>2460</v>
      </c>
      <c r="I219" t="s">
        <v>4124</v>
      </c>
    </row>
    <row r="220" spans="1:11">
      <c r="A220" s="92" t="s">
        <v>4713</v>
      </c>
      <c r="B220" t="s">
        <v>2029</v>
      </c>
      <c r="C220" t="s">
        <v>2466</v>
      </c>
      <c r="D220" t="s">
        <v>2463</v>
      </c>
      <c r="E220" t="s">
        <v>2459</v>
      </c>
      <c r="G220" t="s">
        <v>2297</v>
      </c>
      <c r="H220" t="s">
        <v>2460</v>
      </c>
      <c r="I220" t="s">
        <v>4124</v>
      </c>
    </row>
    <row r="221" spans="1:11">
      <c r="A221" s="92" t="s">
        <v>4713</v>
      </c>
      <c r="B221" t="s">
        <v>2031</v>
      </c>
      <c r="C221" t="s">
        <v>2472</v>
      </c>
      <c r="D221" t="s">
        <v>2458</v>
      </c>
      <c r="E221" t="s">
        <v>2459</v>
      </c>
      <c r="G221" t="s">
        <v>2297</v>
      </c>
      <c r="H221" t="s">
        <v>2460</v>
      </c>
      <c r="I221" t="s">
        <v>4126</v>
      </c>
    </row>
    <row r="222" spans="1:11">
      <c r="A222" s="92" t="s">
        <v>4713</v>
      </c>
      <c r="B222" t="s">
        <v>2031</v>
      </c>
      <c r="C222" t="s">
        <v>2473</v>
      </c>
      <c r="D222" t="s">
        <v>2458</v>
      </c>
      <c r="E222" t="s">
        <v>2459</v>
      </c>
      <c r="G222" t="s">
        <v>2297</v>
      </c>
      <c r="H222" t="s">
        <v>2460</v>
      </c>
      <c r="I222" t="s">
        <v>4126</v>
      </c>
    </row>
    <row r="223" spans="1:11">
      <c r="A223" s="92" t="s">
        <v>4713</v>
      </c>
      <c r="B223" t="s">
        <v>2031</v>
      </c>
      <c r="C223" t="s">
        <v>2474</v>
      </c>
      <c r="D223" t="s">
        <v>2458</v>
      </c>
      <c r="E223" t="s">
        <v>2459</v>
      </c>
      <c r="G223" t="s">
        <v>2297</v>
      </c>
      <c r="H223" t="s">
        <v>2460</v>
      </c>
      <c r="I223" t="s">
        <v>4126</v>
      </c>
    </row>
    <row r="224" spans="1:11">
      <c r="A224" s="92" t="s">
        <v>4713</v>
      </c>
      <c r="B224" t="s">
        <v>2034</v>
      </c>
      <c r="C224" t="s">
        <v>2476</v>
      </c>
      <c r="D224" t="s">
        <v>2458</v>
      </c>
      <c r="E224" t="s">
        <v>2459</v>
      </c>
      <c r="G224" t="s">
        <v>2297</v>
      </c>
      <c r="H224" t="s">
        <v>2460</v>
      </c>
      <c r="I224" t="s">
        <v>4128</v>
      </c>
    </row>
    <row r="225" spans="1:11">
      <c r="A225" s="92" t="s">
        <v>4713</v>
      </c>
      <c r="B225" t="s">
        <v>2037</v>
      </c>
      <c r="C225" t="s">
        <v>2478</v>
      </c>
      <c r="D225" t="s">
        <v>2479</v>
      </c>
      <c r="E225" t="s">
        <v>2452</v>
      </c>
      <c r="F225" t="s">
        <v>2480</v>
      </c>
      <c r="G225" t="s">
        <v>2297</v>
      </c>
      <c r="H225" t="s">
        <v>2454</v>
      </c>
      <c r="I225" t="s">
        <v>4136</v>
      </c>
    </row>
    <row r="226" spans="1:11">
      <c r="A226" s="92" t="s">
        <v>4713</v>
      </c>
      <c r="B226" t="s">
        <v>2037</v>
      </c>
      <c r="C226" t="s">
        <v>2481</v>
      </c>
      <c r="D226" t="s">
        <v>2482</v>
      </c>
      <c r="E226" t="s">
        <v>2452</v>
      </c>
      <c r="F226" t="s">
        <v>2483</v>
      </c>
      <c r="G226" t="s">
        <v>2297</v>
      </c>
      <c r="H226" t="s">
        <v>2454</v>
      </c>
      <c r="I226" t="s">
        <v>4136</v>
      </c>
      <c r="J226" t="s">
        <v>4748</v>
      </c>
      <c r="K226" t="s">
        <v>121</v>
      </c>
    </row>
    <row r="227" spans="1:11">
      <c r="A227" s="92" t="s">
        <v>4713</v>
      </c>
      <c r="B227" t="s">
        <v>2042</v>
      </c>
      <c r="C227" t="s">
        <v>2493</v>
      </c>
      <c r="D227" t="s">
        <v>2458</v>
      </c>
      <c r="E227" t="s">
        <v>2452</v>
      </c>
      <c r="G227" t="s">
        <v>2297</v>
      </c>
      <c r="H227" t="s">
        <v>2454</v>
      </c>
      <c r="I227" t="s">
        <v>4140</v>
      </c>
    </row>
    <row r="228" spans="1:11">
      <c r="A228" s="92" t="s">
        <v>4713</v>
      </c>
      <c r="B228" t="s">
        <v>2044</v>
      </c>
      <c r="C228" t="s">
        <v>2654</v>
      </c>
      <c r="D228" t="s">
        <v>2655</v>
      </c>
      <c r="E228" t="s">
        <v>2656</v>
      </c>
      <c r="F228" t="s">
        <v>2658</v>
      </c>
      <c r="G228" t="s">
        <v>2298</v>
      </c>
      <c r="H228" t="s">
        <v>2692</v>
      </c>
      <c r="I228" t="s">
        <v>4144</v>
      </c>
    </row>
    <row r="229" spans="1:11">
      <c r="A229" s="92" t="s">
        <v>4713</v>
      </c>
      <c r="B229" t="s">
        <v>2046</v>
      </c>
      <c r="C229" t="s">
        <v>2497</v>
      </c>
      <c r="D229" t="s">
        <v>2458</v>
      </c>
      <c r="E229" t="s">
        <v>2452</v>
      </c>
      <c r="F229" t="s">
        <v>2498</v>
      </c>
      <c r="G229" t="s">
        <v>2297</v>
      </c>
      <c r="H229" t="s">
        <v>2454</v>
      </c>
      <c r="I229" t="s">
        <v>4148</v>
      </c>
    </row>
    <row r="230" spans="1:11">
      <c r="A230" s="92" t="s">
        <v>4713</v>
      </c>
      <c r="B230" t="s">
        <v>2046</v>
      </c>
      <c r="C230" t="s">
        <v>2503</v>
      </c>
      <c r="D230" t="s">
        <v>2504</v>
      </c>
      <c r="E230" t="s">
        <v>2452</v>
      </c>
      <c r="F230" t="s">
        <v>2505</v>
      </c>
      <c r="G230" t="s">
        <v>2297</v>
      </c>
      <c r="H230" t="s">
        <v>2454</v>
      </c>
      <c r="I230" t="s">
        <v>4148</v>
      </c>
    </row>
    <row r="231" spans="1:11">
      <c r="A231" s="92" t="s">
        <v>4713</v>
      </c>
      <c r="B231" t="s">
        <v>2046</v>
      </c>
      <c r="C231" t="s">
        <v>2506</v>
      </c>
      <c r="D231" t="s">
        <v>2458</v>
      </c>
      <c r="E231" t="s">
        <v>2459</v>
      </c>
      <c r="G231" t="s">
        <v>2297</v>
      </c>
      <c r="H231" t="s">
        <v>2460</v>
      </c>
      <c r="I231" t="s">
        <v>4148</v>
      </c>
      <c r="J231" t="s">
        <v>4749</v>
      </c>
      <c r="K231" t="s">
        <v>128</v>
      </c>
    </row>
    <row r="232" spans="1:11">
      <c r="A232" s="92" t="s">
        <v>4720</v>
      </c>
      <c r="B232" t="s">
        <v>2020</v>
      </c>
      <c r="C232" t="s">
        <v>2450</v>
      </c>
      <c r="D232" t="s">
        <v>2451</v>
      </c>
      <c r="E232" t="s">
        <v>2452</v>
      </c>
      <c r="F232" t="s">
        <v>2455</v>
      </c>
      <c r="G232" t="s">
        <v>2319</v>
      </c>
      <c r="H232" t="s">
        <v>2454</v>
      </c>
      <c r="I232" t="s">
        <v>4108</v>
      </c>
      <c r="J232" t="s">
        <v>4749</v>
      </c>
      <c r="K232" t="s">
        <v>128</v>
      </c>
    </row>
    <row r="233" spans="1:11">
      <c r="A233" s="92" t="s">
        <v>4720</v>
      </c>
      <c r="B233" t="s">
        <v>2020</v>
      </c>
      <c r="C233" t="s">
        <v>2556</v>
      </c>
      <c r="D233" t="s">
        <v>2458</v>
      </c>
      <c r="E233" t="s">
        <v>1213</v>
      </c>
      <c r="G233" t="s">
        <v>2320</v>
      </c>
      <c r="H233" t="s">
        <v>1213</v>
      </c>
      <c r="I233" t="s">
        <v>4108</v>
      </c>
    </row>
    <row r="234" spans="1:11">
      <c r="A234" s="92" t="s">
        <v>4720</v>
      </c>
      <c r="B234" t="s">
        <v>2020</v>
      </c>
      <c r="C234" t="s">
        <v>2557</v>
      </c>
      <c r="E234" t="s">
        <v>2558</v>
      </c>
      <c r="G234" t="s">
        <v>2320</v>
      </c>
      <c r="H234" t="s">
        <v>1213</v>
      </c>
      <c r="I234" t="s">
        <v>4108</v>
      </c>
    </row>
    <row r="235" spans="1:11">
      <c r="A235" s="92" t="s">
        <v>4720</v>
      </c>
      <c r="B235" t="s">
        <v>2021</v>
      </c>
      <c r="C235" t="s">
        <v>2457</v>
      </c>
      <c r="D235" t="s">
        <v>2458</v>
      </c>
      <c r="E235" t="s">
        <v>2459</v>
      </c>
      <c r="G235" t="s">
        <v>2319</v>
      </c>
      <c r="H235" t="s">
        <v>2460</v>
      </c>
      <c r="I235" t="s">
        <v>4112</v>
      </c>
    </row>
    <row r="236" spans="1:11">
      <c r="A236" s="92" t="s">
        <v>4720</v>
      </c>
      <c r="B236" t="s">
        <v>3890</v>
      </c>
      <c r="C236" t="s">
        <v>2520</v>
      </c>
      <c r="D236" t="s">
        <v>2521</v>
      </c>
      <c r="E236" t="s">
        <v>2522</v>
      </c>
      <c r="G236" t="s">
        <v>2319</v>
      </c>
      <c r="H236" t="s">
        <v>2523</v>
      </c>
      <c r="I236" t="s">
        <v>4116</v>
      </c>
    </row>
    <row r="237" spans="1:11">
      <c r="A237" s="92" t="s">
        <v>4720</v>
      </c>
      <c r="B237" t="s">
        <v>2027</v>
      </c>
      <c r="C237" t="s">
        <v>2525</v>
      </c>
      <c r="D237" t="s">
        <v>2526</v>
      </c>
      <c r="E237" t="s">
        <v>2527</v>
      </c>
      <c r="G237" t="s">
        <v>2319</v>
      </c>
      <c r="H237" t="s">
        <v>2523</v>
      </c>
      <c r="I237" t="s">
        <v>4120</v>
      </c>
    </row>
    <row r="238" spans="1:11">
      <c r="A238" s="92" t="s">
        <v>4720</v>
      </c>
      <c r="B238" t="s">
        <v>2029</v>
      </c>
      <c r="C238" t="s">
        <v>2462</v>
      </c>
      <c r="D238" t="s">
        <v>2463</v>
      </c>
      <c r="E238" t="s">
        <v>2459</v>
      </c>
      <c r="G238" t="s">
        <v>2319</v>
      </c>
      <c r="H238" t="s">
        <v>2460</v>
      </c>
      <c r="I238" t="s">
        <v>4124</v>
      </c>
    </row>
    <row r="239" spans="1:11">
      <c r="A239" s="92" t="s">
        <v>4720</v>
      </c>
      <c r="B239" t="s">
        <v>2029</v>
      </c>
      <c r="C239" t="s">
        <v>2464</v>
      </c>
      <c r="D239" t="s">
        <v>2463</v>
      </c>
      <c r="E239" t="s">
        <v>2459</v>
      </c>
      <c r="G239" t="s">
        <v>2319</v>
      </c>
      <c r="H239" t="s">
        <v>2460</v>
      </c>
      <c r="I239" t="s">
        <v>4124</v>
      </c>
    </row>
    <row r="240" spans="1:11">
      <c r="A240" s="92" t="s">
        <v>4720</v>
      </c>
      <c r="B240" t="s">
        <v>2029</v>
      </c>
      <c r="C240" t="s">
        <v>2465</v>
      </c>
      <c r="D240" t="s">
        <v>2463</v>
      </c>
      <c r="E240" t="s">
        <v>2459</v>
      </c>
      <c r="G240" t="s">
        <v>2319</v>
      </c>
      <c r="H240" t="s">
        <v>2460</v>
      </c>
      <c r="I240" t="s">
        <v>4124</v>
      </c>
    </row>
    <row r="241" spans="1:11">
      <c r="A241" s="92" t="s">
        <v>4720</v>
      </c>
      <c r="B241" t="s">
        <v>2029</v>
      </c>
      <c r="C241" t="s">
        <v>2466</v>
      </c>
      <c r="D241" t="s">
        <v>2463</v>
      </c>
      <c r="E241" t="s">
        <v>2459</v>
      </c>
      <c r="G241" t="s">
        <v>2319</v>
      </c>
      <c r="H241" t="s">
        <v>2460</v>
      </c>
      <c r="I241" t="s">
        <v>4124</v>
      </c>
    </row>
    <row r="242" spans="1:11">
      <c r="A242" s="92" t="s">
        <v>4720</v>
      </c>
      <c r="B242" t="s">
        <v>2031</v>
      </c>
      <c r="C242" t="s">
        <v>2472</v>
      </c>
      <c r="D242" t="s">
        <v>2458</v>
      </c>
      <c r="E242" t="s">
        <v>2459</v>
      </c>
      <c r="G242" t="s">
        <v>2319</v>
      </c>
      <c r="H242" t="s">
        <v>2460</v>
      </c>
      <c r="I242" t="s">
        <v>4126</v>
      </c>
    </row>
    <row r="243" spans="1:11">
      <c r="A243" s="92" t="s">
        <v>4720</v>
      </c>
      <c r="B243" t="s">
        <v>2031</v>
      </c>
      <c r="C243" t="s">
        <v>2473</v>
      </c>
      <c r="D243" t="s">
        <v>2458</v>
      </c>
      <c r="E243" t="s">
        <v>2459</v>
      </c>
      <c r="G243" t="s">
        <v>2319</v>
      </c>
      <c r="H243" t="s">
        <v>2460</v>
      </c>
      <c r="I243" t="s">
        <v>4126</v>
      </c>
    </row>
    <row r="244" spans="1:11">
      <c r="A244" s="92" t="s">
        <v>4720</v>
      </c>
      <c r="B244" t="s">
        <v>2031</v>
      </c>
      <c r="C244" t="s">
        <v>2474</v>
      </c>
      <c r="D244" t="s">
        <v>2458</v>
      </c>
      <c r="E244" t="s">
        <v>2459</v>
      </c>
      <c r="G244" t="s">
        <v>2319</v>
      </c>
      <c r="H244" t="s">
        <v>2460</v>
      </c>
      <c r="I244" t="s">
        <v>4126</v>
      </c>
    </row>
    <row r="245" spans="1:11">
      <c r="A245" s="92" t="s">
        <v>4720</v>
      </c>
      <c r="B245" t="s">
        <v>2034</v>
      </c>
      <c r="C245" t="s">
        <v>2476</v>
      </c>
      <c r="D245" t="s">
        <v>2458</v>
      </c>
      <c r="E245" t="s">
        <v>2459</v>
      </c>
      <c r="G245" t="s">
        <v>2319</v>
      </c>
      <c r="H245" t="s">
        <v>2460</v>
      </c>
      <c r="I245" t="s">
        <v>4128</v>
      </c>
    </row>
    <row r="246" spans="1:11">
      <c r="A246" s="92" t="s">
        <v>4720</v>
      </c>
      <c r="B246" t="s">
        <v>2037</v>
      </c>
      <c r="C246" t="s">
        <v>2478</v>
      </c>
      <c r="D246" t="s">
        <v>2479</v>
      </c>
      <c r="E246" t="s">
        <v>2452</v>
      </c>
      <c r="F246" t="s">
        <v>2480</v>
      </c>
      <c r="G246" t="s">
        <v>2319</v>
      </c>
      <c r="H246" t="s">
        <v>2454</v>
      </c>
      <c r="I246" t="s">
        <v>4136</v>
      </c>
    </row>
    <row r="247" spans="1:11">
      <c r="A247" s="92" t="s">
        <v>4720</v>
      </c>
      <c r="B247" t="s">
        <v>2037</v>
      </c>
      <c r="C247" t="s">
        <v>2481</v>
      </c>
      <c r="D247" t="s">
        <v>2482</v>
      </c>
      <c r="E247" t="s">
        <v>2452</v>
      </c>
      <c r="F247" t="s">
        <v>2483</v>
      </c>
      <c r="G247" t="s">
        <v>2319</v>
      </c>
      <c r="H247" t="s">
        <v>2454</v>
      </c>
      <c r="I247" t="s">
        <v>4136</v>
      </c>
      <c r="J247" t="s">
        <v>4749</v>
      </c>
      <c r="K247" t="s">
        <v>128</v>
      </c>
    </row>
    <row r="248" spans="1:11">
      <c r="A248" s="92" t="s">
        <v>4720</v>
      </c>
      <c r="B248" t="s">
        <v>2042</v>
      </c>
      <c r="C248" t="s">
        <v>2493</v>
      </c>
      <c r="D248" t="s">
        <v>2458</v>
      </c>
      <c r="E248" t="s">
        <v>2452</v>
      </c>
      <c r="G248" t="s">
        <v>2319</v>
      </c>
      <c r="H248" t="s">
        <v>2454</v>
      </c>
      <c r="I248" t="s">
        <v>4140</v>
      </c>
    </row>
    <row r="249" spans="1:11">
      <c r="A249" s="92" t="s">
        <v>4720</v>
      </c>
      <c r="B249" t="s">
        <v>2044</v>
      </c>
      <c r="C249" t="s">
        <v>2654</v>
      </c>
      <c r="D249" t="s">
        <v>2655</v>
      </c>
      <c r="E249" t="s">
        <v>2656</v>
      </c>
      <c r="F249" t="s">
        <v>2658</v>
      </c>
      <c r="G249" t="s">
        <v>2320</v>
      </c>
      <c r="H249" t="s">
        <v>2713</v>
      </c>
      <c r="I249" t="s">
        <v>4144</v>
      </c>
    </row>
    <row r="250" spans="1:11">
      <c r="A250" s="92" t="s">
        <v>4720</v>
      </c>
      <c r="B250" t="s">
        <v>2046</v>
      </c>
      <c r="C250" t="s">
        <v>2497</v>
      </c>
      <c r="D250" t="s">
        <v>2458</v>
      </c>
      <c r="E250" t="s">
        <v>2452</v>
      </c>
      <c r="F250" t="s">
        <v>2498</v>
      </c>
      <c r="G250" t="s">
        <v>2319</v>
      </c>
      <c r="H250" t="s">
        <v>2454</v>
      </c>
      <c r="I250" t="s">
        <v>4148</v>
      </c>
    </row>
    <row r="251" spans="1:11">
      <c r="A251" s="92" t="s">
        <v>4720</v>
      </c>
      <c r="B251" t="s">
        <v>2046</v>
      </c>
      <c r="C251" t="s">
        <v>2503</v>
      </c>
      <c r="D251" t="s">
        <v>2504</v>
      </c>
      <c r="E251" t="s">
        <v>2452</v>
      </c>
      <c r="F251" t="s">
        <v>2505</v>
      </c>
      <c r="G251" t="s">
        <v>2319</v>
      </c>
      <c r="H251" t="s">
        <v>2454</v>
      </c>
      <c r="I251" t="s">
        <v>4148</v>
      </c>
    </row>
    <row r="252" spans="1:11">
      <c r="A252" s="92" t="s">
        <v>4720</v>
      </c>
      <c r="B252" t="s">
        <v>2046</v>
      </c>
      <c r="C252" t="s">
        <v>2506</v>
      </c>
      <c r="D252" t="s">
        <v>2458</v>
      </c>
      <c r="E252" t="s">
        <v>2459</v>
      </c>
      <c r="G252" t="s">
        <v>2319</v>
      </c>
      <c r="H252" t="s">
        <v>2460</v>
      </c>
      <c r="I252" t="s">
        <v>4148</v>
      </c>
      <c r="J252" t="s">
        <v>4750</v>
      </c>
      <c r="K252" t="s">
        <v>128</v>
      </c>
    </row>
    <row r="253" spans="1:11">
      <c r="A253" s="92" t="s">
        <v>4724</v>
      </c>
      <c r="B253" t="s">
        <v>2020</v>
      </c>
      <c r="C253" t="s">
        <v>2450</v>
      </c>
      <c r="D253" t="s">
        <v>2451</v>
      </c>
      <c r="E253" t="s">
        <v>2452</v>
      </c>
      <c r="F253" t="s">
        <v>2455</v>
      </c>
      <c r="G253" t="s">
        <v>2339</v>
      </c>
      <c r="H253" t="s">
        <v>2454</v>
      </c>
      <c r="I253" t="s">
        <v>4108</v>
      </c>
      <c r="J253" t="s">
        <v>4750</v>
      </c>
      <c r="K253" t="s">
        <v>128</v>
      </c>
    </row>
    <row r="254" spans="1:11">
      <c r="A254" s="92" t="s">
        <v>4724</v>
      </c>
      <c r="B254" t="s">
        <v>2020</v>
      </c>
      <c r="C254" t="s">
        <v>2556</v>
      </c>
      <c r="D254" t="s">
        <v>2458</v>
      </c>
      <c r="E254" t="s">
        <v>1213</v>
      </c>
      <c r="G254" t="s">
        <v>2340</v>
      </c>
      <c r="H254" t="s">
        <v>1213</v>
      </c>
      <c r="I254" t="s">
        <v>4108</v>
      </c>
    </row>
    <row r="255" spans="1:11">
      <c r="A255" s="92" t="s">
        <v>4724</v>
      </c>
      <c r="B255" t="s">
        <v>2020</v>
      </c>
      <c r="C255" t="s">
        <v>2557</v>
      </c>
      <c r="E255" t="s">
        <v>2558</v>
      </c>
      <c r="G255" t="s">
        <v>2340</v>
      </c>
      <c r="H255" t="s">
        <v>1213</v>
      </c>
      <c r="I255" t="s">
        <v>4108</v>
      </c>
    </row>
    <row r="256" spans="1:11">
      <c r="A256" s="92" t="s">
        <v>4724</v>
      </c>
      <c r="B256" t="s">
        <v>2021</v>
      </c>
      <c r="C256" t="s">
        <v>2457</v>
      </c>
      <c r="D256" t="s">
        <v>2458</v>
      </c>
      <c r="E256" t="s">
        <v>2459</v>
      </c>
      <c r="G256" t="s">
        <v>2339</v>
      </c>
      <c r="H256" t="s">
        <v>2460</v>
      </c>
      <c r="I256" t="s">
        <v>4112</v>
      </c>
    </row>
    <row r="257" spans="1:11">
      <c r="A257" s="92" t="s">
        <v>4724</v>
      </c>
      <c r="B257" t="s">
        <v>3890</v>
      </c>
      <c r="C257" t="s">
        <v>2520</v>
      </c>
      <c r="D257" t="s">
        <v>2521</v>
      </c>
      <c r="E257" t="s">
        <v>2522</v>
      </c>
      <c r="G257" t="s">
        <v>2339</v>
      </c>
      <c r="H257" t="s">
        <v>2523</v>
      </c>
      <c r="I257" t="s">
        <v>4116</v>
      </c>
      <c r="J257" t="s">
        <v>4750</v>
      </c>
      <c r="K257" t="s">
        <v>128</v>
      </c>
    </row>
    <row r="258" spans="1:11">
      <c r="A258" s="92" t="s">
        <v>4724</v>
      </c>
      <c r="B258" t="s">
        <v>2027</v>
      </c>
      <c r="C258" t="s">
        <v>2525</v>
      </c>
      <c r="D258" t="s">
        <v>2526</v>
      </c>
      <c r="E258" t="s">
        <v>2527</v>
      </c>
      <c r="G258" t="s">
        <v>2339</v>
      </c>
      <c r="H258" t="s">
        <v>2523</v>
      </c>
      <c r="I258" t="s">
        <v>4120</v>
      </c>
    </row>
    <row r="259" spans="1:11">
      <c r="A259" s="92" t="s">
        <v>4724</v>
      </c>
      <c r="B259" t="s">
        <v>2027</v>
      </c>
      <c r="C259" t="s">
        <v>2587</v>
      </c>
      <c r="D259" t="s">
        <v>2526</v>
      </c>
      <c r="E259" t="s">
        <v>2588</v>
      </c>
      <c r="G259" t="s">
        <v>2340</v>
      </c>
      <c r="H259" t="s">
        <v>3238</v>
      </c>
      <c r="I259" t="s">
        <v>4120</v>
      </c>
    </row>
    <row r="260" spans="1:11">
      <c r="A260" s="92" t="s">
        <v>4724</v>
      </c>
      <c r="B260" t="s">
        <v>2029</v>
      </c>
      <c r="C260" t="s">
        <v>2462</v>
      </c>
      <c r="D260" t="s">
        <v>2463</v>
      </c>
      <c r="E260" t="s">
        <v>2459</v>
      </c>
      <c r="G260" t="s">
        <v>2339</v>
      </c>
      <c r="H260" t="s">
        <v>2460</v>
      </c>
      <c r="I260" t="s">
        <v>4124</v>
      </c>
    </row>
    <row r="261" spans="1:11">
      <c r="A261" s="92" t="s">
        <v>4724</v>
      </c>
      <c r="B261" t="s">
        <v>2029</v>
      </c>
      <c r="C261" t="s">
        <v>2464</v>
      </c>
      <c r="D261" t="s">
        <v>2463</v>
      </c>
      <c r="E261" t="s">
        <v>2459</v>
      </c>
      <c r="G261" t="s">
        <v>2339</v>
      </c>
      <c r="H261" t="s">
        <v>2460</v>
      </c>
      <c r="I261" t="s">
        <v>4124</v>
      </c>
    </row>
    <row r="262" spans="1:11">
      <c r="A262" s="92" t="s">
        <v>4724</v>
      </c>
      <c r="B262" t="s">
        <v>2029</v>
      </c>
      <c r="C262" t="s">
        <v>2465</v>
      </c>
      <c r="D262" t="s">
        <v>2463</v>
      </c>
      <c r="E262" t="s">
        <v>2459</v>
      </c>
      <c r="G262" t="s">
        <v>2339</v>
      </c>
      <c r="H262" t="s">
        <v>2460</v>
      </c>
      <c r="I262" t="s">
        <v>4124</v>
      </c>
    </row>
    <row r="263" spans="1:11">
      <c r="A263" s="92" t="s">
        <v>4724</v>
      </c>
      <c r="B263" t="s">
        <v>2029</v>
      </c>
      <c r="C263" t="s">
        <v>2466</v>
      </c>
      <c r="D263" t="s">
        <v>2463</v>
      </c>
      <c r="E263" t="s">
        <v>2459</v>
      </c>
      <c r="G263" t="s">
        <v>2339</v>
      </c>
      <c r="H263" t="s">
        <v>2460</v>
      </c>
      <c r="I263" t="s">
        <v>4124</v>
      </c>
    </row>
    <row r="264" spans="1:11">
      <c r="A264" s="92" t="s">
        <v>4724</v>
      </c>
      <c r="B264" t="s">
        <v>2031</v>
      </c>
      <c r="C264" t="s">
        <v>2472</v>
      </c>
      <c r="D264" t="s">
        <v>2458</v>
      </c>
      <c r="E264" t="s">
        <v>2459</v>
      </c>
      <c r="G264" t="s">
        <v>2339</v>
      </c>
      <c r="H264" t="s">
        <v>2460</v>
      </c>
      <c r="I264" t="s">
        <v>4126</v>
      </c>
    </row>
    <row r="265" spans="1:11">
      <c r="A265" s="92" t="s">
        <v>4724</v>
      </c>
      <c r="B265" t="s">
        <v>2031</v>
      </c>
      <c r="C265" t="s">
        <v>2473</v>
      </c>
      <c r="D265" t="s">
        <v>2458</v>
      </c>
      <c r="E265" t="s">
        <v>2459</v>
      </c>
      <c r="G265" t="s">
        <v>2339</v>
      </c>
      <c r="H265" t="s">
        <v>2460</v>
      </c>
      <c r="I265" t="s">
        <v>4126</v>
      </c>
    </row>
    <row r="266" spans="1:11">
      <c r="A266" s="92" t="s">
        <v>4724</v>
      </c>
      <c r="B266" t="s">
        <v>2031</v>
      </c>
      <c r="C266" t="s">
        <v>2474</v>
      </c>
      <c r="D266" t="s">
        <v>2458</v>
      </c>
      <c r="E266" t="s">
        <v>2459</v>
      </c>
      <c r="G266" t="s">
        <v>2339</v>
      </c>
      <c r="H266" t="s">
        <v>2460</v>
      </c>
      <c r="I266" t="s">
        <v>4126</v>
      </c>
      <c r="J266" t="s">
        <v>4750</v>
      </c>
      <c r="K266" t="s">
        <v>128</v>
      </c>
    </row>
    <row r="267" spans="1:11">
      <c r="A267" s="92" t="s">
        <v>4724</v>
      </c>
      <c r="B267" t="s">
        <v>2034</v>
      </c>
      <c r="C267" t="s">
        <v>2476</v>
      </c>
      <c r="D267" t="s">
        <v>2458</v>
      </c>
      <c r="E267" t="s">
        <v>2459</v>
      </c>
      <c r="G267" t="s">
        <v>2339</v>
      </c>
      <c r="H267" t="s">
        <v>2460</v>
      </c>
      <c r="I267" t="s">
        <v>4128</v>
      </c>
    </row>
    <row r="268" spans="1:11">
      <c r="A268" s="92" t="s">
        <v>4724</v>
      </c>
      <c r="B268" t="s">
        <v>2037</v>
      </c>
      <c r="C268" t="s">
        <v>2539</v>
      </c>
      <c r="D268" t="s">
        <v>2540</v>
      </c>
      <c r="E268" t="s">
        <v>2541</v>
      </c>
      <c r="F268" t="s">
        <v>2542</v>
      </c>
      <c r="G268" t="s">
        <v>2340</v>
      </c>
      <c r="H268" t="s">
        <v>3238</v>
      </c>
      <c r="I268" t="s">
        <v>4136</v>
      </c>
    </row>
    <row r="269" spans="1:11">
      <c r="A269" s="92" t="s">
        <v>4724</v>
      </c>
      <c r="B269" t="s">
        <v>2037</v>
      </c>
      <c r="C269" t="s">
        <v>2478</v>
      </c>
      <c r="D269" t="s">
        <v>2479</v>
      </c>
      <c r="E269" t="s">
        <v>2452</v>
      </c>
      <c r="F269" t="s">
        <v>2480</v>
      </c>
      <c r="G269" t="s">
        <v>2339</v>
      </c>
      <c r="H269" t="s">
        <v>2454</v>
      </c>
      <c r="I269" t="s">
        <v>4136</v>
      </c>
    </row>
    <row r="270" spans="1:11">
      <c r="A270" s="92" t="s">
        <v>4724</v>
      </c>
      <c r="B270" t="s">
        <v>2037</v>
      </c>
      <c r="C270" t="s">
        <v>2481</v>
      </c>
      <c r="D270" t="s">
        <v>2482</v>
      </c>
      <c r="E270" t="s">
        <v>2452</v>
      </c>
      <c r="F270" t="s">
        <v>2483</v>
      </c>
      <c r="G270" t="s">
        <v>2339</v>
      </c>
      <c r="H270" t="s">
        <v>2454</v>
      </c>
      <c r="I270" t="s">
        <v>4136</v>
      </c>
      <c r="J270" t="s">
        <v>4750</v>
      </c>
      <c r="K270" t="s">
        <v>128</v>
      </c>
    </row>
    <row r="271" spans="1:11">
      <c r="A271" s="92" t="s">
        <v>4724</v>
      </c>
      <c r="B271" t="s">
        <v>2042</v>
      </c>
      <c r="C271" t="s">
        <v>2493</v>
      </c>
      <c r="D271" t="s">
        <v>2458</v>
      </c>
      <c r="E271" t="s">
        <v>2452</v>
      </c>
      <c r="G271" t="s">
        <v>2339</v>
      </c>
      <c r="H271" t="s">
        <v>2454</v>
      </c>
      <c r="I271" t="s">
        <v>4140</v>
      </c>
      <c r="J271" t="s">
        <v>4750</v>
      </c>
      <c r="K271" t="s">
        <v>128</v>
      </c>
    </row>
    <row r="272" spans="1:11">
      <c r="A272" s="92" t="s">
        <v>4724</v>
      </c>
      <c r="B272" t="s">
        <v>2044</v>
      </c>
      <c r="C272" t="s">
        <v>2654</v>
      </c>
      <c r="D272" t="s">
        <v>2655</v>
      </c>
      <c r="E272" t="s">
        <v>2656</v>
      </c>
      <c r="F272" t="s">
        <v>2658</v>
      </c>
      <c r="G272" t="s">
        <v>2340</v>
      </c>
      <c r="H272" t="s">
        <v>3239</v>
      </c>
      <c r="I272" t="s">
        <v>4144</v>
      </c>
    </row>
    <row r="273" spans="1:11">
      <c r="A273" s="92" t="s">
        <v>4724</v>
      </c>
      <c r="B273" t="s">
        <v>2044</v>
      </c>
      <c r="C273" t="s">
        <v>3240</v>
      </c>
      <c r="D273" t="s">
        <v>2651</v>
      </c>
      <c r="E273" t="s">
        <v>3238</v>
      </c>
      <c r="G273" t="s">
        <v>2340</v>
      </c>
      <c r="H273" t="s">
        <v>3238</v>
      </c>
      <c r="I273" t="s">
        <v>4144</v>
      </c>
    </row>
    <row r="274" spans="1:11">
      <c r="A274" s="92" t="s">
        <v>4724</v>
      </c>
      <c r="B274" t="s">
        <v>2046</v>
      </c>
      <c r="C274" t="s">
        <v>2497</v>
      </c>
      <c r="D274" t="s">
        <v>2458</v>
      </c>
      <c r="E274" t="s">
        <v>2452</v>
      </c>
      <c r="F274" t="s">
        <v>2498</v>
      </c>
      <c r="G274" t="s">
        <v>2339</v>
      </c>
      <c r="H274" t="s">
        <v>2454</v>
      </c>
      <c r="I274" t="s">
        <v>4148</v>
      </c>
    </row>
    <row r="275" spans="1:11">
      <c r="A275" s="92" t="s">
        <v>4724</v>
      </c>
      <c r="B275" t="s">
        <v>2046</v>
      </c>
      <c r="C275" t="s">
        <v>2503</v>
      </c>
      <c r="D275" t="s">
        <v>2504</v>
      </c>
      <c r="E275" t="s">
        <v>2452</v>
      </c>
      <c r="F275" t="s">
        <v>2505</v>
      </c>
      <c r="G275" t="s">
        <v>2339</v>
      </c>
      <c r="H275" t="s">
        <v>2454</v>
      </c>
      <c r="I275" t="s">
        <v>4148</v>
      </c>
    </row>
    <row r="276" spans="1:11">
      <c r="A276" s="92" t="s">
        <v>4724</v>
      </c>
      <c r="B276" t="s">
        <v>2046</v>
      </c>
      <c r="C276" t="s">
        <v>2506</v>
      </c>
      <c r="D276" t="s">
        <v>2458</v>
      </c>
      <c r="E276" t="s">
        <v>2459</v>
      </c>
      <c r="G276" t="s">
        <v>2339</v>
      </c>
      <c r="H276" t="s">
        <v>2460</v>
      </c>
      <c r="I276" t="s">
        <v>4148</v>
      </c>
      <c r="J276" t="s">
        <v>4747</v>
      </c>
      <c r="K276" t="s">
        <v>121</v>
      </c>
    </row>
    <row r="277" spans="1:11">
      <c r="A277" s="92" t="s">
        <v>4728</v>
      </c>
      <c r="B277" t="s">
        <v>2020</v>
      </c>
      <c r="C277" t="s">
        <v>2450</v>
      </c>
      <c r="D277" t="s">
        <v>2451</v>
      </c>
      <c r="E277" t="s">
        <v>2452</v>
      </c>
      <c r="F277" t="s">
        <v>2455</v>
      </c>
      <c r="G277" t="s">
        <v>2355</v>
      </c>
      <c r="H277" t="s">
        <v>2454</v>
      </c>
      <c r="I277" t="s">
        <v>4108</v>
      </c>
      <c r="J277" t="s">
        <v>4747</v>
      </c>
      <c r="K277" t="s">
        <v>121</v>
      </c>
    </row>
    <row r="278" spans="1:11">
      <c r="A278" s="92" t="s">
        <v>4728</v>
      </c>
      <c r="B278" t="s">
        <v>2020</v>
      </c>
      <c r="C278" t="s">
        <v>2556</v>
      </c>
      <c r="D278" t="s">
        <v>2458</v>
      </c>
      <c r="E278" t="s">
        <v>1213</v>
      </c>
      <c r="G278" t="s">
        <v>2356</v>
      </c>
      <c r="H278" t="s">
        <v>1213</v>
      </c>
      <c r="I278" t="s">
        <v>4108</v>
      </c>
    </row>
    <row r="279" spans="1:11">
      <c r="A279" s="92" t="s">
        <v>4728</v>
      </c>
      <c r="B279" t="s">
        <v>2020</v>
      </c>
      <c r="C279" t="s">
        <v>2557</v>
      </c>
      <c r="E279" t="s">
        <v>2558</v>
      </c>
      <c r="G279" t="s">
        <v>2356</v>
      </c>
      <c r="H279" t="s">
        <v>1213</v>
      </c>
      <c r="I279" t="s">
        <v>4108</v>
      </c>
    </row>
    <row r="280" spans="1:11">
      <c r="A280" s="92" t="s">
        <v>4728</v>
      </c>
      <c r="B280" t="s">
        <v>2021</v>
      </c>
      <c r="C280" t="s">
        <v>2457</v>
      </c>
      <c r="D280" t="s">
        <v>2458</v>
      </c>
      <c r="E280" t="s">
        <v>2459</v>
      </c>
      <c r="G280" t="s">
        <v>2355</v>
      </c>
      <c r="H280" t="s">
        <v>2460</v>
      </c>
      <c r="I280" t="s">
        <v>4112</v>
      </c>
    </row>
    <row r="281" spans="1:11">
      <c r="A281" s="92" t="s">
        <v>4728</v>
      </c>
      <c r="B281" t="s">
        <v>2029</v>
      </c>
      <c r="C281" t="s">
        <v>2462</v>
      </c>
      <c r="D281" t="s">
        <v>2463</v>
      </c>
      <c r="E281" t="s">
        <v>2459</v>
      </c>
      <c r="G281" t="s">
        <v>2355</v>
      </c>
      <c r="H281" t="s">
        <v>2460</v>
      </c>
      <c r="I281" t="s">
        <v>4124</v>
      </c>
    </row>
    <row r="282" spans="1:11">
      <c r="A282" s="92" t="s">
        <v>4728</v>
      </c>
      <c r="B282" t="s">
        <v>2029</v>
      </c>
      <c r="C282" t="s">
        <v>2464</v>
      </c>
      <c r="D282" t="s">
        <v>2463</v>
      </c>
      <c r="E282" t="s">
        <v>2459</v>
      </c>
      <c r="G282" t="s">
        <v>2355</v>
      </c>
      <c r="H282" t="s">
        <v>2460</v>
      </c>
      <c r="I282" t="s">
        <v>4124</v>
      </c>
    </row>
    <row r="283" spans="1:11">
      <c r="A283" s="92" t="s">
        <v>4728</v>
      </c>
      <c r="B283" t="s">
        <v>2029</v>
      </c>
      <c r="C283" t="s">
        <v>2465</v>
      </c>
      <c r="D283" t="s">
        <v>2463</v>
      </c>
      <c r="E283" t="s">
        <v>2459</v>
      </c>
      <c r="G283" t="s">
        <v>2355</v>
      </c>
      <c r="H283" t="s">
        <v>2460</v>
      </c>
      <c r="I283" t="s">
        <v>4124</v>
      </c>
    </row>
    <row r="284" spans="1:11">
      <c r="A284" s="92" t="s">
        <v>4728</v>
      </c>
      <c r="B284" t="s">
        <v>2029</v>
      </c>
      <c r="C284" t="s">
        <v>2466</v>
      </c>
      <c r="D284" t="s">
        <v>2463</v>
      </c>
      <c r="E284" t="s">
        <v>2459</v>
      </c>
      <c r="G284" t="s">
        <v>2355</v>
      </c>
      <c r="H284" t="s">
        <v>2460</v>
      </c>
      <c r="I284" t="s">
        <v>4124</v>
      </c>
    </row>
    <row r="285" spans="1:11">
      <c r="A285" s="92" t="s">
        <v>4728</v>
      </c>
      <c r="B285" t="s">
        <v>2031</v>
      </c>
      <c r="C285" t="s">
        <v>2472</v>
      </c>
      <c r="D285" t="s">
        <v>2458</v>
      </c>
      <c r="E285" t="s">
        <v>2459</v>
      </c>
      <c r="G285" t="s">
        <v>2355</v>
      </c>
      <c r="H285" t="s">
        <v>2460</v>
      </c>
      <c r="I285" t="s">
        <v>4126</v>
      </c>
    </row>
    <row r="286" spans="1:11">
      <c r="A286" s="92" t="s">
        <v>4728</v>
      </c>
      <c r="B286" t="s">
        <v>2031</v>
      </c>
      <c r="C286" t="s">
        <v>2473</v>
      </c>
      <c r="D286" t="s">
        <v>2458</v>
      </c>
      <c r="E286" t="s">
        <v>2459</v>
      </c>
      <c r="G286" t="s">
        <v>2355</v>
      </c>
      <c r="H286" t="s">
        <v>2460</v>
      </c>
      <c r="I286" t="s">
        <v>4126</v>
      </c>
    </row>
    <row r="287" spans="1:11">
      <c r="A287" s="92" t="s">
        <v>4728</v>
      </c>
      <c r="B287" t="s">
        <v>2031</v>
      </c>
      <c r="C287" t="s">
        <v>2474</v>
      </c>
      <c r="D287" t="s">
        <v>2458</v>
      </c>
      <c r="E287" t="s">
        <v>2459</v>
      </c>
      <c r="G287" t="s">
        <v>2355</v>
      </c>
      <c r="H287" t="s">
        <v>2460</v>
      </c>
      <c r="I287" t="s">
        <v>4126</v>
      </c>
    </row>
    <row r="288" spans="1:11">
      <c r="A288" s="92" t="s">
        <v>4728</v>
      </c>
      <c r="B288" t="s">
        <v>2034</v>
      </c>
      <c r="C288" t="s">
        <v>2476</v>
      </c>
      <c r="D288" t="s">
        <v>2458</v>
      </c>
      <c r="E288" t="s">
        <v>2459</v>
      </c>
      <c r="G288" t="s">
        <v>2355</v>
      </c>
      <c r="H288" t="s">
        <v>2460</v>
      </c>
      <c r="I288" t="s">
        <v>4128</v>
      </c>
    </row>
    <row r="289" spans="1:11">
      <c r="A289" s="92" t="s">
        <v>4728</v>
      </c>
      <c r="B289" t="s">
        <v>2037</v>
      </c>
      <c r="C289" t="s">
        <v>2478</v>
      </c>
      <c r="D289" t="s">
        <v>2479</v>
      </c>
      <c r="E289" t="s">
        <v>2452</v>
      </c>
      <c r="F289" t="s">
        <v>2480</v>
      </c>
      <c r="G289" t="s">
        <v>2355</v>
      </c>
      <c r="H289" t="s">
        <v>2454</v>
      </c>
      <c r="I289" t="s">
        <v>4136</v>
      </c>
    </row>
    <row r="290" spans="1:11">
      <c r="A290" s="92" t="s">
        <v>4728</v>
      </c>
      <c r="B290" t="s">
        <v>2037</v>
      </c>
      <c r="C290" t="s">
        <v>2481</v>
      </c>
      <c r="D290" t="s">
        <v>2482</v>
      </c>
      <c r="E290" t="s">
        <v>2452</v>
      </c>
      <c r="F290" t="s">
        <v>2483</v>
      </c>
      <c r="G290" t="s">
        <v>2355</v>
      </c>
      <c r="H290" t="s">
        <v>2454</v>
      </c>
      <c r="I290" t="s">
        <v>4136</v>
      </c>
      <c r="J290" t="s">
        <v>4747</v>
      </c>
      <c r="K290" t="s">
        <v>121</v>
      </c>
    </row>
    <row r="291" spans="1:11">
      <c r="A291" s="92" t="s">
        <v>4728</v>
      </c>
      <c r="B291" t="s">
        <v>2042</v>
      </c>
      <c r="C291" t="s">
        <v>2493</v>
      </c>
      <c r="D291" t="s">
        <v>2458</v>
      </c>
      <c r="E291" t="s">
        <v>2452</v>
      </c>
      <c r="G291" t="s">
        <v>2355</v>
      </c>
      <c r="H291" t="s">
        <v>2454</v>
      </c>
      <c r="I291" t="s">
        <v>4140</v>
      </c>
    </row>
    <row r="292" spans="1:11">
      <c r="A292" s="92" t="s">
        <v>4728</v>
      </c>
      <c r="B292" t="s">
        <v>2044</v>
      </c>
      <c r="C292" t="s">
        <v>2654</v>
      </c>
      <c r="D292" t="s">
        <v>2655</v>
      </c>
      <c r="E292" t="s">
        <v>2656</v>
      </c>
      <c r="F292" t="s">
        <v>2658</v>
      </c>
      <c r="G292" t="s">
        <v>2356</v>
      </c>
      <c r="H292" t="s">
        <v>2713</v>
      </c>
      <c r="I292" t="s">
        <v>4144</v>
      </c>
    </row>
    <row r="293" spans="1:11">
      <c r="A293" s="92" t="s">
        <v>4728</v>
      </c>
      <c r="B293" t="s">
        <v>2044</v>
      </c>
      <c r="C293" t="s">
        <v>3227</v>
      </c>
      <c r="E293" t="s">
        <v>3228</v>
      </c>
      <c r="G293" t="s">
        <v>2355</v>
      </c>
      <c r="H293" t="s">
        <v>3229</v>
      </c>
      <c r="I293" t="s">
        <v>4144</v>
      </c>
    </row>
    <row r="294" spans="1:11">
      <c r="A294" s="92" t="s">
        <v>4728</v>
      </c>
      <c r="B294" t="s">
        <v>2046</v>
      </c>
      <c r="C294" t="s">
        <v>2497</v>
      </c>
      <c r="D294" t="s">
        <v>2458</v>
      </c>
      <c r="E294" t="s">
        <v>2452</v>
      </c>
      <c r="F294" t="s">
        <v>2498</v>
      </c>
      <c r="G294" t="s">
        <v>2355</v>
      </c>
      <c r="H294" t="s">
        <v>2454</v>
      </c>
      <c r="I294" t="s">
        <v>4148</v>
      </c>
    </row>
    <row r="295" spans="1:11">
      <c r="A295" s="92" t="s">
        <v>4728</v>
      </c>
      <c r="B295" t="s">
        <v>2046</v>
      </c>
      <c r="C295" t="s">
        <v>2503</v>
      </c>
      <c r="D295" t="s">
        <v>2504</v>
      </c>
      <c r="E295" t="s">
        <v>2452</v>
      </c>
      <c r="F295" t="s">
        <v>2505</v>
      </c>
      <c r="G295" t="s">
        <v>2355</v>
      </c>
      <c r="H295" t="s">
        <v>2454</v>
      </c>
      <c r="I295" t="s">
        <v>4148</v>
      </c>
      <c r="J295" t="s">
        <v>4751</v>
      </c>
      <c r="K295" t="s">
        <v>108</v>
      </c>
    </row>
    <row r="296" spans="1:11">
      <c r="A296" s="92" t="s">
        <v>4728</v>
      </c>
      <c r="B296" t="s">
        <v>2046</v>
      </c>
      <c r="C296" t="s">
        <v>2506</v>
      </c>
      <c r="D296" t="s">
        <v>2458</v>
      </c>
      <c r="E296" t="s">
        <v>2459</v>
      </c>
      <c r="G296" t="s">
        <v>2355</v>
      </c>
      <c r="H296" t="s">
        <v>2460</v>
      </c>
      <c r="I296" t="s">
        <v>4148</v>
      </c>
    </row>
    <row r="297" spans="1:11">
      <c r="A297" s="92" t="s">
        <v>4731</v>
      </c>
      <c r="B297" t="s">
        <v>2020</v>
      </c>
      <c r="C297" t="s">
        <v>2556</v>
      </c>
      <c r="D297" t="s">
        <v>2458</v>
      </c>
      <c r="E297" t="s">
        <v>1213</v>
      </c>
      <c r="G297" t="s">
        <v>2367</v>
      </c>
      <c r="H297" t="s">
        <v>1213</v>
      </c>
      <c r="I297" t="s">
        <v>4108</v>
      </c>
    </row>
    <row r="298" spans="1:11">
      <c r="A298" s="92" t="s">
        <v>4731</v>
      </c>
      <c r="B298" t="s">
        <v>2020</v>
      </c>
      <c r="C298" t="s">
        <v>2557</v>
      </c>
      <c r="E298" t="s">
        <v>2558</v>
      </c>
      <c r="G298" t="s">
        <v>3216</v>
      </c>
      <c r="H298" t="s">
        <v>2558</v>
      </c>
      <c r="I298" t="s">
        <v>4108</v>
      </c>
    </row>
    <row r="299" spans="1:11">
      <c r="A299" s="92" t="s">
        <v>4731</v>
      </c>
      <c r="B299" t="s">
        <v>2020</v>
      </c>
      <c r="C299" t="s">
        <v>2560</v>
      </c>
      <c r="D299" t="s">
        <v>2451</v>
      </c>
      <c r="E299" t="s">
        <v>108</v>
      </c>
      <c r="G299" t="s">
        <v>2165</v>
      </c>
      <c r="H299" t="s">
        <v>108</v>
      </c>
      <c r="I299" t="s">
        <v>4108</v>
      </c>
    </row>
    <row r="300" spans="1:11">
      <c r="A300" s="92" t="s">
        <v>4731</v>
      </c>
      <c r="B300" t="s">
        <v>2020</v>
      </c>
      <c r="C300" t="s">
        <v>2561</v>
      </c>
      <c r="D300" t="s">
        <v>2562</v>
      </c>
      <c r="E300" t="s">
        <v>2563</v>
      </c>
      <c r="F300" t="s">
        <v>2564</v>
      </c>
      <c r="G300" t="s">
        <v>2165</v>
      </c>
      <c r="H300" t="s">
        <v>2563</v>
      </c>
      <c r="I300" t="s">
        <v>4108</v>
      </c>
    </row>
    <row r="301" spans="1:11">
      <c r="A301" s="92" t="s">
        <v>4731</v>
      </c>
      <c r="B301" t="s">
        <v>2020</v>
      </c>
      <c r="C301" t="s">
        <v>2565</v>
      </c>
      <c r="E301" t="s">
        <v>108</v>
      </c>
      <c r="G301" t="s">
        <v>2165</v>
      </c>
      <c r="H301" t="s">
        <v>108</v>
      </c>
      <c r="I301" t="s">
        <v>4108</v>
      </c>
    </row>
    <row r="302" spans="1:11">
      <c r="A302" s="92" t="s">
        <v>4731</v>
      </c>
      <c r="B302" t="s">
        <v>2021</v>
      </c>
      <c r="C302" t="s">
        <v>2567</v>
      </c>
      <c r="D302" t="s">
        <v>2463</v>
      </c>
      <c r="E302" t="s">
        <v>108</v>
      </c>
      <c r="G302" t="s">
        <v>2165</v>
      </c>
      <c r="H302" t="s">
        <v>108</v>
      </c>
      <c r="I302" t="s">
        <v>4112</v>
      </c>
    </row>
    <row r="303" spans="1:11">
      <c r="A303" s="92" t="s">
        <v>4731</v>
      </c>
      <c r="B303" t="s">
        <v>2021</v>
      </c>
      <c r="C303" t="s">
        <v>2568</v>
      </c>
      <c r="D303" t="s">
        <v>2569</v>
      </c>
      <c r="E303" t="s">
        <v>108</v>
      </c>
      <c r="F303" t="s">
        <v>2570</v>
      </c>
      <c r="G303" t="s">
        <v>2165</v>
      </c>
      <c r="H303" t="s">
        <v>108</v>
      </c>
      <c r="I303" t="s">
        <v>4112</v>
      </c>
    </row>
    <row r="304" spans="1:11">
      <c r="A304" s="92" t="s">
        <v>4731</v>
      </c>
      <c r="B304" t="s">
        <v>2021</v>
      </c>
      <c r="C304" t="s">
        <v>2571</v>
      </c>
      <c r="D304" t="s">
        <v>2569</v>
      </c>
      <c r="E304" t="s">
        <v>108</v>
      </c>
      <c r="G304" t="s">
        <v>2165</v>
      </c>
      <c r="H304" t="s">
        <v>108</v>
      </c>
      <c r="I304" t="s">
        <v>4112</v>
      </c>
    </row>
    <row r="305" spans="1:9">
      <c r="A305" s="92" t="s">
        <v>4731</v>
      </c>
      <c r="B305" t="s">
        <v>2021</v>
      </c>
      <c r="C305" t="s">
        <v>2457</v>
      </c>
      <c r="D305" t="s">
        <v>2458</v>
      </c>
      <c r="E305" t="s">
        <v>2459</v>
      </c>
      <c r="G305" t="s">
        <v>2165</v>
      </c>
      <c r="H305" t="s">
        <v>2771</v>
      </c>
      <c r="I305" t="s">
        <v>4112</v>
      </c>
    </row>
    <row r="306" spans="1:9">
      <c r="A306" s="92" t="s">
        <v>4731</v>
      </c>
      <c r="B306" t="s">
        <v>2021</v>
      </c>
      <c r="C306" t="s">
        <v>2573</v>
      </c>
      <c r="D306" t="s">
        <v>2574</v>
      </c>
      <c r="E306" t="s">
        <v>108</v>
      </c>
      <c r="F306" t="s">
        <v>2575</v>
      </c>
      <c r="G306" t="s">
        <v>2165</v>
      </c>
      <c r="H306" t="s">
        <v>108</v>
      </c>
      <c r="I306" t="s">
        <v>4112</v>
      </c>
    </row>
    <row r="307" spans="1:9">
      <c r="A307" s="92" t="s">
        <v>4731</v>
      </c>
      <c r="B307" t="s">
        <v>3890</v>
      </c>
      <c r="C307" t="s">
        <v>2577</v>
      </c>
      <c r="D307" t="s">
        <v>2521</v>
      </c>
      <c r="E307" t="s">
        <v>108</v>
      </c>
      <c r="G307" t="s">
        <v>2165</v>
      </c>
      <c r="H307" t="s">
        <v>108</v>
      </c>
      <c r="I307" t="s">
        <v>4116</v>
      </c>
    </row>
    <row r="308" spans="1:9">
      <c r="A308" s="92" t="s">
        <v>4731</v>
      </c>
      <c r="B308" t="s">
        <v>3890</v>
      </c>
      <c r="C308" t="s">
        <v>2520</v>
      </c>
      <c r="D308" t="s">
        <v>2521</v>
      </c>
      <c r="E308" t="s">
        <v>2522</v>
      </c>
      <c r="G308" t="s">
        <v>3216</v>
      </c>
      <c r="H308" t="s">
        <v>3209</v>
      </c>
      <c r="I308" t="s">
        <v>4116</v>
      </c>
    </row>
    <row r="309" spans="1:9">
      <c r="A309" s="92" t="s">
        <v>4731</v>
      </c>
      <c r="B309" t="s">
        <v>3890</v>
      </c>
      <c r="C309" t="s">
        <v>2579</v>
      </c>
      <c r="D309" t="s">
        <v>2521</v>
      </c>
      <c r="E309" t="s">
        <v>2580</v>
      </c>
      <c r="F309" t="s">
        <v>2581</v>
      </c>
      <c r="G309" t="s">
        <v>2165</v>
      </c>
      <c r="H309" t="s">
        <v>108</v>
      </c>
      <c r="I309" t="s">
        <v>4116</v>
      </c>
    </row>
    <row r="310" spans="1:9">
      <c r="A310" s="92" t="s">
        <v>4731</v>
      </c>
      <c r="B310" t="s">
        <v>3890</v>
      </c>
      <c r="C310" t="s">
        <v>2582</v>
      </c>
      <c r="D310" t="s">
        <v>2521</v>
      </c>
      <c r="E310" t="s">
        <v>108</v>
      </c>
      <c r="G310" t="s">
        <v>2165</v>
      </c>
      <c r="H310" t="s">
        <v>108</v>
      </c>
      <c r="I310" t="s">
        <v>4116</v>
      </c>
    </row>
    <row r="311" spans="1:9">
      <c r="A311" s="92" t="s">
        <v>4731</v>
      </c>
      <c r="B311" t="s">
        <v>2027</v>
      </c>
      <c r="C311" t="s">
        <v>2584</v>
      </c>
      <c r="D311" t="s">
        <v>2585</v>
      </c>
      <c r="E311" t="s">
        <v>2586</v>
      </c>
      <c r="G311" t="s">
        <v>2165</v>
      </c>
      <c r="H311" t="s">
        <v>108</v>
      </c>
      <c r="I311" t="s">
        <v>4120</v>
      </c>
    </row>
    <row r="312" spans="1:9">
      <c r="A312" s="92" t="s">
        <v>4731</v>
      </c>
      <c r="B312" t="s">
        <v>2027</v>
      </c>
      <c r="C312" t="s">
        <v>2587</v>
      </c>
      <c r="D312" t="s">
        <v>2526</v>
      </c>
      <c r="E312" t="s">
        <v>2588</v>
      </c>
      <c r="G312" t="s">
        <v>2165</v>
      </c>
      <c r="H312" t="s">
        <v>108</v>
      </c>
      <c r="I312" t="s">
        <v>4120</v>
      </c>
    </row>
    <row r="313" spans="1:9">
      <c r="A313" s="92" t="s">
        <v>4731</v>
      </c>
      <c r="B313" t="s">
        <v>2027</v>
      </c>
      <c r="C313" t="s">
        <v>2589</v>
      </c>
      <c r="D313" t="s">
        <v>2590</v>
      </c>
      <c r="E313" t="s">
        <v>108</v>
      </c>
      <c r="F313" t="s">
        <v>2591</v>
      </c>
      <c r="G313" t="s">
        <v>2165</v>
      </c>
      <c r="H313" t="s">
        <v>108</v>
      </c>
      <c r="I313" t="s">
        <v>4120</v>
      </c>
    </row>
    <row r="314" spans="1:9">
      <c r="A314" s="92" t="s">
        <v>4731</v>
      </c>
      <c r="B314" t="s">
        <v>2027</v>
      </c>
      <c r="C314" t="s">
        <v>2592</v>
      </c>
      <c r="D314" t="s">
        <v>2590</v>
      </c>
      <c r="E314" t="s">
        <v>108</v>
      </c>
      <c r="G314" t="s">
        <v>2165</v>
      </c>
      <c r="H314" t="s">
        <v>108</v>
      </c>
      <c r="I314" t="s">
        <v>4120</v>
      </c>
    </row>
    <row r="315" spans="1:9">
      <c r="A315" s="92" t="s">
        <v>4731</v>
      </c>
      <c r="B315" t="s">
        <v>2029</v>
      </c>
      <c r="C315" t="s">
        <v>2594</v>
      </c>
      <c r="D315" t="s">
        <v>2463</v>
      </c>
      <c r="E315" t="s">
        <v>108</v>
      </c>
      <c r="G315" t="s">
        <v>2165</v>
      </c>
      <c r="H315" t="s">
        <v>108</v>
      </c>
      <c r="I315" t="s">
        <v>4124</v>
      </c>
    </row>
    <row r="316" spans="1:9">
      <c r="A316" s="92" t="s">
        <v>4731</v>
      </c>
      <c r="B316" t="s">
        <v>2029</v>
      </c>
      <c r="C316" t="s">
        <v>2462</v>
      </c>
      <c r="D316" t="s">
        <v>2463</v>
      </c>
      <c r="E316" t="s">
        <v>2459</v>
      </c>
      <c r="G316" t="s">
        <v>2165</v>
      </c>
      <c r="H316" t="s">
        <v>2771</v>
      </c>
      <c r="I316" t="s">
        <v>4124</v>
      </c>
    </row>
    <row r="317" spans="1:9">
      <c r="A317" s="92" t="s">
        <v>4731</v>
      </c>
      <c r="B317" t="s">
        <v>2029</v>
      </c>
      <c r="C317" t="s">
        <v>2464</v>
      </c>
      <c r="D317" t="s">
        <v>2463</v>
      </c>
      <c r="E317" t="s">
        <v>2459</v>
      </c>
      <c r="G317" t="s">
        <v>2165</v>
      </c>
      <c r="H317" t="s">
        <v>2771</v>
      </c>
      <c r="I317" t="s">
        <v>4124</v>
      </c>
    </row>
    <row r="318" spans="1:9">
      <c r="A318" s="92" t="s">
        <v>4731</v>
      </c>
      <c r="B318" t="s">
        <v>2029</v>
      </c>
      <c r="C318" t="s">
        <v>2465</v>
      </c>
      <c r="D318" t="s">
        <v>2463</v>
      </c>
      <c r="E318" t="s">
        <v>2459</v>
      </c>
      <c r="G318" t="s">
        <v>2165</v>
      </c>
      <c r="H318" t="s">
        <v>2771</v>
      </c>
      <c r="I318" t="s">
        <v>4124</v>
      </c>
    </row>
    <row r="319" spans="1:9">
      <c r="A319" s="92" t="s">
        <v>4731</v>
      </c>
      <c r="B319" t="s">
        <v>2029</v>
      </c>
      <c r="C319" t="s">
        <v>2466</v>
      </c>
      <c r="D319" t="s">
        <v>2463</v>
      </c>
      <c r="E319" t="s">
        <v>2459</v>
      </c>
      <c r="G319" t="s">
        <v>2165</v>
      </c>
      <c r="H319" t="s">
        <v>2771</v>
      </c>
      <c r="I319" t="s">
        <v>4124</v>
      </c>
    </row>
    <row r="320" spans="1:9">
      <c r="A320" s="92" t="s">
        <v>4731</v>
      </c>
      <c r="B320" t="s">
        <v>2029</v>
      </c>
      <c r="C320" t="s">
        <v>2595</v>
      </c>
      <c r="D320" t="s">
        <v>2596</v>
      </c>
      <c r="E320" t="s">
        <v>108</v>
      </c>
      <c r="F320" t="s">
        <v>2597</v>
      </c>
      <c r="G320" t="s">
        <v>2165</v>
      </c>
      <c r="H320" t="s">
        <v>108</v>
      </c>
      <c r="I320" t="s">
        <v>4124</v>
      </c>
    </row>
    <row r="321" spans="1:9">
      <c r="A321" s="92" t="s">
        <v>4731</v>
      </c>
      <c r="B321" t="s">
        <v>2029</v>
      </c>
      <c r="C321" t="s">
        <v>2598</v>
      </c>
      <c r="D321" t="s">
        <v>2596</v>
      </c>
      <c r="E321" t="s">
        <v>108</v>
      </c>
      <c r="G321" t="s">
        <v>2165</v>
      </c>
      <c r="H321" t="s">
        <v>108</v>
      </c>
      <c r="I321" t="s">
        <v>4124</v>
      </c>
    </row>
    <row r="322" spans="1:9">
      <c r="A322" s="92" t="s">
        <v>4731</v>
      </c>
      <c r="B322" t="s">
        <v>2031</v>
      </c>
      <c r="C322" t="s">
        <v>2600</v>
      </c>
      <c r="D322" t="s">
        <v>2601</v>
      </c>
      <c r="E322" t="s">
        <v>108</v>
      </c>
      <c r="G322" t="s">
        <v>2165</v>
      </c>
      <c r="H322" t="s">
        <v>108</v>
      </c>
      <c r="I322" t="s">
        <v>4126</v>
      </c>
    </row>
    <row r="323" spans="1:9">
      <c r="A323" s="92" t="s">
        <v>4731</v>
      </c>
      <c r="B323" t="s">
        <v>2031</v>
      </c>
      <c r="C323" t="s">
        <v>2602</v>
      </c>
      <c r="D323" t="s">
        <v>2603</v>
      </c>
      <c r="E323" t="s">
        <v>2586</v>
      </c>
      <c r="G323" t="s">
        <v>2165</v>
      </c>
      <c r="H323" t="s">
        <v>108</v>
      </c>
      <c r="I323" t="s">
        <v>4126</v>
      </c>
    </row>
    <row r="324" spans="1:9">
      <c r="A324" s="92" t="s">
        <v>4731</v>
      </c>
      <c r="B324" t="s">
        <v>2031</v>
      </c>
      <c r="C324" t="s">
        <v>2604</v>
      </c>
      <c r="D324" t="s">
        <v>2601</v>
      </c>
      <c r="E324" t="s">
        <v>2605</v>
      </c>
      <c r="F324" t="s">
        <v>2606</v>
      </c>
      <c r="G324" t="s">
        <v>2165</v>
      </c>
      <c r="H324" t="s">
        <v>108</v>
      </c>
      <c r="I324" t="s">
        <v>4126</v>
      </c>
    </row>
    <row r="325" spans="1:9">
      <c r="A325" s="92" t="s">
        <v>4731</v>
      </c>
      <c r="B325" t="s">
        <v>2031</v>
      </c>
      <c r="C325" t="s">
        <v>2468</v>
      </c>
      <c r="D325" t="s">
        <v>2458</v>
      </c>
      <c r="E325" t="s">
        <v>2469</v>
      </c>
      <c r="G325" t="s">
        <v>2165</v>
      </c>
      <c r="H325" t="s">
        <v>108</v>
      </c>
      <c r="I325" t="s">
        <v>4126</v>
      </c>
    </row>
    <row r="326" spans="1:9">
      <c r="A326" s="92" t="s">
        <v>4731</v>
      </c>
      <c r="B326" t="s">
        <v>2031</v>
      </c>
      <c r="C326" t="s">
        <v>2472</v>
      </c>
      <c r="D326" t="s">
        <v>2458</v>
      </c>
      <c r="E326" t="s">
        <v>2459</v>
      </c>
      <c r="G326" t="s">
        <v>2165</v>
      </c>
      <c r="H326" t="s">
        <v>2771</v>
      </c>
      <c r="I326" t="s">
        <v>4126</v>
      </c>
    </row>
    <row r="327" spans="1:9">
      <c r="A327" s="92" t="s">
        <v>4731</v>
      </c>
      <c r="B327" t="s">
        <v>2031</v>
      </c>
      <c r="C327" t="s">
        <v>2473</v>
      </c>
      <c r="D327" t="s">
        <v>2458</v>
      </c>
      <c r="E327" t="s">
        <v>2459</v>
      </c>
      <c r="G327" t="s">
        <v>2165</v>
      </c>
      <c r="H327" t="s">
        <v>2771</v>
      </c>
      <c r="I327" t="s">
        <v>4126</v>
      </c>
    </row>
    <row r="328" spans="1:9">
      <c r="A328" s="92" t="s">
        <v>4731</v>
      </c>
      <c r="B328" t="s">
        <v>2031</v>
      </c>
      <c r="C328" t="s">
        <v>2474</v>
      </c>
      <c r="D328" t="s">
        <v>2458</v>
      </c>
      <c r="E328" t="s">
        <v>2459</v>
      </c>
      <c r="G328" t="s">
        <v>2165</v>
      </c>
      <c r="H328" t="s">
        <v>2771</v>
      </c>
      <c r="I328" t="s">
        <v>4126</v>
      </c>
    </row>
    <row r="329" spans="1:9">
      <c r="A329" s="92" t="s">
        <v>4731</v>
      </c>
      <c r="B329" t="s">
        <v>2031</v>
      </c>
      <c r="C329" t="s">
        <v>2607</v>
      </c>
      <c r="D329" t="s">
        <v>2601</v>
      </c>
      <c r="E329" t="s">
        <v>2563</v>
      </c>
      <c r="G329" t="s">
        <v>2165</v>
      </c>
      <c r="H329" t="s">
        <v>2563</v>
      </c>
      <c r="I329" t="s">
        <v>4126</v>
      </c>
    </row>
    <row r="330" spans="1:9">
      <c r="A330" s="92" t="s">
        <v>4731</v>
      </c>
      <c r="B330" t="s">
        <v>2031</v>
      </c>
      <c r="C330" t="s">
        <v>2608</v>
      </c>
      <c r="D330" t="s">
        <v>2609</v>
      </c>
      <c r="E330" t="s">
        <v>108</v>
      </c>
      <c r="G330" t="s">
        <v>2165</v>
      </c>
      <c r="H330" t="s">
        <v>108</v>
      </c>
      <c r="I330" t="s">
        <v>4126</v>
      </c>
    </row>
    <row r="331" spans="1:9">
      <c r="A331" s="92" t="s">
        <v>4731</v>
      </c>
      <c r="B331" t="s">
        <v>2034</v>
      </c>
      <c r="C331" t="s">
        <v>2614</v>
      </c>
      <c r="E331" t="s">
        <v>2563</v>
      </c>
      <c r="G331" t="s">
        <v>2165</v>
      </c>
      <c r="H331" t="s">
        <v>2563</v>
      </c>
      <c r="I331" t="s">
        <v>4128</v>
      </c>
    </row>
    <row r="332" spans="1:9">
      <c r="A332" s="92" t="s">
        <v>4731</v>
      </c>
      <c r="B332" t="s">
        <v>2034</v>
      </c>
      <c r="C332" t="s">
        <v>2533</v>
      </c>
      <c r="E332" t="s">
        <v>2534</v>
      </c>
      <c r="G332" t="s">
        <v>2165</v>
      </c>
      <c r="H332" t="s">
        <v>2563</v>
      </c>
      <c r="I332" t="s">
        <v>4128</v>
      </c>
    </row>
    <row r="333" spans="1:9">
      <c r="A333" s="92" t="s">
        <v>4731</v>
      </c>
      <c r="B333" t="s">
        <v>2034</v>
      </c>
      <c r="C333" t="s">
        <v>2615</v>
      </c>
      <c r="D333" t="s">
        <v>2601</v>
      </c>
      <c r="E333" t="s">
        <v>108</v>
      </c>
      <c r="G333" t="s">
        <v>2165</v>
      </c>
      <c r="H333" t="s">
        <v>108</v>
      </c>
      <c r="I333" t="s">
        <v>4128</v>
      </c>
    </row>
    <row r="334" spans="1:9">
      <c r="A334" s="92" t="s">
        <v>4731</v>
      </c>
      <c r="B334" t="s">
        <v>2034</v>
      </c>
      <c r="C334" t="s">
        <v>2616</v>
      </c>
      <c r="D334" t="s">
        <v>2601</v>
      </c>
      <c r="E334" t="s">
        <v>108</v>
      </c>
      <c r="G334" t="s">
        <v>2165</v>
      </c>
      <c r="H334" t="s">
        <v>108</v>
      </c>
      <c r="I334" t="s">
        <v>4128</v>
      </c>
    </row>
    <row r="335" spans="1:9">
      <c r="A335" s="92" t="s">
        <v>4731</v>
      </c>
      <c r="B335" t="s">
        <v>2034</v>
      </c>
      <c r="C335" t="s">
        <v>2617</v>
      </c>
      <c r="D335" t="s">
        <v>2596</v>
      </c>
      <c r="E335" t="s">
        <v>108</v>
      </c>
      <c r="G335" t="s">
        <v>2165</v>
      </c>
      <c r="H335" t="s">
        <v>108</v>
      </c>
      <c r="I335" t="s">
        <v>4128</v>
      </c>
    </row>
    <row r="336" spans="1:9">
      <c r="A336" s="92" t="s">
        <v>4731</v>
      </c>
      <c r="B336" t="s">
        <v>2034</v>
      </c>
      <c r="C336" t="s">
        <v>2618</v>
      </c>
      <c r="D336" t="s">
        <v>2619</v>
      </c>
      <c r="E336" t="s">
        <v>2563</v>
      </c>
      <c r="G336" t="s">
        <v>2165</v>
      </c>
      <c r="H336" t="s">
        <v>2563</v>
      </c>
      <c r="I336" t="s">
        <v>4128</v>
      </c>
    </row>
    <row r="337" spans="1:11">
      <c r="A337" s="92" t="s">
        <v>4731</v>
      </c>
      <c r="B337" t="s">
        <v>2034</v>
      </c>
      <c r="C337" t="s">
        <v>2620</v>
      </c>
      <c r="D337" t="s">
        <v>2619</v>
      </c>
      <c r="E337" t="s">
        <v>2563</v>
      </c>
      <c r="G337" t="s">
        <v>2165</v>
      </c>
      <c r="H337" t="s">
        <v>2563</v>
      </c>
      <c r="I337" t="s">
        <v>4128</v>
      </c>
    </row>
    <row r="338" spans="1:11">
      <c r="A338" s="92" t="s">
        <v>4731</v>
      </c>
      <c r="B338" t="s">
        <v>2034</v>
      </c>
      <c r="C338" t="s">
        <v>2476</v>
      </c>
      <c r="D338" t="s">
        <v>2458</v>
      </c>
      <c r="E338" t="s">
        <v>2459</v>
      </c>
      <c r="G338" t="s">
        <v>2165</v>
      </c>
      <c r="H338" t="s">
        <v>2771</v>
      </c>
      <c r="I338" t="s">
        <v>4128</v>
      </c>
    </row>
    <row r="339" spans="1:11">
      <c r="A339" s="92" t="s">
        <v>4731</v>
      </c>
      <c r="B339" t="s">
        <v>2034</v>
      </c>
      <c r="C339" t="s">
        <v>2621</v>
      </c>
      <c r="D339" t="s">
        <v>2619</v>
      </c>
      <c r="E339" t="s">
        <v>108</v>
      </c>
      <c r="F339" t="s">
        <v>2622</v>
      </c>
      <c r="G339" t="s">
        <v>2165</v>
      </c>
      <c r="H339" t="s">
        <v>108</v>
      </c>
      <c r="I339" t="s">
        <v>4128</v>
      </c>
    </row>
    <row r="340" spans="1:11">
      <c r="A340" s="92" t="s">
        <v>4731</v>
      </c>
      <c r="B340" t="s">
        <v>2035</v>
      </c>
      <c r="C340" t="s">
        <v>2624</v>
      </c>
      <c r="D340" t="s">
        <v>2625</v>
      </c>
      <c r="E340" t="s">
        <v>108</v>
      </c>
      <c r="G340" t="s">
        <v>2165</v>
      </c>
      <c r="H340" t="s">
        <v>108</v>
      </c>
      <c r="I340" t="s">
        <v>4132</v>
      </c>
    </row>
    <row r="341" spans="1:11">
      <c r="A341" s="92" t="s">
        <v>4731</v>
      </c>
      <c r="B341" t="s">
        <v>2035</v>
      </c>
      <c r="C341" t="s">
        <v>2626</v>
      </c>
      <c r="D341" t="s">
        <v>2627</v>
      </c>
      <c r="E341" t="s">
        <v>108</v>
      </c>
      <c r="G341" t="s">
        <v>2165</v>
      </c>
      <c r="H341" t="s">
        <v>108</v>
      </c>
      <c r="I341" t="s">
        <v>4132</v>
      </c>
    </row>
    <row r="342" spans="1:11">
      <c r="A342" s="92" t="s">
        <v>4731</v>
      </c>
      <c r="B342" t="s">
        <v>2035</v>
      </c>
      <c r="C342" t="s">
        <v>2628</v>
      </c>
      <c r="D342" t="s">
        <v>2627</v>
      </c>
      <c r="E342" t="s">
        <v>108</v>
      </c>
      <c r="G342" t="s">
        <v>2165</v>
      </c>
      <c r="H342" t="s">
        <v>108</v>
      </c>
      <c r="I342" t="s">
        <v>4132</v>
      </c>
    </row>
    <row r="343" spans="1:11">
      <c r="A343" s="92" t="s">
        <v>4731</v>
      </c>
      <c r="B343" t="s">
        <v>2037</v>
      </c>
      <c r="C343" t="s">
        <v>2630</v>
      </c>
      <c r="D343" t="s">
        <v>2479</v>
      </c>
      <c r="E343" t="s">
        <v>2563</v>
      </c>
      <c r="F343" t="s">
        <v>2631</v>
      </c>
      <c r="G343" t="s">
        <v>2165</v>
      </c>
      <c r="H343" t="s">
        <v>2563</v>
      </c>
      <c r="I343" t="s">
        <v>4136</v>
      </c>
    </row>
    <row r="344" spans="1:11">
      <c r="A344" s="92" t="s">
        <v>4731</v>
      </c>
      <c r="B344" t="s">
        <v>2037</v>
      </c>
      <c r="C344" t="s">
        <v>2632</v>
      </c>
      <c r="D344" t="s">
        <v>2540</v>
      </c>
      <c r="E344" t="s">
        <v>108</v>
      </c>
      <c r="F344" t="s">
        <v>2633</v>
      </c>
      <c r="G344" t="s">
        <v>2165</v>
      </c>
      <c r="H344" t="s">
        <v>108</v>
      </c>
      <c r="I344" t="s">
        <v>4136</v>
      </c>
    </row>
    <row r="345" spans="1:11">
      <c r="A345" s="92" t="s">
        <v>4731</v>
      </c>
      <c r="B345" t="s">
        <v>2037</v>
      </c>
      <c r="C345" t="s">
        <v>2634</v>
      </c>
      <c r="D345" t="s">
        <v>2635</v>
      </c>
      <c r="E345" t="s">
        <v>108</v>
      </c>
      <c r="F345" t="s">
        <v>2636</v>
      </c>
      <c r="G345" t="s">
        <v>2165</v>
      </c>
      <c r="H345" t="s">
        <v>108</v>
      </c>
      <c r="I345" t="s">
        <v>4136</v>
      </c>
    </row>
    <row r="346" spans="1:11">
      <c r="A346" s="92" t="s">
        <v>4731</v>
      </c>
      <c r="B346" t="s">
        <v>2042</v>
      </c>
      <c r="C346" t="s">
        <v>2638</v>
      </c>
      <c r="D346" t="s">
        <v>2540</v>
      </c>
      <c r="E346" t="s">
        <v>108</v>
      </c>
      <c r="F346" t="s">
        <v>2639</v>
      </c>
      <c r="G346" t="s">
        <v>2165</v>
      </c>
      <c r="H346" t="s">
        <v>108</v>
      </c>
      <c r="I346" t="s">
        <v>4140</v>
      </c>
    </row>
    <row r="347" spans="1:11">
      <c r="A347" s="92" t="s">
        <v>4731</v>
      </c>
      <c r="B347" t="s">
        <v>2042</v>
      </c>
      <c r="C347" t="s">
        <v>2640</v>
      </c>
      <c r="D347" t="s">
        <v>2641</v>
      </c>
      <c r="E347" t="s">
        <v>108</v>
      </c>
      <c r="F347" t="s">
        <v>2642</v>
      </c>
      <c r="G347" t="s">
        <v>2165</v>
      </c>
      <c r="H347" t="s">
        <v>108</v>
      </c>
      <c r="I347" t="s">
        <v>4140</v>
      </c>
    </row>
    <row r="348" spans="1:11">
      <c r="A348" s="92" t="s">
        <v>4731</v>
      </c>
      <c r="B348" t="s">
        <v>2042</v>
      </c>
      <c r="C348" t="s">
        <v>2643</v>
      </c>
      <c r="D348" t="s">
        <v>2641</v>
      </c>
      <c r="E348" t="s">
        <v>108</v>
      </c>
      <c r="F348" t="s">
        <v>2644</v>
      </c>
      <c r="G348" t="s">
        <v>2165</v>
      </c>
      <c r="H348" t="s">
        <v>108</v>
      </c>
      <c r="I348" t="s">
        <v>4140</v>
      </c>
    </row>
    <row r="349" spans="1:11">
      <c r="A349" s="92" t="s">
        <v>4731</v>
      </c>
      <c r="B349" t="s">
        <v>2042</v>
      </c>
      <c r="C349" t="s">
        <v>2645</v>
      </c>
      <c r="D349" t="s">
        <v>2540</v>
      </c>
      <c r="E349" t="s">
        <v>108</v>
      </c>
      <c r="G349" t="s">
        <v>2165</v>
      </c>
      <c r="H349" t="s">
        <v>108</v>
      </c>
      <c r="I349" t="s">
        <v>4140</v>
      </c>
    </row>
    <row r="350" spans="1:11">
      <c r="A350" s="92" t="s">
        <v>4731</v>
      </c>
      <c r="B350" t="s">
        <v>2042</v>
      </c>
      <c r="C350" t="s">
        <v>2646</v>
      </c>
      <c r="D350" t="s">
        <v>2647</v>
      </c>
      <c r="E350" t="s">
        <v>2648</v>
      </c>
      <c r="G350" t="s">
        <v>2165</v>
      </c>
      <c r="H350" t="s">
        <v>108</v>
      </c>
      <c r="I350" t="s">
        <v>4140</v>
      </c>
      <c r="J350" t="s">
        <v>4751</v>
      </c>
      <c r="K350" t="s">
        <v>108</v>
      </c>
    </row>
    <row r="351" spans="1:11">
      <c r="A351" s="92" t="s">
        <v>4731</v>
      </c>
      <c r="B351" t="s">
        <v>2044</v>
      </c>
      <c r="C351" t="s">
        <v>2650</v>
      </c>
      <c r="D351" t="s">
        <v>2651</v>
      </c>
      <c r="E351" t="s">
        <v>108</v>
      </c>
      <c r="G351" t="s">
        <v>2165</v>
      </c>
      <c r="H351" t="s">
        <v>108</v>
      </c>
      <c r="I351" t="s">
        <v>4144</v>
      </c>
    </row>
    <row r="352" spans="1:11">
      <c r="A352" s="92" t="s">
        <v>4731</v>
      </c>
      <c r="B352" t="s">
        <v>2044</v>
      </c>
      <c r="C352" t="s">
        <v>2652</v>
      </c>
      <c r="D352" t="s">
        <v>2651</v>
      </c>
      <c r="E352" t="s">
        <v>2563</v>
      </c>
      <c r="F352" t="s">
        <v>2653</v>
      </c>
      <c r="G352" t="s">
        <v>2165</v>
      </c>
      <c r="H352" t="s">
        <v>2563</v>
      </c>
      <c r="I352" t="s">
        <v>4144</v>
      </c>
    </row>
    <row r="353" spans="1:9">
      <c r="A353" s="92" t="s">
        <v>4731</v>
      </c>
      <c r="B353" t="s">
        <v>2044</v>
      </c>
      <c r="C353" t="s">
        <v>2654</v>
      </c>
      <c r="D353" t="s">
        <v>2655</v>
      </c>
      <c r="E353" t="s">
        <v>2656</v>
      </c>
      <c r="F353" t="s">
        <v>2658</v>
      </c>
      <c r="G353" t="s">
        <v>2367</v>
      </c>
      <c r="H353" t="s">
        <v>3210</v>
      </c>
      <c r="I353" t="s">
        <v>4144</v>
      </c>
    </row>
    <row r="354" spans="1:9">
      <c r="A354" s="92" t="s">
        <v>4731</v>
      </c>
      <c r="B354" t="s">
        <v>2044</v>
      </c>
      <c r="C354" t="s">
        <v>2659</v>
      </c>
      <c r="D354" t="s">
        <v>2655</v>
      </c>
      <c r="E354" t="s">
        <v>2580</v>
      </c>
      <c r="F354" t="s">
        <v>2660</v>
      </c>
      <c r="G354" t="s">
        <v>2165</v>
      </c>
      <c r="H354" t="s">
        <v>108</v>
      </c>
      <c r="I354" t="s">
        <v>4144</v>
      </c>
    </row>
    <row r="355" spans="1:9">
      <c r="A355" s="92" t="s">
        <v>4731</v>
      </c>
      <c r="B355" t="s">
        <v>2044</v>
      </c>
      <c r="C355" t="s">
        <v>2661</v>
      </c>
      <c r="D355" t="s">
        <v>2651</v>
      </c>
      <c r="E355" t="s">
        <v>2662</v>
      </c>
      <c r="G355" t="s">
        <v>2165</v>
      </c>
      <c r="H355" t="s">
        <v>108</v>
      </c>
      <c r="I355" t="s">
        <v>4144</v>
      </c>
    </row>
    <row r="356" spans="1:9">
      <c r="A356" s="92" t="s">
        <v>4731</v>
      </c>
      <c r="B356" t="s">
        <v>2044</v>
      </c>
      <c r="C356" t="s">
        <v>2663</v>
      </c>
      <c r="D356" t="s">
        <v>2651</v>
      </c>
      <c r="E356" t="s">
        <v>2664</v>
      </c>
      <c r="F356" t="s">
        <v>2665</v>
      </c>
      <c r="G356" t="s">
        <v>2165</v>
      </c>
      <c r="H356" t="s">
        <v>108</v>
      </c>
      <c r="I356" t="s">
        <v>4144</v>
      </c>
    </row>
    <row r="357" spans="1:9">
      <c r="A357" s="92" t="s">
        <v>4731</v>
      </c>
      <c r="B357" t="s">
        <v>2046</v>
      </c>
      <c r="C357" t="s">
        <v>2667</v>
      </c>
      <c r="D357" t="s">
        <v>2485</v>
      </c>
      <c r="E357" t="s">
        <v>2668</v>
      </c>
      <c r="F357" t="s">
        <v>2669</v>
      </c>
      <c r="G357" t="s">
        <v>2165</v>
      </c>
      <c r="H357" t="s">
        <v>108</v>
      </c>
      <c r="I357" t="s">
        <v>4148</v>
      </c>
    </row>
    <row r="358" spans="1:9">
      <c r="A358" s="92" t="s">
        <v>4731</v>
      </c>
      <c r="B358" t="s">
        <v>2046</v>
      </c>
      <c r="C358" t="s">
        <v>2499</v>
      </c>
      <c r="D358" t="s">
        <v>2500</v>
      </c>
      <c r="E358" t="s">
        <v>2501</v>
      </c>
      <c r="F358" t="s">
        <v>2502</v>
      </c>
      <c r="G358" t="s">
        <v>2165</v>
      </c>
      <c r="H358" t="s">
        <v>108</v>
      </c>
      <c r="I358" t="s">
        <v>4148</v>
      </c>
    </row>
    <row r="359" spans="1:9">
      <c r="A359" s="92" t="s">
        <v>4731</v>
      </c>
      <c r="B359" t="s">
        <v>2046</v>
      </c>
      <c r="C359" t="s">
        <v>2506</v>
      </c>
      <c r="D359" t="s">
        <v>2458</v>
      </c>
      <c r="E359" t="s">
        <v>2459</v>
      </c>
      <c r="G359" t="s">
        <v>2165</v>
      </c>
      <c r="H359" t="s">
        <v>2771</v>
      </c>
      <c r="I359" t="s">
        <v>4148</v>
      </c>
    </row>
    <row r="360" spans="1:9">
      <c r="A360" s="92" t="s">
        <v>4731</v>
      </c>
      <c r="B360" t="s">
        <v>2046</v>
      </c>
      <c r="C360" t="s">
        <v>2670</v>
      </c>
      <c r="D360" t="s">
        <v>2458</v>
      </c>
      <c r="E360" t="s">
        <v>108</v>
      </c>
      <c r="G360" t="s">
        <v>2165</v>
      </c>
      <c r="H360" t="s">
        <v>108</v>
      </c>
      <c r="I360" t="s">
        <v>4148</v>
      </c>
    </row>
    <row r="361" spans="1:9">
      <c r="A361" s="92" t="s">
        <v>4731</v>
      </c>
      <c r="B361" t="s">
        <v>2046</v>
      </c>
      <c r="C361" t="s">
        <v>2671</v>
      </c>
      <c r="D361" t="s">
        <v>2504</v>
      </c>
      <c r="E361" t="s">
        <v>2672</v>
      </c>
      <c r="F361" t="s">
        <v>2673</v>
      </c>
      <c r="G361" t="s">
        <v>2165</v>
      </c>
      <c r="H361" t="s">
        <v>2672</v>
      </c>
      <c r="I361" t="s">
        <v>4148</v>
      </c>
    </row>
    <row r="362" spans="1:9">
      <c r="A362" s="92" t="s">
        <v>4734</v>
      </c>
      <c r="B362" t="s">
        <v>2020</v>
      </c>
      <c r="C362" t="s">
        <v>2450</v>
      </c>
      <c r="D362" t="s">
        <v>2451</v>
      </c>
      <c r="E362" t="s">
        <v>2452</v>
      </c>
      <c r="F362" t="s">
        <v>2455</v>
      </c>
      <c r="G362" t="s">
        <v>2375</v>
      </c>
      <c r="H362" t="s">
        <v>2454</v>
      </c>
      <c r="I362" t="s">
        <v>4108</v>
      </c>
    </row>
    <row r="363" spans="1:9">
      <c r="A363" s="92" t="s">
        <v>4734</v>
      </c>
      <c r="B363" t="s">
        <v>2020</v>
      </c>
      <c r="C363" t="s">
        <v>2556</v>
      </c>
      <c r="D363" t="s">
        <v>2458</v>
      </c>
      <c r="E363" t="s">
        <v>1213</v>
      </c>
      <c r="G363" t="s">
        <v>2376</v>
      </c>
      <c r="H363" t="s">
        <v>1213</v>
      </c>
      <c r="I363" t="s">
        <v>4108</v>
      </c>
    </row>
    <row r="364" spans="1:9">
      <c r="A364" s="92" t="s">
        <v>4734</v>
      </c>
      <c r="B364" t="s">
        <v>2020</v>
      </c>
      <c r="C364" t="s">
        <v>2557</v>
      </c>
      <c r="E364" t="s">
        <v>2558</v>
      </c>
      <c r="G364" t="s">
        <v>2376</v>
      </c>
      <c r="H364" t="s">
        <v>1213</v>
      </c>
      <c r="I364" t="s">
        <v>4108</v>
      </c>
    </row>
    <row r="365" spans="1:9">
      <c r="A365" s="92" t="s">
        <v>4734</v>
      </c>
      <c r="B365" t="s">
        <v>2021</v>
      </c>
      <c r="C365" t="s">
        <v>2457</v>
      </c>
      <c r="D365" t="s">
        <v>2458</v>
      </c>
      <c r="E365" t="s">
        <v>2459</v>
      </c>
      <c r="G365" t="s">
        <v>2375</v>
      </c>
      <c r="H365" t="s">
        <v>2460</v>
      </c>
      <c r="I365" t="s">
        <v>4112</v>
      </c>
    </row>
    <row r="366" spans="1:9">
      <c r="A366" s="92" t="s">
        <v>4734</v>
      </c>
      <c r="B366" t="s">
        <v>3890</v>
      </c>
      <c r="C366" t="s">
        <v>2520</v>
      </c>
      <c r="D366" t="s">
        <v>2521</v>
      </c>
      <c r="E366" t="s">
        <v>2522</v>
      </c>
      <c r="G366" t="s">
        <v>3216</v>
      </c>
      <c r="H366" t="s">
        <v>3222</v>
      </c>
      <c r="I366" t="s">
        <v>4116</v>
      </c>
    </row>
    <row r="367" spans="1:9">
      <c r="A367" s="92" t="s">
        <v>4734</v>
      </c>
      <c r="B367" t="s">
        <v>2027</v>
      </c>
      <c r="C367" t="s">
        <v>2525</v>
      </c>
      <c r="D367" t="s">
        <v>2526</v>
      </c>
      <c r="E367" t="s">
        <v>2527</v>
      </c>
      <c r="G367" t="s">
        <v>2375</v>
      </c>
      <c r="H367" t="s">
        <v>2523</v>
      </c>
      <c r="I367" t="s">
        <v>4120</v>
      </c>
    </row>
    <row r="368" spans="1:9">
      <c r="A368" s="92" t="s">
        <v>4734</v>
      </c>
      <c r="B368" t="s">
        <v>2029</v>
      </c>
      <c r="C368" t="s">
        <v>2462</v>
      </c>
      <c r="D368" t="s">
        <v>2463</v>
      </c>
      <c r="E368" t="s">
        <v>2459</v>
      </c>
      <c r="G368" t="s">
        <v>2375</v>
      </c>
      <c r="H368" t="s">
        <v>2460</v>
      </c>
      <c r="I368" t="s">
        <v>4124</v>
      </c>
    </row>
    <row r="369" spans="1:11">
      <c r="A369" s="92" t="s">
        <v>4734</v>
      </c>
      <c r="B369" t="s">
        <v>2029</v>
      </c>
      <c r="C369" t="s">
        <v>2464</v>
      </c>
      <c r="D369" t="s">
        <v>2463</v>
      </c>
      <c r="E369" t="s">
        <v>2459</v>
      </c>
      <c r="G369" t="s">
        <v>2375</v>
      </c>
      <c r="H369" t="s">
        <v>2460</v>
      </c>
      <c r="I369" t="s">
        <v>4124</v>
      </c>
    </row>
    <row r="370" spans="1:11">
      <c r="A370" s="92" t="s">
        <v>4734</v>
      </c>
      <c r="B370" t="s">
        <v>2029</v>
      </c>
      <c r="C370" t="s">
        <v>2465</v>
      </c>
      <c r="D370" t="s">
        <v>2463</v>
      </c>
      <c r="E370" t="s">
        <v>2459</v>
      </c>
      <c r="G370" t="s">
        <v>2375</v>
      </c>
      <c r="H370" t="s">
        <v>2460</v>
      </c>
      <c r="I370" t="s">
        <v>4124</v>
      </c>
    </row>
    <row r="371" spans="1:11">
      <c r="A371" s="92" t="s">
        <v>4734</v>
      </c>
      <c r="B371" t="s">
        <v>2029</v>
      </c>
      <c r="C371" t="s">
        <v>2466</v>
      </c>
      <c r="D371" t="s">
        <v>2463</v>
      </c>
      <c r="E371" t="s">
        <v>2459</v>
      </c>
      <c r="G371" t="s">
        <v>2375</v>
      </c>
      <c r="H371" t="s">
        <v>2460</v>
      </c>
      <c r="I371" t="s">
        <v>4124</v>
      </c>
    </row>
    <row r="372" spans="1:11">
      <c r="A372" s="92" t="s">
        <v>4734</v>
      </c>
      <c r="B372" t="s">
        <v>2031</v>
      </c>
      <c r="C372" t="s">
        <v>2472</v>
      </c>
      <c r="D372" t="s">
        <v>2458</v>
      </c>
      <c r="E372" t="s">
        <v>2459</v>
      </c>
      <c r="G372" t="s">
        <v>2375</v>
      </c>
      <c r="H372" t="s">
        <v>2460</v>
      </c>
      <c r="I372" t="s">
        <v>4126</v>
      </c>
    </row>
    <row r="373" spans="1:11">
      <c r="A373" s="92" t="s">
        <v>4734</v>
      </c>
      <c r="B373" t="s">
        <v>2031</v>
      </c>
      <c r="C373" t="s">
        <v>2473</v>
      </c>
      <c r="D373" t="s">
        <v>2458</v>
      </c>
      <c r="E373" t="s">
        <v>2459</v>
      </c>
      <c r="G373" t="s">
        <v>2375</v>
      </c>
      <c r="H373" t="s">
        <v>2460</v>
      </c>
      <c r="I373" t="s">
        <v>4126</v>
      </c>
    </row>
    <row r="374" spans="1:11">
      <c r="A374" s="92" t="s">
        <v>4734</v>
      </c>
      <c r="B374" t="s">
        <v>2031</v>
      </c>
      <c r="C374" t="s">
        <v>2474</v>
      </c>
      <c r="D374" t="s">
        <v>2458</v>
      </c>
      <c r="E374" t="s">
        <v>2459</v>
      </c>
      <c r="G374" t="s">
        <v>2375</v>
      </c>
      <c r="H374" t="s">
        <v>2460</v>
      </c>
      <c r="I374" t="s">
        <v>4126</v>
      </c>
    </row>
    <row r="375" spans="1:11">
      <c r="A375" s="92" t="s">
        <v>4734</v>
      </c>
      <c r="B375" t="s">
        <v>2034</v>
      </c>
      <c r="C375" t="s">
        <v>2476</v>
      </c>
      <c r="D375" t="s">
        <v>2458</v>
      </c>
      <c r="E375" t="s">
        <v>2459</v>
      </c>
      <c r="G375" t="s">
        <v>2375</v>
      </c>
      <c r="H375" t="s">
        <v>2460</v>
      </c>
      <c r="I375" t="s">
        <v>4128</v>
      </c>
    </row>
    <row r="376" spans="1:11">
      <c r="A376" s="92" t="s">
        <v>4734</v>
      </c>
      <c r="B376" t="s">
        <v>2037</v>
      </c>
      <c r="C376" t="s">
        <v>2478</v>
      </c>
      <c r="D376" t="s">
        <v>2479</v>
      </c>
      <c r="E376" t="s">
        <v>2452</v>
      </c>
      <c r="F376" t="s">
        <v>2480</v>
      </c>
      <c r="G376" t="s">
        <v>2375</v>
      </c>
      <c r="H376" t="s">
        <v>2454</v>
      </c>
      <c r="I376" t="s">
        <v>4136</v>
      </c>
    </row>
    <row r="377" spans="1:11">
      <c r="A377" s="92" t="s">
        <v>4734</v>
      </c>
      <c r="B377" t="s">
        <v>2037</v>
      </c>
      <c r="C377" t="s">
        <v>2481</v>
      </c>
      <c r="D377" t="s">
        <v>2482</v>
      </c>
      <c r="E377" t="s">
        <v>2452</v>
      </c>
      <c r="F377" t="s">
        <v>2483</v>
      </c>
      <c r="G377" t="s">
        <v>2375</v>
      </c>
      <c r="H377" t="s">
        <v>2454</v>
      </c>
      <c r="I377" t="s">
        <v>4136</v>
      </c>
    </row>
    <row r="378" spans="1:11">
      <c r="A378" s="92" t="s">
        <v>4734</v>
      </c>
      <c r="B378" t="s">
        <v>2042</v>
      </c>
      <c r="C378" t="s">
        <v>2493</v>
      </c>
      <c r="D378" t="s">
        <v>2458</v>
      </c>
      <c r="E378" t="s">
        <v>2452</v>
      </c>
      <c r="G378" t="s">
        <v>2375</v>
      </c>
      <c r="H378" t="s">
        <v>2454</v>
      </c>
      <c r="I378" t="s">
        <v>4140</v>
      </c>
    </row>
    <row r="379" spans="1:11">
      <c r="A379" s="92" t="s">
        <v>4734</v>
      </c>
      <c r="B379" t="s">
        <v>2044</v>
      </c>
      <c r="C379" t="s">
        <v>2654</v>
      </c>
      <c r="D379" t="s">
        <v>2655</v>
      </c>
      <c r="E379" t="s">
        <v>2656</v>
      </c>
      <c r="F379" t="s">
        <v>2658</v>
      </c>
      <c r="G379" t="s">
        <v>2376</v>
      </c>
      <c r="H379" t="s">
        <v>3210</v>
      </c>
      <c r="I379" t="s">
        <v>4144</v>
      </c>
    </row>
    <row r="380" spans="1:11">
      <c r="A380" s="92" t="s">
        <v>4734</v>
      </c>
      <c r="B380" t="s">
        <v>2046</v>
      </c>
      <c r="C380" t="s">
        <v>2497</v>
      </c>
      <c r="D380" t="s">
        <v>2458</v>
      </c>
      <c r="E380" t="s">
        <v>2452</v>
      </c>
      <c r="F380" t="s">
        <v>2498</v>
      </c>
      <c r="G380" t="s">
        <v>2375</v>
      </c>
      <c r="H380" t="s">
        <v>2454</v>
      </c>
      <c r="I380" t="s">
        <v>4148</v>
      </c>
      <c r="J380" t="s">
        <v>222</v>
      </c>
      <c r="K380" t="s">
        <v>121</v>
      </c>
    </row>
    <row r="381" spans="1:11">
      <c r="A381" s="92" t="s">
        <v>4734</v>
      </c>
      <c r="B381" t="s">
        <v>2046</v>
      </c>
      <c r="C381" t="s">
        <v>2503</v>
      </c>
      <c r="D381" t="s">
        <v>2504</v>
      </c>
      <c r="E381" t="s">
        <v>2452</v>
      </c>
      <c r="F381" t="s">
        <v>2505</v>
      </c>
      <c r="G381" t="s">
        <v>2375</v>
      </c>
      <c r="H381" t="s">
        <v>2454</v>
      </c>
      <c r="I381" t="s">
        <v>4148</v>
      </c>
      <c r="J381" t="s">
        <v>222</v>
      </c>
      <c r="K381" t="s">
        <v>121</v>
      </c>
    </row>
    <row r="382" spans="1:11">
      <c r="A382" s="92" t="s">
        <v>4734</v>
      </c>
      <c r="B382" t="s">
        <v>2046</v>
      </c>
      <c r="C382" t="s">
        <v>2506</v>
      </c>
      <c r="D382" t="s">
        <v>2458</v>
      </c>
      <c r="E382" t="s">
        <v>2459</v>
      </c>
      <c r="G382" t="s">
        <v>2375</v>
      </c>
      <c r="H382" t="s">
        <v>2460</v>
      </c>
      <c r="I382" t="s">
        <v>4148</v>
      </c>
      <c r="J382" t="s">
        <v>222</v>
      </c>
      <c r="K382" t="s">
        <v>121</v>
      </c>
    </row>
    <row r="383" spans="1:11">
      <c r="A383" s="92" t="s">
        <v>4737</v>
      </c>
      <c r="B383" t="s">
        <v>2020</v>
      </c>
      <c r="C383" t="s">
        <v>2450</v>
      </c>
      <c r="D383" t="s">
        <v>2451</v>
      </c>
      <c r="E383" t="s">
        <v>2452</v>
      </c>
      <c r="F383" t="s">
        <v>2455</v>
      </c>
      <c r="G383" t="s">
        <v>2381</v>
      </c>
      <c r="H383" t="s">
        <v>2454</v>
      </c>
      <c r="I383" t="s">
        <v>4108</v>
      </c>
      <c r="J383" t="s">
        <v>222</v>
      </c>
      <c r="K383" t="s">
        <v>121</v>
      </c>
    </row>
    <row r="384" spans="1:11">
      <c r="A384" s="92" t="s">
        <v>4737</v>
      </c>
      <c r="B384" t="s">
        <v>2020</v>
      </c>
      <c r="C384" t="s">
        <v>2556</v>
      </c>
      <c r="D384" t="s">
        <v>2458</v>
      </c>
      <c r="E384" t="s">
        <v>1213</v>
      </c>
      <c r="G384" t="s">
        <v>2382</v>
      </c>
      <c r="H384" t="s">
        <v>1213</v>
      </c>
      <c r="I384" t="s">
        <v>4108</v>
      </c>
      <c r="J384" t="s">
        <v>222</v>
      </c>
      <c r="K384" t="s">
        <v>121</v>
      </c>
    </row>
    <row r="385" spans="1:11">
      <c r="A385" s="92" t="s">
        <v>4737</v>
      </c>
      <c r="B385" t="s">
        <v>2020</v>
      </c>
      <c r="C385" t="s">
        <v>2557</v>
      </c>
      <c r="E385" t="s">
        <v>2558</v>
      </c>
      <c r="G385" t="s">
        <v>2382</v>
      </c>
      <c r="H385" t="s">
        <v>1213</v>
      </c>
      <c r="I385" t="s">
        <v>4108</v>
      </c>
      <c r="J385" t="s">
        <v>222</v>
      </c>
      <c r="K385" t="s">
        <v>121</v>
      </c>
    </row>
    <row r="386" spans="1:11">
      <c r="A386" s="92" t="s">
        <v>4737</v>
      </c>
      <c r="B386" t="s">
        <v>2021</v>
      </c>
      <c r="C386" t="s">
        <v>2457</v>
      </c>
      <c r="D386" t="s">
        <v>2458</v>
      </c>
      <c r="E386" t="s">
        <v>2459</v>
      </c>
      <c r="G386" t="s">
        <v>2381</v>
      </c>
      <c r="H386" t="s">
        <v>2460</v>
      </c>
      <c r="I386" t="s">
        <v>4112</v>
      </c>
      <c r="J386" t="s">
        <v>222</v>
      </c>
      <c r="K386" t="s">
        <v>121</v>
      </c>
    </row>
    <row r="387" spans="1:11">
      <c r="A387" s="92" t="s">
        <v>4737</v>
      </c>
      <c r="B387" t="s">
        <v>3890</v>
      </c>
      <c r="C387" t="s">
        <v>2520</v>
      </c>
      <c r="D387" t="s">
        <v>2521</v>
      </c>
      <c r="E387" t="s">
        <v>2522</v>
      </c>
      <c r="G387" t="s">
        <v>2381</v>
      </c>
      <c r="H387" t="s">
        <v>2523</v>
      </c>
      <c r="I387" t="s">
        <v>4116</v>
      </c>
      <c r="J387" t="s">
        <v>222</v>
      </c>
      <c r="K387" t="s">
        <v>121</v>
      </c>
    </row>
    <row r="388" spans="1:11">
      <c r="A388" s="92" t="s">
        <v>4737</v>
      </c>
      <c r="B388" t="s">
        <v>2027</v>
      </c>
      <c r="C388" t="s">
        <v>2525</v>
      </c>
      <c r="D388" t="s">
        <v>2526</v>
      </c>
      <c r="E388" t="s">
        <v>2527</v>
      </c>
      <c r="G388" t="s">
        <v>2381</v>
      </c>
      <c r="H388" t="s">
        <v>2523</v>
      </c>
      <c r="I388" t="s">
        <v>4120</v>
      </c>
      <c r="J388" t="s">
        <v>2203</v>
      </c>
      <c r="K388" t="s">
        <v>108</v>
      </c>
    </row>
    <row r="389" spans="1:11">
      <c r="A389" s="92" t="s">
        <v>4737</v>
      </c>
      <c r="B389" t="s">
        <v>2029</v>
      </c>
      <c r="C389" t="s">
        <v>2462</v>
      </c>
      <c r="D389" t="s">
        <v>2463</v>
      </c>
      <c r="E389" t="s">
        <v>2459</v>
      </c>
      <c r="G389" t="s">
        <v>2381</v>
      </c>
      <c r="H389" t="s">
        <v>2460</v>
      </c>
      <c r="I389" t="s">
        <v>4124</v>
      </c>
      <c r="J389" t="s">
        <v>2203</v>
      </c>
      <c r="K389" t="s">
        <v>108</v>
      </c>
    </row>
    <row r="390" spans="1:11">
      <c r="A390" s="92" t="s">
        <v>4737</v>
      </c>
      <c r="B390" t="s">
        <v>2029</v>
      </c>
      <c r="C390" t="s">
        <v>2464</v>
      </c>
      <c r="D390" t="s">
        <v>2463</v>
      </c>
      <c r="E390" t="s">
        <v>2459</v>
      </c>
      <c r="G390" t="s">
        <v>2381</v>
      </c>
      <c r="H390" t="s">
        <v>2460</v>
      </c>
      <c r="I390" t="s">
        <v>4124</v>
      </c>
      <c r="J390" t="s">
        <v>222</v>
      </c>
      <c r="K390" t="s">
        <v>121</v>
      </c>
    </row>
    <row r="391" spans="1:11">
      <c r="A391" s="92" t="s">
        <v>4737</v>
      </c>
      <c r="B391" t="s">
        <v>2029</v>
      </c>
      <c r="C391" t="s">
        <v>2465</v>
      </c>
      <c r="D391" t="s">
        <v>2463</v>
      </c>
      <c r="E391" t="s">
        <v>2459</v>
      </c>
      <c r="G391" t="s">
        <v>2381</v>
      </c>
      <c r="H391" t="s">
        <v>2460</v>
      </c>
      <c r="I391" t="s">
        <v>4124</v>
      </c>
      <c r="J391" t="s">
        <v>222</v>
      </c>
      <c r="K391" t="s">
        <v>121</v>
      </c>
    </row>
    <row r="392" spans="1:11">
      <c r="A392" s="92" t="s">
        <v>4737</v>
      </c>
      <c r="B392" t="s">
        <v>2029</v>
      </c>
      <c r="C392" t="s">
        <v>2466</v>
      </c>
      <c r="D392" t="s">
        <v>2463</v>
      </c>
      <c r="E392" t="s">
        <v>2459</v>
      </c>
      <c r="G392" t="s">
        <v>2381</v>
      </c>
      <c r="H392" t="s">
        <v>2460</v>
      </c>
      <c r="I392" t="s">
        <v>4124</v>
      </c>
      <c r="J392" t="s">
        <v>222</v>
      </c>
      <c r="K392" t="s">
        <v>121</v>
      </c>
    </row>
    <row r="393" spans="1:11">
      <c r="A393" s="92" t="s">
        <v>4737</v>
      </c>
      <c r="B393" t="s">
        <v>2031</v>
      </c>
      <c r="C393" t="s">
        <v>2472</v>
      </c>
      <c r="D393" t="s">
        <v>2458</v>
      </c>
      <c r="E393" t="s">
        <v>2459</v>
      </c>
      <c r="G393" t="s">
        <v>2381</v>
      </c>
      <c r="H393" t="s">
        <v>2460</v>
      </c>
      <c r="I393" t="s">
        <v>4126</v>
      </c>
      <c r="J393" t="s">
        <v>222</v>
      </c>
      <c r="K393" t="s">
        <v>121</v>
      </c>
    </row>
    <row r="394" spans="1:11">
      <c r="A394" s="92" t="s">
        <v>4737</v>
      </c>
      <c r="B394" t="s">
        <v>2031</v>
      </c>
      <c r="C394" t="s">
        <v>2473</v>
      </c>
      <c r="D394" t="s">
        <v>2458</v>
      </c>
      <c r="E394" t="s">
        <v>2459</v>
      </c>
      <c r="G394" t="s">
        <v>2381</v>
      </c>
      <c r="H394" t="s">
        <v>2460</v>
      </c>
      <c r="I394" t="s">
        <v>4126</v>
      </c>
      <c r="J394" t="s">
        <v>222</v>
      </c>
      <c r="K394" t="s">
        <v>121</v>
      </c>
    </row>
    <row r="395" spans="1:11">
      <c r="A395" s="92" t="s">
        <v>4737</v>
      </c>
      <c r="B395" t="s">
        <v>2031</v>
      </c>
      <c r="C395" t="s">
        <v>2474</v>
      </c>
      <c r="D395" t="s">
        <v>2458</v>
      </c>
      <c r="E395" t="s">
        <v>2459</v>
      </c>
      <c r="G395" t="s">
        <v>2381</v>
      </c>
      <c r="H395" t="s">
        <v>2460</v>
      </c>
      <c r="I395" t="s">
        <v>4126</v>
      </c>
      <c r="J395" t="s">
        <v>222</v>
      </c>
      <c r="K395" t="s">
        <v>121</v>
      </c>
    </row>
    <row r="396" spans="1:11">
      <c r="A396" s="92" t="s">
        <v>4737</v>
      </c>
      <c r="B396" t="s">
        <v>2034</v>
      </c>
      <c r="C396" t="s">
        <v>2476</v>
      </c>
      <c r="D396" t="s">
        <v>2458</v>
      </c>
      <c r="E396" t="s">
        <v>2459</v>
      </c>
      <c r="G396" t="s">
        <v>2381</v>
      </c>
      <c r="H396" t="s">
        <v>2460</v>
      </c>
      <c r="I396" t="s">
        <v>4128</v>
      </c>
      <c r="J396" t="s">
        <v>222</v>
      </c>
      <c r="K396" t="s">
        <v>121</v>
      </c>
    </row>
    <row r="397" spans="1:11">
      <c r="A397" s="92" t="s">
        <v>4737</v>
      </c>
      <c r="B397" t="s">
        <v>2037</v>
      </c>
      <c r="C397" t="s">
        <v>2478</v>
      </c>
      <c r="D397" t="s">
        <v>2479</v>
      </c>
      <c r="E397" t="s">
        <v>2452</v>
      </c>
      <c r="F397" t="s">
        <v>2480</v>
      </c>
      <c r="G397" t="s">
        <v>2381</v>
      </c>
      <c r="H397" t="s">
        <v>2454</v>
      </c>
      <c r="I397" t="s">
        <v>4136</v>
      </c>
      <c r="J397" t="s">
        <v>222</v>
      </c>
      <c r="K397" t="s">
        <v>121</v>
      </c>
    </row>
    <row r="398" spans="1:11">
      <c r="A398" s="92" t="s">
        <v>4737</v>
      </c>
      <c r="B398" t="s">
        <v>2037</v>
      </c>
      <c r="C398" t="s">
        <v>2481</v>
      </c>
      <c r="D398" t="s">
        <v>2482</v>
      </c>
      <c r="E398" t="s">
        <v>2452</v>
      </c>
      <c r="F398" t="s">
        <v>2483</v>
      </c>
      <c r="G398" t="s">
        <v>2381</v>
      </c>
      <c r="H398" t="s">
        <v>2454</v>
      </c>
      <c r="I398" t="s">
        <v>4136</v>
      </c>
      <c r="J398" t="s">
        <v>222</v>
      </c>
      <c r="K398" t="s">
        <v>121</v>
      </c>
    </row>
    <row r="399" spans="1:11">
      <c r="A399" s="92" t="s">
        <v>4737</v>
      </c>
      <c r="B399" t="s">
        <v>2042</v>
      </c>
      <c r="C399" t="s">
        <v>2493</v>
      </c>
      <c r="D399" t="s">
        <v>2458</v>
      </c>
      <c r="E399" t="s">
        <v>2452</v>
      </c>
      <c r="G399" t="s">
        <v>2381</v>
      </c>
      <c r="H399" t="s">
        <v>2454</v>
      </c>
      <c r="I399" t="s">
        <v>4140</v>
      </c>
      <c r="J399" t="s">
        <v>222</v>
      </c>
      <c r="K399" t="s">
        <v>121</v>
      </c>
    </row>
    <row r="400" spans="1:11">
      <c r="A400" s="92" t="s">
        <v>4737</v>
      </c>
      <c r="B400" t="s">
        <v>2044</v>
      </c>
      <c r="C400" t="s">
        <v>2654</v>
      </c>
      <c r="D400" t="s">
        <v>2655</v>
      </c>
      <c r="E400" t="s">
        <v>2656</v>
      </c>
      <c r="F400" t="s">
        <v>2658</v>
      </c>
      <c r="G400" t="s">
        <v>2382</v>
      </c>
      <c r="H400" t="s">
        <v>3224</v>
      </c>
      <c r="I400" t="s">
        <v>4144</v>
      </c>
      <c r="J400" t="s">
        <v>222</v>
      </c>
      <c r="K400" t="s">
        <v>121</v>
      </c>
    </row>
    <row r="401" spans="1:11">
      <c r="A401" s="92" t="s">
        <v>4737</v>
      </c>
      <c r="B401" t="s">
        <v>2046</v>
      </c>
      <c r="C401" t="s">
        <v>2497</v>
      </c>
      <c r="D401" t="s">
        <v>2458</v>
      </c>
      <c r="E401" t="s">
        <v>2452</v>
      </c>
      <c r="F401" t="s">
        <v>2498</v>
      </c>
      <c r="G401" t="s">
        <v>2381</v>
      </c>
      <c r="H401" t="s">
        <v>2454</v>
      </c>
      <c r="I401" t="s">
        <v>4148</v>
      </c>
      <c r="J401" t="s">
        <v>222</v>
      </c>
      <c r="K401" t="s">
        <v>121</v>
      </c>
    </row>
    <row r="402" spans="1:11">
      <c r="A402" s="92" t="s">
        <v>4737</v>
      </c>
      <c r="B402" t="s">
        <v>2046</v>
      </c>
      <c r="C402" t="s">
        <v>2503</v>
      </c>
      <c r="D402" t="s">
        <v>2504</v>
      </c>
      <c r="E402" t="s">
        <v>2452</v>
      </c>
      <c r="F402" t="s">
        <v>2505</v>
      </c>
      <c r="G402" t="s">
        <v>2381</v>
      </c>
      <c r="H402" t="s">
        <v>2454</v>
      </c>
      <c r="I402" t="s">
        <v>4148</v>
      </c>
      <c r="J402" t="s">
        <v>222</v>
      </c>
      <c r="K402" t="s">
        <v>121</v>
      </c>
    </row>
    <row r="403" spans="1:11">
      <c r="A403" s="92" t="s">
        <v>4737</v>
      </c>
      <c r="B403" t="s">
        <v>2046</v>
      </c>
      <c r="C403" t="s">
        <v>2506</v>
      </c>
      <c r="D403" t="s">
        <v>2458</v>
      </c>
      <c r="E403" t="s">
        <v>2459</v>
      </c>
      <c r="G403" t="s">
        <v>2381</v>
      </c>
      <c r="H403" t="s">
        <v>2460</v>
      </c>
      <c r="I403" t="s">
        <v>4148</v>
      </c>
      <c r="J403" t="s">
        <v>2203</v>
      </c>
      <c r="K403" t="s">
        <v>108</v>
      </c>
    </row>
    <row r="404" spans="1:11">
      <c r="A404" s="92" t="s">
        <v>4738</v>
      </c>
      <c r="B404" t="s">
        <v>2020</v>
      </c>
      <c r="C404" t="s">
        <v>2450</v>
      </c>
      <c r="D404" t="s">
        <v>2451</v>
      </c>
      <c r="E404" t="s">
        <v>2452</v>
      </c>
      <c r="F404" t="s">
        <v>2455</v>
      </c>
      <c r="G404" t="s">
        <v>2392</v>
      </c>
      <c r="H404" t="s">
        <v>2454</v>
      </c>
      <c r="I404" t="s">
        <v>4108</v>
      </c>
      <c r="J404" t="s">
        <v>222</v>
      </c>
      <c r="K404" t="s">
        <v>121</v>
      </c>
    </row>
    <row r="405" spans="1:11">
      <c r="A405" s="92" t="s">
        <v>4738</v>
      </c>
      <c r="B405" t="s">
        <v>2020</v>
      </c>
      <c r="C405" t="s">
        <v>2556</v>
      </c>
      <c r="D405" t="s">
        <v>2458</v>
      </c>
      <c r="E405" t="s">
        <v>1213</v>
      </c>
      <c r="G405" t="s">
        <v>2393</v>
      </c>
      <c r="H405" t="s">
        <v>1213</v>
      </c>
      <c r="I405" t="s">
        <v>4108</v>
      </c>
      <c r="J405" t="s">
        <v>222</v>
      </c>
      <c r="K405" t="s">
        <v>121</v>
      </c>
    </row>
    <row r="406" spans="1:11">
      <c r="A406" s="92" t="s">
        <v>4738</v>
      </c>
      <c r="B406" t="s">
        <v>2020</v>
      </c>
      <c r="C406" t="s">
        <v>2557</v>
      </c>
      <c r="E406" t="s">
        <v>2558</v>
      </c>
      <c r="G406" t="s">
        <v>2393</v>
      </c>
      <c r="H406" t="s">
        <v>1213</v>
      </c>
      <c r="I406" t="s">
        <v>4108</v>
      </c>
      <c r="J406" t="s">
        <v>222</v>
      </c>
      <c r="K406" t="s">
        <v>121</v>
      </c>
    </row>
    <row r="407" spans="1:11">
      <c r="A407" s="92" t="s">
        <v>4738</v>
      </c>
      <c r="B407" t="s">
        <v>2021</v>
      </c>
      <c r="C407" t="s">
        <v>2457</v>
      </c>
      <c r="D407" t="s">
        <v>2458</v>
      </c>
      <c r="E407" t="s">
        <v>2459</v>
      </c>
      <c r="G407" t="s">
        <v>2392</v>
      </c>
      <c r="H407" t="s">
        <v>2460</v>
      </c>
      <c r="I407" t="s">
        <v>4112</v>
      </c>
      <c r="J407" t="s">
        <v>222</v>
      </c>
      <c r="K407" t="s">
        <v>121</v>
      </c>
    </row>
    <row r="408" spans="1:11">
      <c r="A408" s="92" t="s">
        <v>4738</v>
      </c>
      <c r="B408" t="s">
        <v>3890</v>
      </c>
      <c r="C408" t="s">
        <v>2520</v>
      </c>
      <c r="D408" t="s">
        <v>2521</v>
      </c>
      <c r="E408" t="s">
        <v>2522</v>
      </c>
      <c r="G408" t="s">
        <v>2393</v>
      </c>
      <c r="H408" t="s">
        <v>3044</v>
      </c>
      <c r="I408" t="s">
        <v>4116</v>
      </c>
      <c r="J408" t="s">
        <v>222</v>
      </c>
      <c r="K408" t="s">
        <v>121</v>
      </c>
    </row>
    <row r="409" spans="1:11">
      <c r="A409" s="92" t="s">
        <v>4738</v>
      </c>
      <c r="B409" t="s">
        <v>2029</v>
      </c>
      <c r="C409" t="s">
        <v>2462</v>
      </c>
      <c r="D409" t="s">
        <v>2463</v>
      </c>
      <c r="E409" t="s">
        <v>2459</v>
      </c>
      <c r="G409" t="s">
        <v>2392</v>
      </c>
      <c r="H409" t="s">
        <v>2460</v>
      </c>
      <c r="I409" t="s">
        <v>4124</v>
      </c>
      <c r="J409" t="s">
        <v>222</v>
      </c>
      <c r="K409" t="s">
        <v>121</v>
      </c>
    </row>
    <row r="410" spans="1:11">
      <c r="A410" s="92" t="s">
        <v>4738</v>
      </c>
      <c r="B410" t="s">
        <v>2029</v>
      </c>
      <c r="C410" t="s">
        <v>2464</v>
      </c>
      <c r="D410" t="s">
        <v>2463</v>
      </c>
      <c r="E410" t="s">
        <v>2459</v>
      </c>
      <c r="G410" t="s">
        <v>2392</v>
      </c>
      <c r="H410" t="s">
        <v>2460</v>
      </c>
      <c r="I410" t="s">
        <v>4124</v>
      </c>
      <c r="J410" t="s">
        <v>222</v>
      </c>
      <c r="K410" t="s">
        <v>121</v>
      </c>
    </row>
    <row r="411" spans="1:11">
      <c r="A411" s="92" t="s">
        <v>4738</v>
      </c>
      <c r="B411" t="s">
        <v>2029</v>
      </c>
      <c r="C411" t="s">
        <v>2465</v>
      </c>
      <c r="D411" t="s">
        <v>2463</v>
      </c>
      <c r="E411" t="s">
        <v>2459</v>
      </c>
      <c r="G411" t="s">
        <v>2392</v>
      </c>
      <c r="H411" t="s">
        <v>2460</v>
      </c>
      <c r="I411" t="s">
        <v>4124</v>
      </c>
      <c r="J411" t="s">
        <v>222</v>
      </c>
      <c r="K411" t="s">
        <v>121</v>
      </c>
    </row>
    <row r="412" spans="1:11">
      <c r="A412" s="92" t="s">
        <v>4738</v>
      </c>
      <c r="B412" t="s">
        <v>2029</v>
      </c>
      <c r="C412" t="s">
        <v>2466</v>
      </c>
      <c r="D412" t="s">
        <v>2463</v>
      </c>
      <c r="E412" t="s">
        <v>2459</v>
      </c>
      <c r="G412" t="s">
        <v>2392</v>
      </c>
      <c r="H412" t="s">
        <v>2460</v>
      </c>
      <c r="I412" t="s">
        <v>4124</v>
      </c>
      <c r="J412" t="s">
        <v>222</v>
      </c>
      <c r="K412" t="s">
        <v>121</v>
      </c>
    </row>
    <row r="413" spans="1:11">
      <c r="A413" s="92" t="s">
        <v>4738</v>
      </c>
      <c r="B413" t="s">
        <v>2031</v>
      </c>
      <c r="C413" t="s">
        <v>2472</v>
      </c>
      <c r="D413" t="s">
        <v>2458</v>
      </c>
      <c r="E413" t="s">
        <v>2459</v>
      </c>
      <c r="G413" t="s">
        <v>2392</v>
      </c>
      <c r="H413" t="s">
        <v>2460</v>
      </c>
      <c r="I413" t="s">
        <v>4126</v>
      </c>
      <c r="J413" t="s">
        <v>222</v>
      </c>
      <c r="K413" t="s">
        <v>121</v>
      </c>
    </row>
    <row r="414" spans="1:11">
      <c r="A414" s="92" t="s">
        <v>4738</v>
      </c>
      <c r="B414" t="s">
        <v>2031</v>
      </c>
      <c r="C414" t="s">
        <v>2473</v>
      </c>
      <c r="D414" t="s">
        <v>2458</v>
      </c>
      <c r="E414" t="s">
        <v>2459</v>
      </c>
      <c r="G414" t="s">
        <v>2392</v>
      </c>
      <c r="H414" t="s">
        <v>2460</v>
      </c>
      <c r="I414" t="s">
        <v>4126</v>
      </c>
      <c r="J414" t="s">
        <v>222</v>
      </c>
      <c r="K414" t="s">
        <v>121</v>
      </c>
    </row>
    <row r="415" spans="1:11">
      <c r="A415" s="92" t="s">
        <v>4738</v>
      </c>
      <c r="B415" t="s">
        <v>2031</v>
      </c>
      <c r="C415" t="s">
        <v>2474</v>
      </c>
      <c r="D415" t="s">
        <v>2458</v>
      </c>
      <c r="E415" t="s">
        <v>2459</v>
      </c>
      <c r="G415" t="s">
        <v>2392</v>
      </c>
      <c r="H415" t="s">
        <v>2460</v>
      </c>
      <c r="I415" t="s">
        <v>4126</v>
      </c>
      <c r="J415" t="s">
        <v>222</v>
      </c>
      <c r="K415" t="s">
        <v>121</v>
      </c>
    </row>
    <row r="416" spans="1:11">
      <c r="A416" s="92" t="s">
        <v>4738</v>
      </c>
      <c r="B416" t="s">
        <v>2034</v>
      </c>
      <c r="C416" t="s">
        <v>2476</v>
      </c>
      <c r="D416" t="s">
        <v>2458</v>
      </c>
      <c r="E416" t="s">
        <v>2459</v>
      </c>
      <c r="G416" t="s">
        <v>2392</v>
      </c>
      <c r="H416" t="s">
        <v>2460</v>
      </c>
      <c r="I416" t="s">
        <v>4128</v>
      </c>
      <c r="J416" t="s">
        <v>222</v>
      </c>
      <c r="K416" t="s">
        <v>121</v>
      </c>
    </row>
    <row r="417" spans="1:11">
      <c r="A417" s="92" t="s">
        <v>4738</v>
      </c>
      <c r="B417" t="s">
        <v>2037</v>
      </c>
      <c r="C417" t="s">
        <v>2478</v>
      </c>
      <c r="D417" t="s">
        <v>2479</v>
      </c>
      <c r="E417" t="s">
        <v>2452</v>
      </c>
      <c r="F417" t="s">
        <v>2480</v>
      </c>
      <c r="G417" t="s">
        <v>2392</v>
      </c>
      <c r="H417" t="s">
        <v>2454</v>
      </c>
      <c r="I417" t="s">
        <v>4136</v>
      </c>
      <c r="J417" t="s">
        <v>222</v>
      </c>
      <c r="K417" t="s">
        <v>121</v>
      </c>
    </row>
    <row r="418" spans="1:11">
      <c r="A418" s="92" t="s">
        <v>4738</v>
      </c>
      <c r="B418" t="s">
        <v>2037</v>
      </c>
      <c r="C418" t="s">
        <v>2481</v>
      </c>
      <c r="D418" t="s">
        <v>2482</v>
      </c>
      <c r="E418" t="s">
        <v>2452</v>
      </c>
      <c r="F418" t="s">
        <v>2483</v>
      </c>
      <c r="G418" t="s">
        <v>2392</v>
      </c>
      <c r="H418" t="s">
        <v>2454</v>
      </c>
      <c r="I418" t="s">
        <v>4136</v>
      </c>
    </row>
    <row r="419" spans="1:11">
      <c r="A419" s="92" t="s">
        <v>4738</v>
      </c>
      <c r="B419" t="s">
        <v>2042</v>
      </c>
      <c r="C419" t="s">
        <v>2493</v>
      </c>
      <c r="D419" t="s">
        <v>2458</v>
      </c>
      <c r="E419" t="s">
        <v>2452</v>
      </c>
      <c r="G419" t="s">
        <v>2392</v>
      </c>
      <c r="H419" t="s">
        <v>2454</v>
      </c>
      <c r="I419" t="s">
        <v>4140</v>
      </c>
      <c r="J419" t="s">
        <v>2203</v>
      </c>
      <c r="K419" t="s">
        <v>108</v>
      </c>
    </row>
    <row r="420" spans="1:11">
      <c r="A420" s="92" t="s">
        <v>4738</v>
      </c>
      <c r="B420" t="s">
        <v>2044</v>
      </c>
      <c r="C420" t="s">
        <v>2654</v>
      </c>
      <c r="D420" t="s">
        <v>2655</v>
      </c>
      <c r="E420" t="s">
        <v>2656</v>
      </c>
      <c r="F420" t="s">
        <v>2658</v>
      </c>
      <c r="G420" t="s">
        <v>2393</v>
      </c>
      <c r="H420" t="s">
        <v>3210</v>
      </c>
      <c r="I420" t="s">
        <v>4144</v>
      </c>
      <c r="J420" t="s">
        <v>222</v>
      </c>
      <c r="K420" t="s">
        <v>121</v>
      </c>
    </row>
    <row r="421" spans="1:11">
      <c r="A421" s="92" t="s">
        <v>4738</v>
      </c>
      <c r="B421" t="s">
        <v>2046</v>
      </c>
      <c r="C421" t="s">
        <v>2497</v>
      </c>
      <c r="D421" t="s">
        <v>2458</v>
      </c>
      <c r="E421" t="s">
        <v>2452</v>
      </c>
      <c r="F421" t="s">
        <v>2498</v>
      </c>
      <c r="G421" t="s">
        <v>2392</v>
      </c>
      <c r="H421" t="s">
        <v>2454</v>
      </c>
      <c r="I421" t="s">
        <v>4148</v>
      </c>
      <c r="J421" t="s">
        <v>222</v>
      </c>
      <c r="K421" t="s">
        <v>121</v>
      </c>
    </row>
    <row r="422" spans="1:11">
      <c r="A422" s="92" t="s">
        <v>4738</v>
      </c>
      <c r="B422" t="s">
        <v>2046</v>
      </c>
      <c r="C422" t="s">
        <v>2503</v>
      </c>
      <c r="D422" t="s">
        <v>2504</v>
      </c>
      <c r="E422" t="s">
        <v>2452</v>
      </c>
      <c r="F422" t="s">
        <v>2505</v>
      </c>
      <c r="G422" t="s">
        <v>2392</v>
      </c>
      <c r="H422" t="s">
        <v>2454</v>
      </c>
      <c r="I422" t="s">
        <v>4148</v>
      </c>
      <c r="J422" t="s">
        <v>222</v>
      </c>
      <c r="K422" t="s">
        <v>121</v>
      </c>
    </row>
    <row r="423" spans="1:11">
      <c r="A423" s="92" t="s">
        <v>4738</v>
      </c>
      <c r="B423" t="s">
        <v>2046</v>
      </c>
      <c r="C423" t="s">
        <v>2506</v>
      </c>
      <c r="D423" t="s">
        <v>2458</v>
      </c>
      <c r="E423" t="s">
        <v>2459</v>
      </c>
      <c r="G423" t="s">
        <v>2392</v>
      </c>
      <c r="H423" t="s">
        <v>2460</v>
      </c>
      <c r="I423" t="s">
        <v>4148</v>
      </c>
      <c r="J423" t="s">
        <v>222</v>
      </c>
      <c r="K423" t="s">
        <v>121</v>
      </c>
    </row>
    <row r="424" spans="1:11">
      <c r="A424" s="92" t="s">
        <v>4741</v>
      </c>
      <c r="B424" t="s">
        <v>2020</v>
      </c>
      <c r="C424" t="s">
        <v>2450</v>
      </c>
      <c r="D424" t="s">
        <v>2451</v>
      </c>
      <c r="E424" t="s">
        <v>2452</v>
      </c>
      <c r="F424" t="s">
        <v>2455</v>
      </c>
      <c r="G424" t="s">
        <v>2404</v>
      </c>
      <c r="H424" t="s">
        <v>2454</v>
      </c>
      <c r="I424" t="s">
        <v>4108</v>
      </c>
      <c r="J424" t="s">
        <v>1885</v>
      </c>
      <c r="K424" t="s">
        <v>108</v>
      </c>
    </row>
    <row r="425" spans="1:11">
      <c r="A425" s="92" t="s">
        <v>4741</v>
      </c>
      <c r="B425" t="s">
        <v>2020</v>
      </c>
      <c r="C425" t="s">
        <v>2556</v>
      </c>
      <c r="D425" t="s">
        <v>2458</v>
      </c>
      <c r="E425" t="s">
        <v>1213</v>
      </c>
      <c r="G425" t="s">
        <v>2405</v>
      </c>
      <c r="H425" t="s">
        <v>1213</v>
      </c>
      <c r="I425" t="s">
        <v>4108</v>
      </c>
      <c r="J425" t="s">
        <v>1885</v>
      </c>
      <c r="K425" t="s">
        <v>108</v>
      </c>
    </row>
    <row r="426" spans="1:11">
      <c r="A426" s="92" t="s">
        <v>4741</v>
      </c>
      <c r="B426" t="s">
        <v>2020</v>
      </c>
      <c r="C426" t="s">
        <v>2557</v>
      </c>
      <c r="E426" t="s">
        <v>2558</v>
      </c>
      <c r="G426" t="s">
        <v>2405</v>
      </c>
      <c r="H426" t="s">
        <v>1213</v>
      </c>
      <c r="I426" t="s">
        <v>4108</v>
      </c>
      <c r="J426" t="s">
        <v>222</v>
      </c>
      <c r="K426" t="s">
        <v>121</v>
      </c>
    </row>
    <row r="427" spans="1:11">
      <c r="A427" s="92" t="s">
        <v>4741</v>
      </c>
      <c r="B427" t="s">
        <v>2021</v>
      </c>
      <c r="C427" t="s">
        <v>2457</v>
      </c>
      <c r="D427" t="s">
        <v>2458</v>
      </c>
      <c r="E427" t="s">
        <v>2459</v>
      </c>
      <c r="G427" t="s">
        <v>2404</v>
      </c>
      <c r="H427" t="s">
        <v>2460</v>
      </c>
      <c r="I427" t="s">
        <v>4112</v>
      </c>
      <c r="J427" t="s">
        <v>222</v>
      </c>
      <c r="K427" t="s">
        <v>121</v>
      </c>
    </row>
    <row r="428" spans="1:11">
      <c r="A428" s="92" t="s">
        <v>4741</v>
      </c>
      <c r="B428" t="s">
        <v>2029</v>
      </c>
      <c r="C428" t="s">
        <v>2462</v>
      </c>
      <c r="D428" t="s">
        <v>2463</v>
      </c>
      <c r="E428" t="s">
        <v>2459</v>
      </c>
      <c r="G428" t="s">
        <v>2404</v>
      </c>
      <c r="H428" t="s">
        <v>2460</v>
      </c>
      <c r="I428" t="s">
        <v>4124</v>
      </c>
      <c r="J428" t="s">
        <v>222</v>
      </c>
      <c r="K428" t="s">
        <v>121</v>
      </c>
    </row>
    <row r="429" spans="1:11">
      <c r="A429" s="92" t="s">
        <v>4741</v>
      </c>
      <c r="B429" t="s">
        <v>2029</v>
      </c>
      <c r="C429" t="s">
        <v>2464</v>
      </c>
      <c r="D429" t="s">
        <v>2463</v>
      </c>
      <c r="E429" t="s">
        <v>2459</v>
      </c>
      <c r="G429" t="s">
        <v>2404</v>
      </c>
      <c r="H429" t="s">
        <v>2460</v>
      </c>
      <c r="I429" t="s">
        <v>4124</v>
      </c>
      <c r="J429" t="s">
        <v>222</v>
      </c>
      <c r="K429" t="s">
        <v>121</v>
      </c>
    </row>
    <row r="430" spans="1:11">
      <c r="A430" s="92" t="s">
        <v>4741</v>
      </c>
      <c r="B430" t="s">
        <v>2029</v>
      </c>
      <c r="C430" t="s">
        <v>2465</v>
      </c>
      <c r="D430" t="s">
        <v>2463</v>
      </c>
      <c r="E430" t="s">
        <v>2459</v>
      </c>
      <c r="G430" t="s">
        <v>2404</v>
      </c>
      <c r="H430" t="s">
        <v>2460</v>
      </c>
      <c r="I430" t="s">
        <v>4124</v>
      </c>
      <c r="J430" t="s">
        <v>222</v>
      </c>
      <c r="K430" t="s">
        <v>121</v>
      </c>
    </row>
    <row r="431" spans="1:11">
      <c r="A431" s="92" t="s">
        <v>4741</v>
      </c>
      <c r="B431" t="s">
        <v>2029</v>
      </c>
      <c r="C431" t="s">
        <v>2466</v>
      </c>
      <c r="D431" t="s">
        <v>2463</v>
      </c>
      <c r="E431" t="s">
        <v>2459</v>
      </c>
      <c r="G431" t="s">
        <v>2404</v>
      </c>
      <c r="H431" t="s">
        <v>2460</v>
      </c>
      <c r="I431" t="s">
        <v>4124</v>
      </c>
      <c r="J431" t="s">
        <v>222</v>
      </c>
      <c r="K431" t="s">
        <v>121</v>
      </c>
    </row>
    <row r="432" spans="1:11">
      <c r="A432" s="92" t="s">
        <v>4741</v>
      </c>
      <c r="B432" t="s">
        <v>2031</v>
      </c>
      <c r="C432" t="s">
        <v>2472</v>
      </c>
      <c r="D432" t="s">
        <v>2458</v>
      </c>
      <c r="E432" t="s">
        <v>2459</v>
      </c>
      <c r="G432" t="s">
        <v>2404</v>
      </c>
      <c r="H432" t="s">
        <v>2460</v>
      </c>
      <c r="I432" t="s">
        <v>4126</v>
      </c>
      <c r="J432" t="s">
        <v>222</v>
      </c>
      <c r="K432" t="s">
        <v>121</v>
      </c>
    </row>
    <row r="433" spans="1:11">
      <c r="A433" s="92" t="s">
        <v>4741</v>
      </c>
      <c r="B433" t="s">
        <v>2031</v>
      </c>
      <c r="C433" t="s">
        <v>2473</v>
      </c>
      <c r="D433" t="s">
        <v>2458</v>
      </c>
      <c r="E433" t="s">
        <v>2459</v>
      </c>
      <c r="G433" t="s">
        <v>2404</v>
      </c>
      <c r="H433" t="s">
        <v>2460</v>
      </c>
      <c r="I433" t="s">
        <v>4126</v>
      </c>
      <c r="J433" t="s">
        <v>222</v>
      </c>
      <c r="K433" t="s">
        <v>121</v>
      </c>
    </row>
    <row r="434" spans="1:11">
      <c r="A434" s="92" t="s">
        <v>4741</v>
      </c>
      <c r="B434" t="s">
        <v>2031</v>
      </c>
      <c r="C434" t="s">
        <v>2474</v>
      </c>
      <c r="D434" t="s">
        <v>2458</v>
      </c>
      <c r="E434" t="s">
        <v>2459</v>
      </c>
      <c r="G434" t="s">
        <v>2404</v>
      </c>
      <c r="H434" t="s">
        <v>2460</v>
      </c>
      <c r="I434" t="s">
        <v>4126</v>
      </c>
      <c r="J434" t="s">
        <v>222</v>
      </c>
      <c r="K434" t="s">
        <v>121</v>
      </c>
    </row>
    <row r="435" spans="1:11">
      <c r="A435" s="92" t="s">
        <v>4741</v>
      </c>
      <c r="B435" t="s">
        <v>2034</v>
      </c>
      <c r="C435" t="s">
        <v>2476</v>
      </c>
      <c r="D435" t="s">
        <v>2458</v>
      </c>
      <c r="E435" t="s">
        <v>2459</v>
      </c>
      <c r="G435" t="s">
        <v>2404</v>
      </c>
      <c r="H435" t="s">
        <v>2460</v>
      </c>
      <c r="I435" t="s">
        <v>4128</v>
      </c>
      <c r="J435" t="s">
        <v>222</v>
      </c>
      <c r="K435" t="s">
        <v>121</v>
      </c>
    </row>
    <row r="436" spans="1:11">
      <c r="A436" s="92" t="s">
        <v>4741</v>
      </c>
      <c r="B436" t="s">
        <v>2037</v>
      </c>
      <c r="C436" t="s">
        <v>2478</v>
      </c>
      <c r="D436" t="s">
        <v>2479</v>
      </c>
      <c r="E436" t="s">
        <v>2452</v>
      </c>
      <c r="F436" t="s">
        <v>2480</v>
      </c>
      <c r="G436" t="s">
        <v>2404</v>
      </c>
      <c r="H436" t="s">
        <v>2454</v>
      </c>
      <c r="I436" t="s">
        <v>4136</v>
      </c>
      <c r="J436" t="s">
        <v>222</v>
      </c>
      <c r="K436" t="s">
        <v>121</v>
      </c>
    </row>
    <row r="437" spans="1:11">
      <c r="A437" s="92" t="s">
        <v>4741</v>
      </c>
      <c r="B437" t="s">
        <v>2037</v>
      </c>
      <c r="C437" t="s">
        <v>2481</v>
      </c>
      <c r="D437" t="s">
        <v>2482</v>
      </c>
      <c r="E437" t="s">
        <v>2452</v>
      </c>
      <c r="F437" t="s">
        <v>2483</v>
      </c>
      <c r="G437" t="s">
        <v>2404</v>
      </c>
      <c r="H437" t="s">
        <v>2454</v>
      </c>
      <c r="I437" t="s">
        <v>4136</v>
      </c>
      <c r="J437" t="s">
        <v>222</v>
      </c>
      <c r="K437" t="s">
        <v>121</v>
      </c>
    </row>
    <row r="438" spans="1:11">
      <c r="A438" s="92" t="s">
        <v>4741</v>
      </c>
      <c r="B438" t="s">
        <v>2042</v>
      </c>
      <c r="C438" t="s">
        <v>2493</v>
      </c>
      <c r="D438" t="s">
        <v>2458</v>
      </c>
      <c r="E438" t="s">
        <v>2452</v>
      </c>
      <c r="G438" t="s">
        <v>2404</v>
      </c>
      <c r="H438" t="s">
        <v>2454</v>
      </c>
      <c r="I438" t="s">
        <v>4140</v>
      </c>
      <c r="J438" t="s">
        <v>2203</v>
      </c>
      <c r="K438" t="s">
        <v>108</v>
      </c>
    </row>
    <row r="439" spans="1:11">
      <c r="A439" s="92" t="s">
        <v>4741</v>
      </c>
      <c r="B439" t="s">
        <v>2044</v>
      </c>
      <c r="C439" t="s">
        <v>2654</v>
      </c>
      <c r="D439" t="s">
        <v>2655</v>
      </c>
      <c r="E439" t="s">
        <v>2656</v>
      </c>
      <c r="F439" t="s">
        <v>2658</v>
      </c>
      <c r="G439" t="s">
        <v>2405</v>
      </c>
      <c r="H439" t="s">
        <v>2692</v>
      </c>
      <c r="I439" t="s">
        <v>4144</v>
      </c>
      <c r="J439" t="s">
        <v>2203</v>
      </c>
      <c r="K439" t="s">
        <v>108</v>
      </c>
    </row>
    <row r="440" spans="1:11">
      <c r="A440" s="92" t="s">
        <v>4741</v>
      </c>
      <c r="B440" t="s">
        <v>2044</v>
      </c>
      <c r="C440" t="s">
        <v>3227</v>
      </c>
      <c r="E440" t="s">
        <v>3228</v>
      </c>
      <c r="G440" t="s">
        <v>2404</v>
      </c>
      <c r="H440" t="s">
        <v>3229</v>
      </c>
      <c r="I440" t="s">
        <v>4144</v>
      </c>
      <c r="J440" t="s">
        <v>222</v>
      </c>
      <c r="K440" t="s">
        <v>121</v>
      </c>
    </row>
    <row r="441" spans="1:11">
      <c r="A441" s="92" t="s">
        <v>4741</v>
      </c>
      <c r="B441" t="s">
        <v>2046</v>
      </c>
      <c r="C441" t="s">
        <v>2497</v>
      </c>
      <c r="D441" t="s">
        <v>2458</v>
      </c>
      <c r="E441" t="s">
        <v>2452</v>
      </c>
      <c r="F441" t="s">
        <v>2498</v>
      </c>
      <c r="G441" t="s">
        <v>2404</v>
      </c>
      <c r="H441" t="s">
        <v>2454</v>
      </c>
      <c r="I441" t="s">
        <v>4148</v>
      </c>
      <c r="J441" t="s">
        <v>222</v>
      </c>
      <c r="K441" t="s">
        <v>121</v>
      </c>
    </row>
    <row r="442" spans="1:11">
      <c r="A442" s="92" t="s">
        <v>4741</v>
      </c>
      <c r="B442" t="s">
        <v>2046</v>
      </c>
      <c r="C442" t="s">
        <v>2503</v>
      </c>
      <c r="D442" t="s">
        <v>2504</v>
      </c>
      <c r="E442" t="s">
        <v>2452</v>
      </c>
      <c r="F442" t="s">
        <v>2505</v>
      </c>
      <c r="G442" t="s">
        <v>2404</v>
      </c>
      <c r="H442" t="s">
        <v>2454</v>
      </c>
      <c r="I442" t="s">
        <v>4148</v>
      </c>
      <c r="J442" t="s">
        <v>222</v>
      </c>
      <c r="K442" t="s">
        <v>121</v>
      </c>
    </row>
    <row r="443" spans="1:11">
      <c r="A443" s="92" t="s">
        <v>4741</v>
      </c>
      <c r="B443" t="s">
        <v>2046</v>
      </c>
      <c r="C443" t="s">
        <v>2506</v>
      </c>
      <c r="D443" t="s">
        <v>2458</v>
      </c>
      <c r="E443" t="s">
        <v>2459</v>
      </c>
      <c r="G443" t="s">
        <v>2404</v>
      </c>
      <c r="H443" t="s">
        <v>2460</v>
      </c>
      <c r="I443" t="s">
        <v>4148</v>
      </c>
      <c r="J443" t="s">
        <v>222</v>
      </c>
      <c r="K443" t="s">
        <v>121</v>
      </c>
    </row>
    <row r="444" spans="1:11">
      <c r="A444" s="92"/>
      <c r="J444" t="s">
        <v>2203</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2203</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2203</v>
      </c>
      <c r="K455" t="s">
        <v>108</v>
      </c>
    </row>
    <row r="456" spans="1:11">
      <c r="A456" s="92"/>
      <c r="J456" t="s">
        <v>222</v>
      </c>
      <c r="K456" t="s">
        <v>121</v>
      </c>
    </row>
    <row r="457" spans="1:11">
      <c r="A457" s="92"/>
      <c r="J457" t="s">
        <v>222</v>
      </c>
      <c r="K457" t="s">
        <v>121</v>
      </c>
    </row>
    <row r="458" spans="1:11">
      <c r="A458" s="92"/>
      <c r="J458" t="s">
        <v>2203</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2" t="s">
        <v>4752</v>
      </c>
      <c r="B1" s="173"/>
      <c r="C1" s="173"/>
      <c r="D1" s="173"/>
      <c r="E1" s="173"/>
    </row>
    <row r="2" spans="1:7">
      <c r="A2" t="s">
        <v>1496</v>
      </c>
      <c r="B2" t="s">
        <v>4753</v>
      </c>
      <c r="C2" t="s">
        <v>4754</v>
      </c>
      <c r="D2" t="s">
        <v>4755</v>
      </c>
      <c r="E2" t="s">
        <v>4756</v>
      </c>
      <c r="F2" t="s">
        <v>4757</v>
      </c>
    </row>
    <row r="3" spans="1:7" ht="15">
      <c r="A3" s="406" t="s">
        <v>866</v>
      </c>
      <c r="B3" s="150">
        <f>SUMIFS(Réttabanki!$T:$T,Réttabanki!$W:$W,$A3)</f>
        <v>82398.5</v>
      </c>
      <c r="C3" s="170">
        <f>SUMIFS(Réttabanki!$C:$C,Réttabanki!$W:$W,$A3)/1000</f>
        <v>81</v>
      </c>
      <c r="D3" s="151">
        <f t="shared" ref="D3:D34" si="0">IFERROR(B3/C3,"")</f>
        <v>1017.2654320987655</v>
      </c>
      <c r="E3" s="171">
        <f>COUNTIFS(Réttabanki!$W:$W,$A3,Réttabanki!$B:$B,"&lt;&gt;")</f>
        <v>13</v>
      </c>
      <c r="F3" s="176">
        <v>46244</v>
      </c>
      <c r="G3" s="176">
        <v>46300</v>
      </c>
    </row>
    <row r="4" spans="1:7" ht="15">
      <c r="A4" s="406" t="s">
        <v>1893</v>
      </c>
      <c r="B4" s="150">
        <f>SUMIFS(Réttabanki!$T:$T,Réttabanki!$W:$W,$A4)</f>
        <v>77474</v>
      </c>
      <c r="C4" s="170">
        <f>SUMIFS(Réttabanki!$C:$C,Réttabanki!$W:$W,$A4)/1000</f>
        <v>100</v>
      </c>
      <c r="D4" s="151">
        <f>IFERROR(B4/C4,"")</f>
        <v>774.74</v>
      </c>
      <c r="E4" s="171">
        <f>COUNTIFS(Réttabanki!$W:$W,$A4,Réttabanki!$B:$B,"&lt;&gt;")</f>
        <v>7</v>
      </c>
      <c r="F4" s="176">
        <v>46245</v>
      </c>
      <c r="G4" s="176">
        <v>46301</v>
      </c>
    </row>
    <row r="5" spans="1:7" ht="15">
      <c r="A5" s="406" t="s">
        <v>1796</v>
      </c>
      <c r="B5" s="150">
        <f>SUMIFS(Réttabanki!$T:$T,Réttabanki!$W:$W,$A5)</f>
        <v>11460.71</v>
      </c>
      <c r="C5" s="170">
        <f>SUMIFS(Réttabanki!$C:$C,Réttabanki!$W:$W,$A5)/1000</f>
        <v>100</v>
      </c>
      <c r="D5" s="151">
        <f>IFERROR(B5/C5,"")</f>
        <v>114.60709999999999</v>
      </c>
      <c r="E5" s="171">
        <f>COUNTIFS(Réttabanki!$W:$W,$A5,Réttabanki!$B:$B,"&lt;&gt;")</f>
        <v>6</v>
      </c>
      <c r="F5" s="176">
        <v>46246</v>
      </c>
      <c r="G5" s="176">
        <v>46302</v>
      </c>
    </row>
    <row r="6" spans="1:7" ht="15">
      <c r="A6" s="406" t="s">
        <v>1139</v>
      </c>
      <c r="B6" s="150">
        <f>SUMIFS(Réttabanki!$T:$T,Réttabanki!$W:$W,$A6)</f>
        <v>84277.709999999977</v>
      </c>
      <c r="C6" s="170">
        <f>SUMIFS(Réttabanki!$C:$C,Réttabanki!$W:$W,$A6)/1000</f>
        <v>100</v>
      </c>
      <c r="D6" s="151">
        <f t="shared" si="0"/>
        <v>842.77709999999979</v>
      </c>
      <c r="E6" s="171">
        <f>COUNTIFS(Réttabanki!$W:$W,$A6,Réttabanki!$B:$B,"&lt;&gt;")</f>
        <v>8</v>
      </c>
      <c r="F6" s="176">
        <v>46247</v>
      </c>
      <c r="G6" s="176">
        <v>46303</v>
      </c>
    </row>
    <row r="7" spans="1:7" ht="15">
      <c r="A7" s="406" t="s">
        <v>1563</v>
      </c>
      <c r="B7" s="150">
        <f>SUMIFS(Réttabanki!$T:$T,Réttabanki!$W:$W,$A7)</f>
        <v>90379.4</v>
      </c>
      <c r="C7" s="170">
        <f>SUMIFS(Réttabanki!$C:$C,Réttabanki!$W:$W,$A7)/1000</f>
        <v>75.2</v>
      </c>
      <c r="D7" s="151">
        <f t="shared" si="0"/>
        <v>1201.8537234042551</v>
      </c>
      <c r="E7" s="171">
        <f>COUNTIFS(Réttabanki!$W:$W,$A7,Réttabanki!$B:$B,"&lt;&gt;")</f>
        <v>15</v>
      </c>
      <c r="F7" s="176">
        <v>46248</v>
      </c>
      <c r="G7" s="176">
        <v>46304</v>
      </c>
    </row>
    <row r="8" spans="1:7" ht="15">
      <c r="A8" s="406" t="s">
        <v>868</v>
      </c>
      <c r="B8" s="150">
        <f>SUMIFS(Réttabanki!$T:$T,Réttabanki!$W:$W,$A8)</f>
        <v>184499.5</v>
      </c>
      <c r="C8" s="170">
        <f>SUMIFS(Réttabanki!$C:$C,Réttabanki!$W:$W,$A8)/1000</f>
        <v>100</v>
      </c>
      <c r="D8" s="151">
        <f t="shared" si="0"/>
        <v>1844.9949999999999</v>
      </c>
      <c r="E8" s="171">
        <f>COUNTIFS(Réttabanki!$W:$W,$A8,Réttabanki!$B:$B,"&lt;&gt;")</f>
        <v>11</v>
      </c>
      <c r="F8" s="176">
        <v>46251</v>
      </c>
      <c r="G8" s="176">
        <v>46307</v>
      </c>
    </row>
    <row r="9" spans="1:7" ht="15">
      <c r="A9" s="406" t="s">
        <v>1663</v>
      </c>
      <c r="B9" s="150">
        <f>SUMIFS(Réttabanki!$T:$T,Réttabanki!$W:$W,$A9)</f>
        <v>133765.55200000005</v>
      </c>
      <c r="C9" s="170">
        <f>SUMIFS(Réttabanki!$C:$C,Réttabanki!$W:$W,$A9)/1000</f>
        <v>109.89700000000001</v>
      </c>
      <c r="D9" s="151">
        <f t="shared" si="0"/>
        <v>1217.1902053741235</v>
      </c>
      <c r="E9" s="171">
        <f>COUNTIFS(Réttabanki!$W:$W,$A9,Réttabanki!$B:$B,"&lt;&gt;")</f>
        <v>16</v>
      </c>
      <c r="F9" s="176">
        <v>46252</v>
      </c>
      <c r="G9" s="176">
        <v>46308</v>
      </c>
    </row>
    <row r="10" spans="1:7" ht="15">
      <c r="A10" s="406" t="s">
        <v>1585</v>
      </c>
      <c r="B10" s="150">
        <f>SUMIFS(Réttabanki!$T:$T,Réttabanki!$W:$W,$A10)</f>
        <v>150381.69000000003</v>
      </c>
      <c r="C10" s="170">
        <f>SUMIFS(Réttabanki!$C:$C,Réttabanki!$W:$W,$A10)/1000</f>
        <v>100</v>
      </c>
      <c r="D10" s="151">
        <f t="shared" si="0"/>
        <v>1503.8169000000003</v>
      </c>
      <c r="E10" s="171">
        <f>COUNTIFS(Réttabanki!$W:$W,$A10,Réttabanki!$B:$B,"&lt;&gt;")</f>
        <v>13</v>
      </c>
      <c r="F10" s="176">
        <v>46253</v>
      </c>
      <c r="G10" s="176">
        <v>46309</v>
      </c>
    </row>
    <row r="11" spans="1:7" ht="15">
      <c r="A11" s="406" t="s">
        <v>1591</v>
      </c>
      <c r="B11" s="150">
        <f>SUMIFS(Réttabanki!$T:$T,Réttabanki!$W:$W,$A11)</f>
        <v>122597.82</v>
      </c>
      <c r="C11" s="170">
        <f>SUMIFS(Réttabanki!$C:$C,Réttabanki!$W:$W,$A11)/1000</f>
        <v>100</v>
      </c>
      <c r="D11" s="151">
        <f t="shared" si="0"/>
        <v>1225.9782</v>
      </c>
      <c r="E11" s="171">
        <f>COUNTIFS(Réttabanki!$W:$W,$A11,Réttabanki!$B:$B,"&lt;&gt;")</f>
        <v>15</v>
      </c>
      <c r="F11" s="176">
        <v>46254</v>
      </c>
      <c r="G11" s="176">
        <v>46310</v>
      </c>
    </row>
    <row r="12" spans="1:7" ht="15">
      <c r="A12" s="406" t="s">
        <v>1597</v>
      </c>
      <c r="B12" s="150">
        <f>SUMIFS(Réttabanki!$T:$T,Réttabanki!$W:$W,$A12)</f>
        <v>227735.59999999998</v>
      </c>
      <c r="C12" s="170">
        <f>SUMIFS(Réttabanki!$C:$C,Réttabanki!$W:$W,$A12)/1000</f>
        <v>100</v>
      </c>
      <c r="D12" s="151">
        <f t="shared" si="0"/>
        <v>2277.3559999999998</v>
      </c>
      <c r="E12" s="171">
        <f>COUNTIFS(Réttabanki!$W:$W,$A12,Réttabanki!$B:$B,"&lt;&gt;")</f>
        <v>11</v>
      </c>
      <c r="F12" s="176">
        <v>46255</v>
      </c>
      <c r="G12" s="176">
        <v>46311</v>
      </c>
    </row>
    <row r="13" spans="1:7" ht="15">
      <c r="A13" s="406" t="s">
        <v>1657</v>
      </c>
      <c r="B13" s="150">
        <f>SUMIFS(Réttabanki!$T:$T,Réttabanki!$W:$W,$A13)</f>
        <v>120744.284</v>
      </c>
      <c r="C13" s="170">
        <f>SUMIFS(Réttabanki!$C:$C,Réttabanki!$W:$W,$A13)/1000</f>
        <v>129.851</v>
      </c>
      <c r="D13" s="151">
        <f t="shared" si="0"/>
        <v>929.86795634997031</v>
      </c>
      <c r="E13" s="171">
        <f>COUNTIFS(Réttabanki!$W:$W,$A13,Réttabanki!$B:$B,"&lt;&gt;")</f>
        <v>16</v>
      </c>
      <c r="F13" s="176">
        <v>46258</v>
      </c>
      <c r="G13" s="176">
        <v>46314</v>
      </c>
    </row>
    <row r="14" spans="1:7" ht="15">
      <c r="A14" s="406" t="s">
        <v>1609</v>
      </c>
      <c r="B14" s="150">
        <f>SUMIFS(Réttabanki!$T:$T,Réttabanki!$W:$W,$A14)</f>
        <v>101826.6</v>
      </c>
      <c r="C14" s="170">
        <f>SUMIFS(Réttabanki!$C:$C,Réttabanki!$W:$W,$A14)/1000</f>
        <v>100</v>
      </c>
      <c r="D14" s="151">
        <f t="shared" si="0"/>
        <v>1018.2660000000001</v>
      </c>
      <c r="E14" s="171">
        <f>COUNTIFS(Réttabanki!$W:$W,$A14,Réttabanki!$B:$B,"&lt;&gt;")</f>
        <v>9</v>
      </c>
      <c r="F14" s="176">
        <v>46259</v>
      </c>
      <c r="G14" s="176">
        <v>46315</v>
      </c>
    </row>
    <row r="15" spans="1:7" ht="15">
      <c r="A15" s="406" t="s">
        <v>1796</v>
      </c>
      <c r="B15" s="150">
        <f>SUMIFS(Réttabanki!$T:$T,Réttabanki!$W:$W,$A15)</f>
        <v>11460.71</v>
      </c>
      <c r="C15" s="170">
        <f>SUMIFS(Réttabanki!$C:$C,Réttabanki!$W:$W,$A15)/1000</f>
        <v>100</v>
      </c>
      <c r="D15" s="151">
        <f t="shared" si="0"/>
        <v>114.60709999999999</v>
      </c>
      <c r="E15" s="171">
        <f>COUNTIFS(Réttabanki!$W:$W,$A15,Réttabanki!$B:$B,"&lt;&gt;")</f>
        <v>6</v>
      </c>
      <c r="F15" s="176">
        <v>46260</v>
      </c>
      <c r="G15" s="176">
        <v>46316</v>
      </c>
    </row>
    <row r="16" spans="1:7" ht="15">
      <c r="A16" s="406" t="s">
        <v>1621</v>
      </c>
      <c r="B16" s="150">
        <f>SUMIFS(Réttabanki!$T:$T,Réttabanki!$W:$W,$A16)</f>
        <v>173539.69</v>
      </c>
      <c r="C16" s="170">
        <f>SUMIFS(Réttabanki!$C:$C,Réttabanki!$W:$W,$A16)/1000</f>
        <v>100</v>
      </c>
      <c r="D16" s="151">
        <f t="shared" si="0"/>
        <v>1735.3969</v>
      </c>
      <c r="E16" s="171">
        <f>COUNTIFS(Réttabanki!$W:$W,$A16,Réttabanki!$B:$B,"&lt;&gt;")</f>
        <v>7</v>
      </c>
      <c r="F16" s="176">
        <v>46261</v>
      </c>
      <c r="G16" s="176">
        <v>46317</v>
      </c>
    </row>
    <row r="17" spans="1:7" ht="15">
      <c r="A17" s="406" t="s">
        <v>1899</v>
      </c>
      <c r="B17" s="150">
        <f>SUMIFS(Réttabanki!$T:$T,Réttabanki!$W:$W,$A17)</f>
        <v>106249</v>
      </c>
      <c r="C17" s="170">
        <f>SUMIFS(Réttabanki!$C:$C,Réttabanki!$W:$W,$A17)/1000</f>
        <v>100</v>
      </c>
      <c r="D17" s="151">
        <f t="shared" si="0"/>
        <v>1062.49</v>
      </c>
      <c r="E17" s="171">
        <f>COUNTIFS(Réttabanki!$W:$W,$A17,Réttabanki!$B:$B,"&lt;&gt;")</f>
        <v>8</v>
      </c>
      <c r="F17" s="176">
        <v>46262</v>
      </c>
      <c r="G17" s="176">
        <v>46318</v>
      </c>
    </row>
    <row r="18" spans="1:7" ht="15">
      <c r="A18" s="406" t="s">
        <v>1904</v>
      </c>
      <c r="B18" s="150">
        <f>SUMIFS(Réttabanki!$T:$T,Réttabanki!$W:$W,$A18)</f>
        <v>76226</v>
      </c>
      <c r="C18" s="170">
        <f>SUMIFS(Réttabanki!$C:$C,Réttabanki!$W:$W,$A18)/1000</f>
        <v>100</v>
      </c>
      <c r="D18" s="151">
        <f t="shared" si="0"/>
        <v>762.26</v>
      </c>
      <c r="E18" s="171">
        <f>COUNTIFS(Réttabanki!$W:$W,$A18,Réttabanki!$B:$B,"&lt;&gt;")</f>
        <v>7</v>
      </c>
      <c r="F18" s="176">
        <v>46265</v>
      </c>
      <c r="G18" s="176">
        <v>46321</v>
      </c>
    </row>
    <row r="19" spans="1:7" ht="15">
      <c r="A19" s="406" t="s">
        <v>1908</v>
      </c>
      <c r="B19" s="150">
        <f>SUMIFS(Réttabanki!$T:$T,Réttabanki!$W:$W,$A19)</f>
        <v>114160</v>
      </c>
      <c r="C19" s="170">
        <f>SUMIFS(Réttabanki!$C:$C,Réttabanki!$W:$W,$A19)/1000</f>
        <v>100</v>
      </c>
      <c r="D19" s="151">
        <f t="shared" si="0"/>
        <v>1141.5999999999999</v>
      </c>
      <c r="E19" s="171">
        <f>COUNTIFS(Réttabanki!$W:$W,$A19,Réttabanki!$B:$B,"&lt;&gt;")</f>
        <v>6</v>
      </c>
      <c r="F19" s="176">
        <v>46266</v>
      </c>
      <c r="G19" s="176">
        <v>46322</v>
      </c>
    </row>
    <row r="20" spans="1:7" ht="15">
      <c r="A20" s="406" t="s">
        <v>1913</v>
      </c>
      <c r="B20" s="150">
        <f>SUMIFS(Réttabanki!$T:$T,Réttabanki!$W:$W,$A20)</f>
        <v>74200</v>
      </c>
      <c r="C20" s="170">
        <f>SUMIFS(Réttabanki!$C:$C,Réttabanki!$W:$W,$A20)/1000</f>
        <v>100</v>
      </c>
      <c r="D20" s="151">
        <f t="shared" si="0"/>
        <v>742</v>
      </c>
      <c r="E20" s="171">
        <f>COUNTIFS(Réttabanki!$W:$W,$A20,Réttabanki!$B:$B,"&lt;&gt;")</f>
        <v>4</v>
      </c>
      <c r="F20" s="176">
        <v>46267</v>
      </c>
      <c r="G20" s="176">
        <v>46323</v>
      </c>
    </row>
    <row r="21" spans="1:7" ht="15">
      <c r="A21" s="406" t="s">
        <v>1918</v>
      </c>
      <c r="B21" s="150">
        <f>SUMIFS(Réttabanki!$T:$T,Réttabanki!$W:$W,$A21)</f>
        <v>106600</v>
      </c>
      <c r="C21" s="170">
        <f>SUMIFS(Réttabanki!$C:$C,Réttabanki!$W:$W,$A21)/1000</f>
        <v>100</v>
      </c>
      <c r="D21" s="151">
        <f t="shared" si="0"/>
        <v>1066</v>
      </c>
      <c r="E21" s="171">
        <f>COUNTIFS(Réttabanki!$W:$W,$A21,Réttabanki!$B:$B,"&lt;&gt;")</f>
        <v>5</v>
      </c>
      <c r="F21" s="176">
        <v>46268</v>
      </c>
      <c r="G21" s="176">
        <v>46324</v>
      </c>
    </row>
    <row r="22" spans="1:7" ht="15">
      <c r="A22" s="406" t="s">
        <v>1922</v>
      </c>
      <c r="B22" s="150">
        <f>SUMIFS(Réttabanki!$T:$T,Réttabanki!$W:$W,$A22)</f>
        <v>134560.79999999999</v>
      </c>
      <c r="C22" s="170">
        <f>SUMIFS(Réttabanki!$C:$C,Réttabanki!$W:$W,$A22)/1000</f>
        <v>100</v>
      </c>
      <c r="D22" s="151">
        <f t="shared" si="0"/>
        <v>1345.6079999999999</v>
      </c>
      <c r="E22" s="171">
        <f>COUNTIFS(Réttabanki!$W:$W,$A22,Réttabanki!$B:$B,"&lt;&gt;")</f>
        <v>12</v>
      </c>
      <c r="F22" s="176">
        <v>46269</v>
      </c>
      <c r="G22" s="176">
        <v>46325</v>
      </c>
    </row>
    <row r="23" spans="1:7" ht="15">
      <c r="A23" s="406" t="s">
        <v>1707</v>
      </c>
      <c r="B23" s="150">
        <f>SUMIFS(Réttabanki!$T:$T,Réttabanki!$W:$W,$A23)</f>
        <v>144116.889</v>
      </c>
      <c r="C23" s="170">
        <f>SUMIFS(Réttabanki!$C:$C,Réttabanki!$W:$W,$A23)/1000</f>
        <v>68.075000000000003</v>
      </c>
      <c r="D23" s="151">
        <f>IFERROR(B23/C23,"")</f>
        <v>2117.0310539845755</v>
      </c>
      <c r="E23" s="171">
        <f>COUNTIFS(Réttabanki!$W:$W,$A23,Réttabanki!$B:$B,"&lt;&gt;")</f>
        <v>7</v>
      </c>
      <c r="F23" s="336">
        <v>46272</v>
      </c>
      <c r="G23" s="176">
        <v>46328</v>
      </c>
    </row>
    <row r="24" spans="1:7" ht="15">
      <c r="A24" s="406" t="s">
        <v>1927</v>
      </c>
      <c r="B24" s="150">
        <f>SUMIFS(Réttabanki!$T:$T,Réttabanki!$W:$W,$A24)</f>
        <v>76984</v>
      </c>
      <c r="C24" s="170">
        <f>SUMIFS(Réttabanki!$C:$C,Réttabanki!$W:$W,$A24)/1000</f>
        <v>100</v>
      </c>
      <c r="D24" s="151">
        <f t="shared" si="0"/>
        <v>769.84</v>
      </c>
      <c r="E24" s="171">
        <f>COUNTIFS(Réttabanki!$W:$W,$A24,Réttabanki!$B:$B,"&lt;&gt;")</f>
        <v>7</v>
      </c>
      <c r="F24" s="176">
        <v>46273</v>
      </c>
      <c r="G24" s="176">
        <v>46329</v>
      </c>
    </row>
    <row r="25" spans="1:7" ht="15">
      <c r="A25" s="406" t="s">
        <v>1796</v>
      </c>
      <c r="B25" s="150">
        <f>SUMIFS(Réttabanki!$T:$T,Réttabanki!$W:$W,$A25)</f>
        <v>11460.71</v>
      </c>
      <c r="C25" s="170">
        <f>SUMIFS(Réttabanki!$C:$C,Réttabanki!$W:$W,$A25)/1000</f>
        <v>100</v>
      </c>
      <c r="D25" s="151">
        <f t="shared" si="0"/>
        <v>114.60709999999999</v>
      </c>
      <c r="E25" s="171">
        <f>COUNTIFS(Réttabanki!$W:$W,$A25,Réttabanki!$B:$B,"&lt;&gt;")</f>
        <v>6</v>
      </c>
      <c r="F25" s="176">
        <v>46274</v>
      </c>
      <c r="G25" s="176">
        <v>46330</v>
      </c>
    </row>
    <row r="26" spans="1:7" ht="15">
      <c r="A26" s="406" t="s">
        <v>1627</v>
      </c>
      <c r="B26" s="150">
        <f>SUMIFS(Réttabanki!$T:$T,Réttabanki!$W:$W,$A26)</f>
        <v>183808.06000000003</v>
      </c>
      <c r="C26" s="170">
        <f>SUMIFS(Réttabanki!$C:$C,Réttabanki!$W:$W,$A26)/1000</f>
        <v>100</v>
      </c>
      <c r="D26" s="151">
        <f t="shared" si="0"/>
        <v>1838.0806000000002</v>
      </c>
      <c r="E26" s="171">
        <f>COUNTIFS(Réttabanki!$W:$W,$A26,Réttabanki!$B:$B,"&lt;&gt;")</f>
        <v>7</v>
      </c>
      <c r="F26" s="176">
        <v>46275</v>
      </c>
      <c r="G26" s="176">
        <v>46331</v>
      </c>
    </row>
    <row r="27" spans="1:7" ht="15">
      <c r="A27" s="406" t="s">
        <v>1702</v>
      </c>
      <c r="B27" s="150">
        <f>SUMIFS(Réttabanki!$T:$T,Réttabanki!$W:$W,$A27)</f>
        <v>140237.226</v>
      </c>
      <c r="C27" s="170">
        <f>SUMIFS(Réttabanki!$C:$C,Réttabanki!$W:$W,$A27)/1000</f>
        <v>100.001</v>
      </c>
      <c r="D27" s="151">
        <f t="shared" si="0"/>
        <v>1402.3582364176357</v>
      </c>
      <c r="E27" s="171">
        <f>COUNTIFS(Réttabanki!$W:$W,$A27,Réttabanki!$B:$B,"&lt;&gt;")</f>
        <v>8</v>
      </c>
      <c r="F27" s="176">
        <v>46276</v>
      </c>
      <c r="G27" s="176">
        <v>46332</v>
      </c>
    </row>
    <row r="28" spans="1:7" ht="15">
      <c r="A28" s="406" t="s">
        <v>1931</v>
      </c>
      <c r="B28" s="150">
        <f>SUMIFS(Réttabanki!$T:$T,Réttabanki!$W:$W,$A28)</f>
        <v>82822</v>
      </c>
      <c r="C28" s="170">
        <f>SUMIFS(Réttabanki!$C:$C,Réttabanki!$W:$W,$A28)/1000</f>
        <v>100</v>
      </c>
      <c r="D28" s="151">
        <f t="shared" si="0"/>
        <v>828.22</v>
      </c>
      <c r="E28" s="171">
        <f>COUNTIFS(Réttabanki!$W:$W,$A28,Réttabanki!$B:$B,"&lt;&gt;")</f>
        <v>8</v>
      </c>
      <c r="F28" s="176">
        <v>46279</v>
      </c>
      <c r="G28" s="176">
        <v>46335</v>
      </c>
    </row>
    <row r="29" spans="1:7" ht="15">
      <c r="A29" s="406" t="s">
        <v>1547</v>
      </c>
      <c r="B29" s="150">
        <f>SUMIFS(Réttabanki!$T:$T,Réttabanki!$W:$W,$A29)</f>
        <v>105291.68</v>
      </c>
      <c r="C29" s="170">
        <f>SUMIFS(Réttabanki!$C:$C,Réttabanki!$W:$W,$A29)/1000</f>
        <v>99.5</v>
      </c>
      <c r="D29" s="151">
        <f t="shared" si="0"/>
        <v>1058.2078391959799</v>
      </c>
      <c r="E29" s="171">
        <f>COUNTIFS(Réttabanki!$W:$W,$A29,Réttabanki!$B:$B,"&lt;&gt;")</f>
        <v>13</v>
      </c>
      <c r="F29" s="176">
        <v>46280</v>
      </c>
      <c r="G29" s="176">
        <v>46336</v>
      </c>
    </row>
    <row r="30" spans="1:7" ht="15">
      <c r="A30" s="406" t="s">
        <v>1802</v>
      </c>
      <c r="B30" s="150">
        <f>SUMIFS(Réttabanki!$T:$T,Réttabanki!$W:$W,$A30)</f>
        <v>35500.862000000001</v>
      </c>
      <c r="C30" s="170">
        <f>SUMIFS(Réttabanki!$C:$C,Réttabanki!$W:$W,$A30)/1000</f>
        <v>91.97</v>
      </c>
      <c r="D30" s="151">
        <f t="shared" si="0"/>
        <v>386.00480591497228</v>
      </c>
      <c r="E30" s="171">
        <f>COUNTIFS(Réttabanki!$W:$W,$A30,Réttabanki!$B:$B,"&lt;&gt;")</f>
        <v>7</v>
      </c>
      <c r="F30" s="176">
        <v>46281</v>
      </c>
      <c r="G30" s="176">
        <v>46337</v>
      </c>
    </row>
    <row r="31" spans="1:7" ht="15">
      <c r="A31" s="406" t="s">
        <v>1646</v>
      </c>
      <c r="B31" s="150">
        <f>SUMIFS(Réttabanki!$T:$T,Réttabanki!$W:$W,$A31)</f>
        <v>129435.24</v>
      </c>
      <c r="C31" s="170">
        <f>SUMIFS(Réttabanki!$C:$C,Réttabanki!$W:$W,$A31)/1000</f>
        <v>100</v>
      </c>
      <c r="D31" s="151">
        <f t="shared" si="0"/>
        <v>1294.3524</v>
      </c>
      <c r="E31" s="171">
        <f>COUNTIFS(Réttabanki!$W:$W,$A31,Réttabanki!$B:$B,"&lt;&gt;")</f>
        <v>8</v>
      </c>
      <c r="F31" s="176">
        <v>46282</v>
      </c>
      <c r="G31" s="176">
        <v>46338</v>
      </c>
    </row>
    <row r="32" spans="1:7" ht="15">
      <c r="A32" s="406" t="s">
        <v>1712</v>
      </c>
      <c r="B32" s="150">
        <f>SUMIFS(Réttabanki!$T:$T,Réttabanki!$W:$W,$A32)</f>
        <v>217958.30000000005</v>
      </c>
      <c r="C32" s="170">
        <f>SUMIFS(Réttabanki!$C:$C,Réttabanki!$W:$W,$A32)/1000</f>
        <v>100.001</v>
      </c>
      <c r="D32" s="151">
        <f t="shared" si="0"/>
        <v>2179.5612043879564</v>
      </c>
      <c r="E32" s="171">
        <f>COUNTIFS(Réttabanki!$W:$W,$A32,Réttabanki!$B:$B,"&lt;&gt;")</f>
        <v>7</v>
      </c>
      <c r="F32" s="176">
        <v>46283</v>
      </c>
      <c r="G32" s="176">
        <v>46339</v>
      </c>
    </row>
    <row r="33" spans="1:7" ht="15">
      <c r="A33" s="406" t="s">
        <v>1681</v>
      </c>
      <c r="B33" s="150">
        <f>SUMIFS(Réttabanki!$T:$T,Réttabanki!$W:$W,$A33)</f>
        <v>114264.90999999999</v>
      </c>
      <c r="C33" s="170">
        <f>SUMIFS(Réttabanki!$C:$C,Réttabanki!$W:$W,$A33)/1000</f>
        <v>100.001</v>
      </c>
      <c r="D33" s="151">
        <f t="shared" si="0"/>
        <v>1142.6376736232637</v>
      </c>
      <c r="E33" s="171">
        <f>COUNTIFS(Réttabanki!$W:$W,$A33,Réttabanki!$B:$B,"&lt;&gt;")</f>
        <v>8</v>
      </c>
      <c r="F33" s="176">
        <v>46286</v>
      </c>
      <c r="G33" s="176">
        <v>46342</v>
      </c>
    </row>
    <row r="34" spans="1:7" ht="15">
      <c r="A34" s="406" t="s">
        <v>1936</v>
      </c>
      <c r="B34" s="150">
        <f>SUMIFS(Réttabanki!$T:$T,Réttabanki!$W:$W,$A34)</f>
        <v>100035</v>
      </c>
      <c r="C34" s="170">
        <f>SUMIFS(Réttabanki!$C:$C,Réttabanki!$W:$W,$A34)/1000</f>
        <v>100</v>
      </c>
      <c r="D34" s="151">
        <f t="shared" si="0"/>
        <v>1000.35</v>
      </c>
      <c r="E34" s="171">
        <f>COUNTIFS(Réttabanki!$W:$W,$A34,Réttabanki!$B:$B,"&lt;&gt;")</f>
        <v>5</v>
      </c>
      <c r="F34" s="176">
        <v>46287</v>
      </c>
      <c r="G34" s="176">
        <v>46343</v>
      </c>
    </row>
    <row r="35" spans="1:7" ht="15">
      <c r="A35" s="406" t="s">
        <v>1940</v>
      </c>
      <c r="B35" s="150">
        <f>SUMIFS(Réttabanki!$T:$T,Réttabanki!$W:$W,$A35)</f>
        <v>76200</v>
      </c>
      <c r="C35" s="170">
        <f>SUMIFS(Réttabanki!$C:$C,Réttabanki!$W:$W,$A35)/1000</f>
        <v>100</v>
      </c>
      <c r="D35" s="151">
        <f t="shared" ref="D35:D65" si="1">IFERROR(B35/C35,"")</f>
        <v>762</v>
      </c>
      <c r="E35" s="171">
        <f>COUNTIFS(Réttabanki!$W:$W,$A35,Réttabanki!$B:$B,"&lt;&gt;")</f>
        <v>4</v>
      </c>
      <c r="F35" s="176">
        <v>46288</v>
      </c>
      <c r="G35" s="176">
        <v>46344</v>
      </c>
    </row>
    <row r="36" spans="1:7" ht="15">
      <c r="A36" s="406" t="s">
        <v>1945</v>
      </c>
      <c r="B36" s="150">
        <f>SUMIFS(Réttabanki!$T:$T,Réttabanki!$W:$W,$A36)</f>
        <v>88080</v>
      </c>
      <c r="C36" s="170">
        <f>SUMIFS(Réttabanki!$C:$C,Réttabanki!$W:$W,$A36)/1000</f>
        <v>100</v>
      </c>
      <c r="D36" s="151">
        <f t="shared" si="1"/>
        <v>880.8</v>
      </c>
      <c r="E36" s="171">
        <f>COUNTIFS(Réttabanki!$W:$W,$A36,Réttabanki!$B:$B,"&lt;&gt;")</f>
        <v>6</v>
      </c>
      <c r="F36" s="176">
        <v>46289</v>
      </c>
      <c r="G36" s="176">
        <v>46345</v>
      </c>
    </row>
    <row r="37" spans="1:7" ht="15">
      <c r="A37" s="406" t="s">
        <v>857</v>
      </c>
      <c r="B37" s="150">
        <f>SUMIFS(Réttabanki!$T:$T,Réttabanki!$W:$W,$A37)</f>
        <v>81399.399999999994</v>
      </c>
      <c r="C37" s="170">
        <f>SUMIFS(Réttabanki!$C:$C,Réttabanki!$W:$W,$A37)/1000</f>
        <v>108.75</v>
      </c>
      <c r="D37" s="151">
        <f t="shared" si="1"/>
        <v>748.50022988505737</v>
      </c>
      <c r="E37" s="171">
        <f>COUNTIFS(Réttabanki!$W:$W,$A37,Réttabanki!$B:$B,"&lt;&gt;")</f>
        <v>14</v>
      </c>
      <c r="F37" s="176">
        <v>46290</v>
      </c>
      <c r="G37" s="176">
        <v>46346</v>
      </c>
    </row>
    <row r="38" spans="1:7" ht="15">
      <c r="A38" s="406" t="s">
        <v>1950</v>
      </c>
      <c r="B38" s="150">
        <f>SUMIFS(Réttabanki!$T:$T,Réttabanki!$W:$W,$A38)</f>
        <v>81550</v>
      </c>
      <c r="C38" s="170">
        <f>SUMIFS(Réttabanki!$C:$C,Réttabanki!$W:$W,$A38)/1000</f>
        <v>100</v>
      </c>
      <c r="D38" s="151">
        <f t="shared" si="1"/>
        <v>815.5</v>
      </c>
      <c r="E38" s="171">
        <f>COUNTIFS(Réttabanki!$W:$W,$A38,Réttabanki!$B:$B,"&lt;&gt;")</f>
        <v>7</v>
      </c>
      <c r="F38" s="176">
        <v>46293</v>
      </c>
      <c r="G38" s="176">
        <v>46349</v>
      </c>
    </row>
    <row r="39" spans="1:7" ht="15">
      <c r="A39" s="406" t="s">
        <v>1638</v>
      </c>
      <c r="B39" s="150">
        <f>SUMIFS(Réttabanki!$T:$T,Réttabanki!$W:$W,$A39)</f>
        <v>184190.35600000003</v>
      </c>
      <c r="C39" s="170">
        <f>SUMIFS(Réttabanki!$C:$C,Réttabanki!$W:$W,$A39)/1000</f>
        <v>99.998999999999995</v>
      </c>
      <c r="D39" s="151">
        <f t="shared" si="1"/>
        <v>1841.9219792197925</v>
      </c>
      <c r="E39" s="171">
        <f>COUNTIFS(Réttabanki!$W:$W,$A39,Réttabanki!$B:$B,"&lt;&gt;")</f>
        <v>7</v>
      </c>
      <c r="F39" s="176">
        <v>46294</v>
      </c>
      <c r="G39" s="176">
        <v>46350</v>
      </c>
    </row>
    <row r="40" spans="1:7" ht="15">
      <c r="A40" s="406" t="s">
        <v>1796</v>
      </c>
      <c r="B40" s="150">
        <f>SUMIFS(Réttabanki!$T:$T,Réttabanki!$W:$W,$A40)</f>
        <v>11460.71</v>
      </c>
      <c r="C40" s="170">
        <f>SUMIFS(Réttabanki!$C:$C,Réttabanki!$W:$W,$A40)/1000</f>
        <v>100</v>
      </c>
      <c r="D40" s="151">
        <f t="shared" si="1"/>
        <v>114.60709999999999</v>
      </c>
      <c r="E40" s="171">
        <f>COUNTIFS(Réttabanki!$W:$W,$A40,Réttabanki!$B:$B,"&lt;&gt;")</f>
        <v>6</v>
      </c>
      <c r="F40" s="176">
        <v>46295</v>
      </c>
      <c r="G40" s="176">
        <v>46351</v>
      </c>
    </row>
    <row r="41" spans="1:7" ht="15">
      <c r="A41" s="406" t="s">
        <v>1954</v>
      </c>
      <c r="B41" s="150">
        <f>SUMIFS(Réttabanki!$T:$T,Réttabanki!$W:$W,$A41)</f>
        <v>107760</v>
      </c>
      <c r="C41" s="170">
        <f>SUMIFS(Réttabanki!$C:$C,Réttabanki!$W:$W,$A41)/1000</f>
        <v>100</v>
      </c>
      <c r="D41" s="151">
        <f t="shared" si="1"/>
        <v>1077.5999999999999</v>
      </c>
      <c r="E41" s="171">
        <f>COUNTIFS(Réttabanki!$W:$W,$A41,Réttabanki!$B:$B,"&lt;&gt;")</f>
        <v>5</v>
      </c>
      <c r="F41" s="176">
        <v>46296</v>
      </c>
      <c r="G41" s="176">
        <v>46352</v>
      </c>
    </row>
    <row r="42" spans="1:7" ht="15">
      <c r="A42" s="406" t="s">
        <v>1718</v>
      </c>
      <c r="B42" s="150">
        <f>SUMIFS(Réttabanki!$T:$T,Réttabanki!$W:$W,$A42)</f>
        <v>134164.55999999997</v>
      </c>
      <c r="C42" s="170">
        <f>SUMIFS(Réttabanki!$C:$C,Réttabanki!$W:$W,$A42)/1000</f>
        <v>74.025999999999996</v>
      </c>
      <c r="D42" s="151">
        <f t="shared" si="1"/>
        <v>1812.397806176208</v>
      </c>
      <c r="E42" s="171">
        <f>COUNTIFS(Réttabanki!$W:$W,$A42,Réttabanki!$B:$B,"&lt;&gt;")</f>
        <v>7</v>
      </c>
      <c r="F42" s="176">
        <v>46297</v>
      </c>
      <c r="G42" s="176">
        <v>46353</v>
      </c>
    </row>
    <row r="43" spans="1:7" ht="15">
      <c r="A43" s="406" t="s">
        <v>1828</v>
      </c>
      <c r="B43" s="150">
        <f>SUMIFS(Réttabanki!$T:$T,Réttabanki!$W:$W,$A43)</f>
        <v>49966</v>
      </c>
      <c r="C43" s="170">
        <f>SUMIFS(Réttabanki!$C:$C,Réttabanki!$W:$W,$A43)/1000</f>
        <v>100</v>
      </c>
      <c r="D43" s="151">
        <f t="shared" si="1"/>
        <v>499.66</v>
      </c>
      <c r="E43" s="171">
        <f>COUNTIFS(Réttabanki!$W:$W,$A43,Réttabanki!$B:$B,"&lt;&gt;")</f>
        <v>9</v>
      </c>
    </row>
    <row r="44" spans="1:7" ht="15">
      <c r="A44" s="406" t="s">
        <v>1807</v>
      </c>
      <c r="B44" s="150">
        <f>SUMIFS(Réttabanki!$T:$T,Réttabanki!$W:$W,$A44)</f>
        <v>60005.48</v>
      </c>
      <c r="C44" s="170">
        <f>SUMIFS(Réttabanki!$C:$C,Réttabanki!$W:$W,$A44)/1000</f>
        <v>100</v>
      </c>
      <c r="D44" s="151">
        <f t="shared" si="1"/>
        <v>600.0548</v>
      </c>
      <c r="E44" s="171">
        <f>COUNTIFS(Réttabanki!$W:$W,$A44,Réttabanki!$B:$B,"&lt;&gt;")</f>
        <v>8</v>
      </c>
    </row>
    <row r="45" spans="1:7" ht="15">
      <c r="A45" s="406" t="s">
        <v>1615</v>
      </c>
      <c r="B45" s="150">
        <f>SUMIFS(Réttabanki!$T:$T,Réttabanki!$W:$W,$A45)</f>
        <v>50110</v>
      </c>
      <c r="C45" s="170">
        <f>SUMIFS(Réttabanki!$C:$C,Réttabanki!$W:$W,$A45)/1000</f>
        <v>100</v>
      </c>
      <c r="D45" s="151">
        <f t="shared" si="1"/>
        <v>501.1</v>
      </c>
      <c r="E45" s="171">
        <f>COUNTIFS(Réttabanki!$W:$W,$A45,Réttabanki!$B:$B,"&lt;&gt;")</f>
        <v>5</v>
      </c>
    </row>
    <row r="46" spans="1:7" ht="15">
      <c r="A46" s="406" t="s">
        <v>1729</v>
      </c>
      <c r="B46" s="150">
        <f>SUMIFS(Réttabanki!$T:$T,Réttabanki!$W:$W,$A46)</f>
        <v>52434</v>
      </c>
      <c r="C46" s="170">
        <f>SUMIFS(Réttabanki!$C:$C,Réttabanki!$W:$W,$A46)/1000</f>
        <v>100</v>
      </c>
      <c r="D46" s="151">
        <f t="shared" si="1"/>
        <v>524.34</v>
      </c>
      <c r="E46" s="171">
        <f>COUNTIFS(Réttabanki!$W:$W,$A46,Réttabanki!$B:$B,"&lt;&gt;")</f>
        <v>8</v>
      </c>
    </row>
    <row r="47" spans="1:7" ht="15">
      <c r="A47" s="406" t="s">
        <v>1785</v>
      </c>
      <c r="B47" s="150">
        <f>SUMIFS(Réttabanki!$T:$T,Réttabanki!$W:$W,$A47)</f>
        <v>87544</v>
      </c>
      <c r="C47" s="170">
        <f>SUMIFS(Réttabanki!$C:$C,Réttabanki!$W:$W,$A47)/1000</f>
        <v>100</v>
      </c>
      <c r="D47" s="151">
        <f t="shared" si="1"/>
        <v>875.44</v>
      </c>
      <c r="E47" s="171">
        <f>COUNTIFS(Réttabanki!$W:$W,$A47,Réttabanki!$B:$B,"&lt;&gt;")</f>
        <v>11</v>
      </c>
    </row>
    <row r="48" spans="1:7" ht="15">
      <c r="A48" s="406" t="s">
        <v>1740</v>
      </c>
      <c r="B48" s="150">
        <f>SUMIFS(Réttabanki!$T:$T,Réttabanki!$W:$W,$A48)</f>
        <v>103945.83</v>
      </c>
      <c r="C48" s="170">
        <f>SUMIFS(Réttabanki!$C:$C,Réttabanki!$W:$W,$A48)/1000</f>
        <v>99.998000000000005</v>
      </c>
      <c r="D48" s="151">
        <f t="shared" si="1"/>
        <v>1039.4790895817916</v>
      </c>
      <c r="E48" s="171">
        <f>COUNTIFS(Réttabanki!$W:$W,$A48,Réttabanki!$B:$B,"&lt;&gt;")</f>
        <v>8</v>
      </c>
    </row>
    <row r="49" spans="1:7" ht="15">
      <c r="A49" s="406" t="s">
        <v>1763</v>
      </c>
      <c r="B49" s="150">
        <f>SUMIFS(Réttabanki!$T:$T,Réttabanki!$W:$W,$A49)</f>
        <v>118380</v>
      </c>
      <c r="C49" s="170">
        <f>SUMIFS(Réttabanki!$C:$C,Réttabanki!$W:$W,$A49)/1000</f>
        <v>100</v>
      </c>
      <c r="D49" s="151">
        <f t="shared" si="1"/>
        <v>1183.8</v>
      </c>
      <c r="E49" s="171">
        <f>COUNTIFS(Réttabanki!$W:$W,$A49,Réttabanki!$B:$B,"&lt;&gt;")</f>
        <v>9</v>
      </c>
    </row>
    <row r="50" spans="1:7" ht="15">
      <c r="A50" s="406" t="s">
        <v>1580</v>
      </c>
      <c r="B50" s="150">
        <f>SUMIFS(Réttabanki!$T:$T,Réttabanki!$W:$W,$A50)</f>
        <v>99631.88</v>
      </c>
      <c r="C50" s="170">
        <f>SUMIFS(Réttabanki!$C:$C,Réttabanki!$W:$W,$A50)/1000</f>
        <v>100</v>
      </c>
      <c r="D50" s="151">
        <f t="shared" si="1"/>
        <v>996.31880000000001</v>
      </c>
      <c r="E50" s="171">
        <f>COUNTIFS(Réttabanki!$W:$W,$A50,Réttabanki!$B:$B,"&lt;&gt;")</f>
        <v>11</v>
      </c>
    </row>
    <row r="51" spans="1:7" ht="15">
      <c r="A51" s="406" t="s">
        <v>1779</v>
      </c>
      <c r="B51" s="150">
        <f>SUMIFS(Réttabanki!$T:$T,Réttabanki!$W:$W,$A51)</f>
        <v>80560</v>
      </c>
      <c r="C51" s="170">
        <f>SUMIFS(Réttabanki!$C:$C,Réttabanki!$W:$W,$A51)/1000</f>
        <v>100</v>
      </c>
      <c r="D51" s="151">
        <f t="shared" si="1"/>
        <v>805.6</v>
      </c>
      <c r="E51" s="171">
        <f>COUNTIFS(Réttabanki!$W:$W,$A51,Réttabanki!$B:$B,"&lt;&gt;")</f>
        <v>8</v>
      </c>
    </row>
    <row r="52" spans="1:7" ht="15">
      <c r="A52" s="406" t="s">
        <v>1817</v>
      </c>
      <c r="B52" s="150">
        <f>SUMIFS(Réttabanki!$T:$T,Réttabanki!$W:$W,$A52)</f>
        <v>104734.3</v>
      </c>
      <c r="C52" s="170">
        <f>SUMIFS(Réttabanki!$C:$C,Réttabanki!$W:$W,$A52)/1000</f>
        <v>100</v>
      </c>
      <c r="D52" s="151">
        <f t="shared" si="1"/>
        <v>1047.3430000000001</v>
      </c>
      <c r="E52" s="171">
        <f>COUNTIFS(Réttabanki!$W:$W,$A52,Réttabanki!$B:$B,"&lt;&gt;")</f>
        <v>12</v>
      </c>
    </row>
    <row r="53" spans="1:7" ht="15">
      <c r="A53" s="406" t="s">
        <v>983</v>
      </c>
      <c r="B53" s="150">
        <f>SUMIFS(Réttabanki!$T:$T,Réttabanki!$W:$W,$A53)</f>
        <v>70119.999999999985</v>
      </c>
      <c r="C53" s="170">
        <f>SUMIFS(Réttabanki!$C:$C,Réttabanki!$W:$W,$A53)/1000</f>
        <v>99</v>
      </c>
      <c r="D53" s="151">
        <f t="shared" si="1"/>
        <v>708.28282828282818</v>
      </c>
      <c r="E53" s="171">
        <f>COUNTIFS(Réttabanki!$W:$W,$A53,Réttabanki!$B:$B,"&lt;&gt;")</f>
        <v>3</v>
      </c>
    </row>
    <row r="54" spans="1:7" ht="15">
      <c r="A54" s="406" t="s">
        <v>1064</v>
      </c>
      <c r="B54" s="150">
        <f>SUMIFS(Réttabanki!$T:$T,Réttabanki!$W:$W,$A54)</f>
        <v>82202</v>
      </c>
      <c r="C54" s="170">
        <f>SUMIFS(Réttabanki!$C:$C,Réttabanki!$W:$W,$A54)/1000</f>
        <v>100</v>
      </c>
      <c r="D54" s="151">
        <f t="shared" si="1"/>
        <v>822.02</v>
      </c>
      <c r="E54" s="171">
        <f>COUNTIFS(Réttabanki!$W:$W,$A54,Réttabanki!$B:$B,"&lt;&gt;")</f>
        <v>13</v>
      </c>
    </row>
    <row r="55" spans="1:7" ht="15">
      <c r="A55" s="406" t="s">
        <v>1823</v>
      </c>
      <c r="B55" s="150">
        <f>SUMIFS(Réttabanki!$T:$T,Réttabanki!$W:$W,$A55)</f>
        <v>46871.5</v>
      </c>
      <c r="C55" s="170">
        <f>SUMIFS(Réttabanki!$C:$C,Réttabanki!$W:$W,$A55)/1000</f>
        <v>99</v>
      </c>
      <c r="D55" s="151">
        <f t="shared" si="1"/>
        <v>473.44949494949498</v>
      </c>
      <c r="E55" s="171">
        <f>COUNTIFS(Réttabanki!$W:$W,$A55,Réttabanki!$B:$B,"&lt;&gt;")</f>
        <v>13</v>
      </c>
    </row>
    <row r="56" spans="1:7" ht="15">
      <c r="A56" s="406" t="s">
        <v>864</v>
      </c>
      <c r="B56" s="150">
        <f>SUMIFS(Réttabanki!$T:$T,Réttabanki!$W:$W,$A56)</f>
        <v>166244.90000000002</v>
      </c>
      <c r="C56" s="170">
        <f>SUMIFS(Réttabanki!$C:$C,Réttabanki!$W:$W,$A56)/1000</f>
        <v>99.98</v>
      </c>
      <c r="D56" s="151">
        <f t="shared" si="1"/>
        <v>1662.7815563112624</v>
      </c>
      <c r="E56" s="171">
        <f>COUNTIFS(Réttabanki!$W:$W,$A56,Réttabanki!$B:$B,"&lt;&gt;")</f>
        <v>15</v>
      </c>
    </row>
    <row r="57" spans="1:7" ht="15">
      <c r="A57" s="406" t="s">
        <v>1669</v>
      </c>
      <c r="B57" s="150">
        <f>SUMIFS(Réttabanki!$T:$T,Réttabanki!$W:$W,$A57)</f>
        <v>105310.664</v>
      </c>
      <c r="C57" s="170">
        <f>SUMIFS(Réttabanki!$C:$C,Réttabanki!$W:$W,$A57)/1000</f>
        <v>100</v>
      </c>
      <c r="D57" s="151">
        <f t="shared" si="1"/>
        <v>1053.10664</v>
      </c>
      <c r="E57" s="171">
        <f>COUNTIFS(Réttabanki!$W:$W,$A57,Réttabanki!$B:$B,"&lt;&gt;")</f>
        <v>9</v>
      </c>
    </row>
    <row r="58" spans="1:7" ht="15">
      <c r="A58" s="406" t="s">
        <v>1860</v>
      </c>
      <c r="B58" s="150">
        <f>SUMIFS(Réttabanki!$T:$T,Réttabanki!$W:$W,$A58)</f>
        <v>35722.925000000003</v>
      </c>
      <c r="C58" s="170">
        <f>SUMIFS(Réttabanki!$C:$C,Réttabanki!$W:$W,$A58)/1000</f>
        <v>46.575000000000003</v>
      </c>
      <c r="D58" s="151">
        <f t="shared" si="1"/>
        <v>766.99785292538922</v>
      </c>
      <c r="E58" s="171">
        <f>COUNTIFS(Réttabanki!$W:$W,$A58,Réttabanki!$B:$B,"&lt;&gt;")</f>
        <v>12</v>
      </c>
    </row>
    <row r="59" spans="1:7" ht="15">
      <c r="A59" s="406" t="s">
        <v>1812</v>
      </c>
      <c r="B59" s="150">
        <f>SUMIFS(Réttabanki!$T:$T,Réttabanki!$W:$W,$A59)</f>
        <v>43458.719999999994</v>
      </c>
      <c r="C59" s="170">
        <f>SUMIFS(Réttabanki!$C:$C,Réttabanki!$W:$W,$A59)/1000</f>
        <v>100</v>
      </c>
      <c r="D59" s="151">
        <f t="shared" si="1"/>
        <v>434.58719999999994</v>
      </c>
      <c r="E59" s="171">
        <f>COUNTIFS(Réttabanki!$W:$W,$A59,Réttabanki!$B:$B,"&lt;&gt;")</f>
        <v>18</v>
      </c>
      <c r="F59" s="176"/>
      <c r="G59" s="176"/>
    </row>
    <row r="60" spans="1:7" ht="15">
      <c r="A60" s="406" t="s">
        <v>1692</v>
      </c>
      <c r="B60" s="150">
        <f>SUMIFS(Réttabanki!$T:$T,Réttabanki!$W:$W,$A60)</f>
        <v>383721.77999999997</v>
      </c>
      <c r="C60" s="170">
        <f>SUMIFS(Réttabanki!$C:$C,Réttabanki!$W:$W,$A60)/1000</f>
        <v>173.82599999999999</v>
      </c>
      <c r="D60" s="151">
        <f t="shared" si="1"/>
        <v>2207.5050912981947</v>
      </c>
      <c r="E60" s="171">
        <f>COUNTIFS(Réttabanki!$W:$W,$A60,Réttabanki!$B:$B,"&lt;&gt;")</f>
        <v>13</v>
      </c>
    </row>
    <row r="61" spans="1:7" ht="15">
      <c r="A61" s="406" t="s">
        <v>1675</v>
      </c>
      <c r="B61" s="150">
        <f>SUMIFS(Réttabanki!$T:$T,Réttabanki!$W:$W,$A61)</f>
        <v>130567.63400000001</v>
      </c>
      <c r="C61" s="170">
        <f>SUMIFS(Réttabanki!$C:$C,Réttabanki!$W:$W,$A61)/1000</f>
        <v>99.998999999999995</v>
      </c>
      <c r="D61" s="151">
        <f t="shared" si="1"/>
        <v>1305.6893968939692</v>
      </c>
      <c r="E61" s="171">
        <f>COUNTIFS(Réttabanki!$W:$W,$A61,Réttabanki!$B:$B,"&lt;&gt;")</f>
        <v>8</v>
      </c>
    </row>
    <row r="62" spans="1:7" ht="15">
      <c r="A62" s="406" t="s">
        <v>1839</v>
      </c>
      <c r="B62" s="150">
        <f>SUMIFS(Réttabanki!$T:$T,Réttabanki!$W:$W,$A62)</f>
        <v>54825.5</v>
      </c>
      <c r="C62" s="170">
        <f>SUMIFS(Réttabanki!$C:$C,Réttabanki!$W:$W,$A62)/1000</f>
        <v>100</v>
      </c>
      <c r="D62" s="151">
        <f t="shared" si="1"/>
        <v>548.255</v>
      </c>
      <c r="E62" s="171">
        <f>COUNTIFS(Réttabanki!$W:$W,$A62,Réttabanki!$B:$B,"&lt;&gt;")</f>
        <v>8</v>
      </c>
    </row>
    <row r="63" spans="1:7" ht="15">
      <c r="A63" s="406" t="s">
        <v>1569</v>
      </c>
      <c r="B63" s="150">
        <f>SUMIFS(Réttabanki!$T:$T,Réttabanki!$W:$W,$A63)</f>
        <v>30488.5</v>
      </c>
      <c r="C63" s="170">
        <f>SUMIFS(Réttabanki!$C:$C,Réttabanki!$W:$W,$A63)/1000</f>
        <v>63.2</v>
      </c>
      <c r="D63" s="151">
        <f t="shared" si="1"/>
        <v>482.41297468354429</v>
      </c>
      <c r="E63" s="171">
        <f>COUNTIFS(Réttabanki!$W:$W,$A63,Réttabanki!$B:$B,"&lt;&gt;")</f>
        <v>9</v>
      </c>
    </row>
    <row r="64" spans="1:7" ht="15">
      <c r="A64" s="406" t="s">
        <v>1791</v>
      </c>
      <c r="B64" s="150">
        <f>SUMIFS(Réttabanki!$T:$T,Réttabanki!$W:$W,$A64)</f>
        <v>68742.5</v>
      </c>
      <c r="C64" s="170">
        <f>SUMIFS(Réttabanki!$C:$C,Réttabanki!$W:$W,$A64)/1000</f>
        <v>75</v>
      </c>
      <c r="D64" s="151">
        <f t="shared" si="1"/>
        <v>916.56666666666672</v>
      </c>
      <c r="E64" s="171">
        <f>COUNTIFS(Réttabanki!$W:$W,$A64,Réttabanki!$B:$B,"&lt;&gt;")</f>
        <v>9</v>
      </c>
    </row>
    <row r="65" spans="1:5" ht="15">
      <c r="A65" s="406" t="s">
        <v>852</v>
      </c>
      <c r="B65" s="150">
        <f>SUMIFS(Réttabanki!$T:$T,Réttabanki!$W:$W,$A65)</f>
        <v>99932.5</v>
      </c>
      <c r="C65" s="170">
        <f>SUMIFS(Réttabanki!$C:$C,Réttabanki!$W:$W,$A65)/1000</f>
        <v>115.5</v>
      </c>
      <c r="D65" s="151">
        <f t="shared" si="1"/>
        <v>865.2164502164502</v>
      </c>
      <c r="E65" s="171">
        <f>COUNTIFS(Réttabanki!$W:$W,$A65,Réttabanki!$B:$B,"&lt;&gt;")</f>
        <v>12</v>
      </c>
    </row>
    <row r="66" spans="1:5" ht="15">
      <c r="A66" s="406" t="s">
        <v>1686</v>
      </c>
      <c r="B66" s="150">
        <f>SUMIFS(Réttabanki!$T:$T,Réttabanki!$W:$W,$A66)</f>
        <v>202226.606</v>
      </c>
      <c r="C66" s="170">
        <f>SUMIFS(Réttabanki!$C:$C,Réttabanki!$W:$W,$A66)/1000</f>
        <v>107.827</v>
      </c>
      <c r="D66" s="151">
        <f t="shared" ref="D66:D84" si="2">IFERROR(B66/C66,"")</f>
        <v>1875.472803657711</v>
      </c>
      <c r="E66" s="171">
        <f>COUNTIFS(Réttabanki!$W:$W,$A66,Réttabanki!$B:$B,"&lt;&gt;")</f>
        <v>8</v>
      </c>
    </row>
    <row r="67" spans="1:5" ht="15">
      <c r="A67" s="406" t="s">
        <v>1651</v>
      </c>
      <c r="B67" s="150">
        <f>SUMIFS(Réttabanki!$T:$T,Réttabanki!$W:$W,$A67)</f>
        <v>189342.56</v>
      </c>
      <c r="C67" s="170">
        <f>SUMIFS(Réttabanki!$C:$C,Réttabanki!$W:$W,$A67)/1000</f>
        <v>100.001</v>
      </c>
      <c r="D67" s="151">
        <f t="shared" si="2"/>
        <v>1893.4066659333405</v>
      </c>
      <c r="E67" s="171">
        <f>COUNTIFS(Réttabanki!$W:$W,$A67,Réttabanki!$B:$B,"&lt;&gt;")</f>
        <v>7</v>
      </c>
    </row>
    <row r="68" spans="1:5" ht="15">
      <c r="A68" s="406" t="s">
        <v>1510</v>
      </c>
      <c r="B68" s="150">
        <f>SUMIFS(Réttabanki!$T:$T,Réttabanki!$W:$W,$A68)</f>
        <v>58833.48</v>
      </c>
      <c r="C68" s="170">
        <f>SUMIFS(Réttabanki!$C:$C,Réttabanki!$W:$W,$A68)/1000</f>
        <v>60</v>
      </c>
      <c r="D68" s="151">
        <f t="shared" si="2"/>
        <v>980.55800000000011</v>
      </c>
      <c r="E68" s="171">
        <f>COUNTIFS(Réttabanki!$W:$W,$A68,Réttabanki!$B:$B,"&lt;&gt;")</f>
        <v>14</v>
      </c>
    </row>
    <row r="69" spans="1:5" ht="15">
      <c r="A69" s="406" t="s">
        <v>1536</v>
      </c>
      <c r="B69" s="150">
        <f>SUMIFS(Réttabanki!$T:$T,Réttabanki!$W:$W,$A69)</f>
        <v>50669.2</v>
      </c>
      <c r="C69" s="170">
        <f>SUMIFS(Réttabanki!$C:$C,Réttabanki!$W:$W,$A69)/1000</f>
        <v>65</v>
      </c>
      <c r="D69" s="151">
        <f t="shared" si="2"/>
        <v>779.52615384615376</v>
      </c>
      <c r="E69" s="171">
        <f>COUNTIFS(Réttabanki!$W:$W,$A69,Réttabanki!$B:$B,"&lt;&gt;")</f>
        <v>12</v>
      </c>
    </row>
    <row r="70" spans="1:5" ht="15">
      <c r="A70" s="406" t="s">
        <v>1872</v>
      </c>
      <c r="B70" s="150">
        <f>SUMIFS(Réttabanki!$T:$T,Réttabanki!$W:$W,$A70)</f>
        <v>64842</v>
      </c>
      <c r="C70" s="170">
        <f>SUMIFS(Réttabanki!$C:$C,Réttabanki!$W:$W,$A70)/1000</f>
        <v>60</v>
      </c>
      <c r="D70" s="151">
        <f t="shared" si="2"/>
        <v>1080.7</v>
      </c>
      <c r="E70" s="171">
        <f>COUNTIFS(Réttabanki!$W:$W,$A70,Réttabanki!$B:$B,"&lt;&gt;")</f>
        <v>8</v>
      </c>
    </row>
    <row r="71" spans="1:5" ht="15">
      <c r="A71" s="406" t="s">
        <v>1723</v>
      </c>
      <c r="B71" s="150">
        <f>SUMIFS(Réttabanki!$T:$T,Réttabanki!$W:$W,$A71)</f>
        <v>166716.76400000002</v>
      </c>
      <c r="C71" s="170">
        <f>SUMIFS(Réttabanki!$C:$C,Réttabanki!$W:$W,$A71)/1000</f>
        <v>101.378</v>
      </c>
      <c r="D71" s="151">
        <f t="shared" si="2"/>
        <v>1644.5063425989863</v>
      </c>
      <c r="E71" s="171">
        <f>COUNTIFS(Réttabanki!$W:$W,$A71,Réttabanki!$B:$B,"&lt;&gt;")</f>
        <v>8</v>
      </c>
    </row>
    <row r="72" spans="1:5" ht="15">
      <c r="A72" s="406" t="s">
        <v>1769</v>
      </c>
      <c r="B72" s="150">
        <f>SUMIFS(Réttabanki!$T:$T,Réttabanki!$W:$W,$A72)</f>
        <v>77408</v>
      </c>
      <c r="C72" s="170">
        <f>SUMIFS(Réttabanki!$C:$C,Réttabanki!$W:$W,$A72)/1000</f>
        <v>100</v>
      </c>
      <c r="D72" s="151">
        <f t="shared" si="2"/>
        <v>774.08</v>
      </c>
      <c r="E72" s="171">
        <f>COUNTIFS(Réttabanki!$W:$W,$A72,Réttabanki!$B:$B,"&lt;&gt;")</f>
        <v>9</v>
      </c>
    </row>
    <row r="73" spans="1:5" ht="15">
      <c r="A73" s="406" t="s">
        <v>1844</v>
      </c>
      <c r="B73" s="150">
        <f>SUMIFS(Réttabanki!$T:$T,Réttabanki!$W:$W,$A73)</f>
        <v>67210</v>
      </c>
      <c r="C73" s="170">
        <f>SUMIFS(Réttabanki!$C:$C,Réttabanki!$W:$W,$A73)/1000</f>
        <v>100</v>
      </c>
      <c r="D73" s="151">
        <f t="shared" si="2"/>
        <v>672.1</v>
      </c>
      <c r="E73" s="171">
        <f>COUNTIFS(Réttabanki!$W:$W,$A73,Réttabanki!$B:$B,"&lt;&gt;")</f>
        <v>8</v>
      </c>
    </row>
    <row r="74" spans="1:5" ht="15">
      <c r="A74" s="406" t="s">
        <v>1833</v>
      </c>
      <c r="B74" s="150">
        <f>SUMIFS(Réttabanki!$T:$T,Réttabanki!$W:$W,$A74)</f>
        <v>68546</v>
      </c>
      <c r="C74" s="170">
        <f>SUMIFS(Réttabanki!$C:$C,Réttabanki!$W:$W,$A74)/1000</f>
        <v>101</v>
      </c>
      <c r="D74" s="151">
        <f t="shared" si="2"/>
        <v>678.67326732673268</v>
      </c>
      <c r="E74" s="171">
        <f>COUNTIFS(Réttabanki!$W:$W,$A74,Réttabanki!$B:$B,"&lt;&gt;")</f>
        <v>11</v>
      </c>
    </row>
    <row r="75" spans="1:5" ht="15">
      <c r="A75" s="406" t="s">
        <v>1774</v>
      </c>
      <c r="B75" s="150">
        <f>SUMIFS(Réttabanki!$T:$T,Réttabanki!$W:$W,$A75)</f>
        <v>69785</v>
      </c>
      <c r="C75" s="170">
        <f>SUMIFS(Réttabanki!$C:$C,Réttabanki!$W:$W,$A75)/1000</f>
        <v>70</v>
      </c>
      <c r="D75" s="151">
        <f t="shared" si="2"/>
        <v>996.92857142857144</v>
      </c>
      <c r="E75" s="171">
        <f>COUNTIFS(Réttabanki!$W:$W,$A75,Réttabanki!$B:$B,"&lt;&gt;")</f>
        <v>9</v>
      </c>
    </row>
    <row r="76" spans="1:5" ht="15">
      <c r="A76" s="406" t="s">
        <v>1850</v>
      </c>
      <c r="B76" s="150">
        <f>SUMIFS(Réttabanki!$T:$T,Réttabanki!$W:$W,$A76)</f>
        <v>50560.5</v>
      </c>
      <c r="C76" s="170">
        <f>SUMIFS(Réttabanki!$C:$C,Réttabanki!$W:$W,$A76)/1000</f>
        <v>100.5</v>
      </c>
      <c r="D76" s="151">
        <f t="shared" si="2"/>
        <v>503.08955223880599</v>
      </c>
      <c r="E76" s="171">
        <f>COUNTIFS(Réttabanki!$W:$W,$A76,Réttabanki!$B:$B,"&lt;&gt;")</f>
        <v>11</v>
      </c>
    </row>
    <row r="77" spans="1:5" ht="15">
      <c r="A77" s="406" t="s">
        <v>1757</v>
      </c>
      <c r="B77" s="150">
        <f>SUMIFS(Réttabanki!$T:$T,Réttabanki!$W:$W,$A77)</f>
        <v>99917.551999999996</v>
      </c>
      <c r="C77" s="170">
        <f>SUMIFS(Réttabanki!$C:$C,Réttabanki!$W:$W,$A77)/1000</f>
        <v>100</v>
      </c>
      <c r="D77" s="151">
        <f t="shared" si="2"/>
        <v>999.17552000000001</v>
      </c>
      <c r="E77" s="171">
        <f>COUNTIFS(Réttabanki!$W:$W,$A77,Réttabanki!$B:$B,"&lt;&gt;")</f>
        <v>11</v>
      </c>
    </row>
    <row r="78" spans="1:5" ht="15">
      <c r="A78" s="406" t="s">
        <v>1855</v>
      </c>
      <c r="B78" s="150">
        <f>SUMIFS(Réttabanki!$T:$T,Réttabanki!$W:$W,$A78)</f>
        <v>8201.6</v>
      </c>
      <c r="C78" s="170">
        <f>SUMIFS(Réttabanki!$C:$C,Réttabanki!$W:$W,$A78)/1000</f>
        <v>79.98</v>
      </c>
      <c r="D78" s="151">
        <f t="shared" si="2"/>
        <v>102.54563640910227</v>
      </c>
      <c r="E78" s="171">
        <f>COUNTIFS(Réttabanki!$W:$W,$A78,Réttabanki!$B:$B,"&lt;&gt;")</f>
        <v>4</v>
      </c>
    </row>
    <row r="79" spans="1:5" ht="15">
      <c r="A79" s="406" t="s">
        <v>1866</v>
      </c>
      <c r="B79" s="150">
        <f>SUMIFS(Réttabanki!$T:$T,Réttabanki!$W:$W,$A79)</f>
        <v>64127.925000000003</v>
      </c>
      <c r="C79" s="170">
        <f>SUMIFS(Réttabanki!$C:$C,Réttabanki!$W:$W,$A79)/1000</f>
        <v>45</v>
      </c>
      <c r="D79" s="151">
        <f t="shared" si="2"/>
        <v>1425.0650000000001</v>
      </c>
      <c r="E79" s="171">
        <f>COUNTIFS(Réttabanki!$W:$W,$A79,Réttabanki!$B:$B,"&lt;&gt;")</f>
        <v>11</v>
      </c>
    </row>
    <row r="80" spans="1:5" ht="15">
      <c r="A80" s="406" t="s">
        <v>1735</v>
      </c>
      <c r="B80" s="150">
        <f>SUMIFS(Réttabanki!$T:$T,Réttabanki!$W:$W,$A80)</f>
        <v>32558.980000000003</v>
      </c>
      <c r="C80" s="170">
        <f>SUMIFS(Réttabanki!$C:$C,Réttabanki!$W:$W,$A80)/1000</f>
        <v>73.823999999999998</v>
      </c>
      <c r="D80" s="151">
        <f t="shared" si="2"/>
        <v>441.03516471608157</v>
      </c>
      <c r="E80" s="171">
        <f>COUNTIFS(Réttabanki!$W:$W,$A80,Réttabanki!$B:$B,"&lt;&gt;")</f>
        <v>7</v>
      </c>
    </row>
    <row r="81" spans="1:5" ht="15">
      <c r="A81" s="406" t="s">
        <v>1542</v>
      </c>
      <c r="B81" s="150">
        <f>SUMIFS(Réttabanki!$T:$T,Réttabanki!$W:$W,$A81)</f>
        <v>19312.599999999999</v>
      </c>
      <c r="C81" s="170">
        <f>SUMIFS(Réttabanki!$C:$C,Réttabanki!$W:$W,$A81)/1000</f>
        <v>90.676000000000002</v>
      </c>
      <c r="D81" s="151">
        <f t="shared" si="2"/>
        <v>212.98469275221666</v>
      </c>
      <c r="E81" s="171">
        <f>COUNTIFS(Réttabanki!$W:$W,$A81,Réttabanki!$B:$B,"&lt;&gt;")</f>
        <v>9</v>
      </c>
    </row>
    <row r="82" spans="1:5" ht="15">
      <c r="A82" s="406" t="s">
        <v>1745</v>
      </c>
      <c r="B82" s="150">
        <f>SUMIFS(Réttabanki!$T:$T,Réttabanki!$W:$W,$A82)</f>
        <v>71120.09</v>
      </c>
      <c r="C82" s="170">
        <f>SUMIFS(Réttabanki!$C:$C,Réttabanki!$W:$W,$A82)/1000</f>
        <v>100.001</v>
      </c>
      <c r="D82" s="151">
        <f t="shared" si="2"/>
        <v>711.19378806211932</v>
      </c>
      <c r="E82" s="171">
        <f>COUNTIFS(Réttabanki!$W:$W,$A82,Réttabanki!$B:$B,"&lt;&gt;")</f>
        <v>8</v>
      </c>
    </row>
    <row r="83" spans="1:5" ht="15">
      <c r="A83" s="406" t="s">
        <v>1751</v>
      </c>
      <c r="B83" s="150">
        <f>SUMIFS(Réttabanki!$T:$T,Réttabanki!$W:$W,$A83)</f>
        <v>95150.036000000007</v>
      </c>
      <c r="C83" s="170">
        <f>SUMIFS(Réttabanki!$C:$C,Réttabanki!$W:$W,$A83)/1000</f>
        <v>87.034999999999997</v>
      </c>
      <c r="D83" s="151">
        <f t="shared" si="2"/>
        <v>1093.2387660136728</v>
      </c>
      <c r="E83" s="171">
        <f>COUNTIFS(Réttabanki!$W:$W,$A83,Réttabanki!$B:$B,"&lt;&gt;")</f>
        <v>7</v>
      </c>
    </row>
    <row r="84" spans="1:5" ht="15">
      <c r="A84" s="406" t="s">
        <v>1633</v>
      </c>
      <c r="B84" s="150">
        <f>SUMIFS(Réttabanki!$T:$T,Réttabanki!$W:$W,$A84)</f>
        <v>184666.06000000003</v>
      </c>
      <c r="C84" s="170">
        <f>SUMIFS(Réttabanki!$C:$C,Réttabanki!$W:$W,$A84)/1000</f>
        <v>100.001</v>
      </c>
      <c r="D84" s="151">
        <f t="shared" si="2"/>
        <v>1846.6421335786645</v>
      </c>
      <c r="E84" s="171">
        <f>COUNTIFS(Réttabanki!$W:$W,$A84,Réttabanki!$B:$B,"&lt;&gt;")</f>
        <v>8</v>
      </c>
    </row>
    <row r="85" spans="1:5" ht="15">
      <c r="A85" s="406" t="s">
        <v>1887</v>
      </c>
      <c r="B85" s="394">
        <f>SUMIFS(Réttabanki!$T:$T,Réttabanki!$W:$W,$A85)</f>
        <v>74000</v>
      </c>
      <c r="C85" s="170">
        <f>SUMIFS(Réttabanki!$C:$C,Réttabanki!$W:$W,$A85)/1000</f>
        <v>100</v>
      </c>
      <c r="D85" s="393">
        <f>IFERROR(B85/C85,"")</f>
        <v>740</v>
      </c>
      <c r="E85" s="171">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125" sqref="C125"/>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7" t="s">
        <v>4758</v>
      </c>
      <c r="B1" s="177" t="s">
        <v>4759</v>
      </c>
      <c r="C1" s="177" t="s">
        <v>4760</v>
      </c>
      <c r="D1" s="177" t="s">
        <v>4761</v>
      </c>
      <c r="E1" s="177" t="s">
        <v>4762</v>
      </c>
      <c r="F1" s="177" t="s">
        <v>4763</v>
      </c>
      <c r="G1" s="177" t="s">
        <v>4764</v>
      </c>
      <c r="H1" s="177" t="s">
        <v>4765</v>
      </c>
      <c r="I1" s="177" t="s">
        <v>4766</v>
      </c>
      <c r="J1" s="177" t="s">
        <v>4767</v>
      </c>
      <c r="K1" s="177" t="s">
        <v>4768</v>
      </c>
      <c r="L1" s="177" t="s">
        <v>4769</v>
      </c>
      <c r="M1" s="177" t="s">
        <v>4770</v>
      </c>
      <c r="N1" s="177" t="s">
        <v>19</v>
      </c>
      <c r="O1" s="177" t="s">
        <v>4771</v>
      </c>
      <c r="P1" s="177" t="s">
        <v>4772</v>
      </c>
      <c r="Q1" s="312" t="s">
        <v>4773</v>
      </c>
    </row>
    <row r="2" spans="1:17" ht="18" customHeight="1" outlineLevel="1">
      <c r="A2" s="182">
        <v>46244</v>
      </c>
      <c r="B2" s="183"/>
      <c r="C2" s="183" t="s">
        <v>4774</v>
      </c>
      <c r="D2" s="183"/>
      <c r="E2" s="184"/>
      <c r="F2" s="183"/>
      <c r="G2" s="183"/>
      <c r="H2" s="183"/>
      <c r="I2" s="183"/>
      <c r="J2" s="183"/>
      <c r="K2" s="183"/>
      <c r="L2" s="183"/>
      <c r="M2" s="183"/>
      <c r="N2" s="183"/>
      <c r="O2" s="183"/>
      <c r="P2" s="183"/>
      <c r="Q2" s="313"/>
    </row>
    <row r="3" spans="1:17" ht="18" customHeight="1" outlineLevel="1">
      <c r="A3" s="185">
        <v>46244</v>
      </c>
      <c r="B3" s="186" t="str">
        <f t="shared" ref="B3:B21" ca="1" si="0">IF($A3&lt;TODAY(),"Expired","Active")</f>
        <v>Expired</v>
      </c>
      <c r="C3" s="368" t="s">
        <v>866</v>
      </c>
      <c r="D3" s="186" t="s">
        <v>1993</v>
      </c>
      <c r="E3" s="187"/>
      <c r="F3" s="186"/>
      <c r="G3" s="186"/>
      <c r="H3" s="186"/>
      <c r="I3" s="186"/>
      <c r="J3" s="186"/>
      <c r="K3" s="186"/>
      <c r="L3" s="186"/>
      <c r="M3" s="186"/>
      <c r="N3" s="186"/>
      <c r="O3" s="186"/>
      <c r="P3" s="186"/>
      <c r="Q3" s="313" t="s">
        <v>4775</v>
      </c>
    </row>
    <row r="4" spans="1:17" ht="18" customHeight="1" outlineLevel="1">
      <c r="A4" s="178">
        <v>46244</v>
      </c>
      <c r="B4" s="179" t="str">
        <f t="shared" ca="1" si="0"/>
        <v>Expired</v>
      </c>
      <c r="C4" s="179" t="s">
        <v>155</v>
      </c>
      <c r="D4" s="179" t="s">
        <v>1993</v>
      </c>
      <c r="E4" s="180">
        <f>Hráefnaskrá!$D$32/1000</f>
        <v>35</v>
      </c>
      <c r="F4" s="179"/>
      <c r="G4" s="179"/>
      <c r="H4" s="179"/>
      <c r="I4" s="179" t="s">
        <v>4776</v>
      </c>
      <c r="J4" s="179"/>
      <c r="K4" s="179" t="str">
        <f>IFERROR(IF(INDEX(Vöruskrá!$C:$C,MATCH($C4,Vöruskrá!$B:$B,0))=0,"",INDEX(Vöruskrá!$C:$C,MATCH($C4,Vöruskrá!$B:$B,0))),"")</f>
        <v>Danpo</v>
      </c>
      <c r="L4" s="179"/>
      <c r="M4" s="179"/>
      <c r="N4" s="179"/>
      <c r="O4" s="179" t="str">
        <f>IFERROR(IF(INDEX(Vöruskrá!$I:$I,MATCH($C4,Vöruskrá!$B:$B,0))=0,"",INDEX(Vöruskrá!$I:$I,MATCH($C4,Vöruskrá!$B:$B,0))),"")</f>
        <v>https://drive.google.com/file/d/1GO4O3alIJnHNWfA6fdAD_SVmAdbBm5wZ/view?usp=sharing</v>
      </c>
      <c r="P4" s="179"/>
      <c r="Q4" s="313"/>
    </row>
    <row r="5" spans="1:17" ht="18" customHeight="1">
      <c r="A5" s="178">
        <v>46244</v>
      </c>
      <c r="B5" s="179" t="str">
        <f t="shared" ca="1" si="0"/>
        <v>Expired</v>
      </c>
      <c r="C5" s="179" t="s">
        <v>968</v>
      </c>
      <c r="D5" s="179" t="s">
        <v>1993</v>
      </c>
      <c r="E5" s="180">
        <f>Hráefnaskrá!$D$33/1000</f>
        <v>6</v>
      </c>
      <c r="F5" s="179"/>
      <c r="G5" s="179"/>
      <c r="H5" s="179"/>
      <c r="I5" s="179" t="s">
        <v>4776</v>
      </c>
      <c r="J5" s="179"/>
      <c r="K5" s="179" t="str">
        <f>IFERROR(IF(INDEX(Vöruskrá!$C:$C,MATCH($C5,Vöruskrá!$B:$B,0))=0,"",INDEX(Vöruskrá!$C:$C,MATCH($C5,Vöruskrá!$B:$B,0))),"")</f>
        <v/>
      </c>
      <c r="L5" s="179"/>
      <c r="M5" s="179"/>
      <c r="N5" s="179"/>
      <c r="O5" s="179" t="str">
        <f>IFERROR(IF(INDEX(Vöruskrá!$I:$I,MATCH($C5,Vöruskrá!$B:$B,0))=0,"",INDEX(Vöruskrá!$I:$I,MATCH($C5,Vöruskrá!$B:$B,0))),"")</f>
        <v/>
      </c>
      <c r="P5" s="179"/>
      <c r="Q5" s="313"/>
    </row>
    <row r="6" spans="1:17" ht="18" customHeight="1">
      <c r="A6" s="178">
        <v>46244</v>
      </c>
      <c r="B6" s="179" t="str">
        <f t="shared" ca="1" si="0"/>
        <v>Expired</v>
      </c>
      <c r="C6" s="179" t="s">
        <v>498</v>
      </c>
      <c r="D6" s="179" t="s">
        <v>1993</v>
      </c>
      <c r="E6" s="180">
        <f>Hráefnaskrá!$D$34/1000</f>
        <v>8</v>
      </c>
      <c r="F6" s="179"/>
      <c r="G6" s="179"/>
      <c r="H6" s="179"/>
      <c r="I6" s="179" t="s">
        <v>4776</v>
      </c>
      <c r="J6" s="179"/>
      <c r="K6" s="179" t="str">
        <f>IFERROR(IF(INDEX(Vöruskrá!$C:$C,MATCH($C6,Vöruskrá!$B:$B,0))=0,"",INDEX(Vöruskrá!$C:$C,MATCH($C6,Vöruskrá!$B:$B,0))),"")</f>
        <v>Ardo/Garri</v>
      </c>
      <c r="L6" s="179"/>
      <c r="M6" s="179"/>
      <c r="N6" s="179"/>
      <c r="O6" s="179" t="str">
        <f>IFERROR(IF(INDEX(Vöruskrá!$I:$I,MATCH($C6,Vöruskrá!$B:$B,0))=0,"",INDEX(Vöruskrá!$I:$I,MATCH($C6,Vöruskrá!$B:$B,0))),"")</f>
        <v>https://drive.google.com/file/d/1qe8jA8Hk6RxXOyfM7cBQ5h9W5KAo2CVf/view?usp=sharing</v>
      </c>
      <c r="P6" s="179"/>
      <c r="Q6" s="313"/>
    </row>
    <row r="7" spans="1:17" ht="18" customHeight="1">
      <c r="A7" s="178">
        <v>46244</v>
      </c>
      <c r="B7" s="179" t="str">
        <f t="shared" ca="1" si="0"/>
        <v>Expired</v>
      </c>
      <c r="C7" s="179" t="s">
        <v>878</v>
      </c>
      <c r="D7" s="179" t="s">
        <v>1993</v>
      </c>
      <c r="E7" s="180">
        <f>Hráefnaskrá!$D$35/1000</f>
        <v>8</v>
      </c>
      <c r="F7" s="179"/>
      <c r="G7" s="179"/>
      <c r="H7" s="179"/>
      <c r="I7" s="179" t="s">
        <v>4776</v>
      </c>
      <c r="J7" s="179"/>
      <c r="K7" s="179" t="str">
        <f>IFERROR(IF(INDEX(Vöruskrá!$C:$C,MATCH($C7,Vöruskrá!$B:$B,0))=0,"",INDEX(Vöruskrá!$C:$C,MATCH($C7,Vöruskrá!$B:$B,0))),"")</f>
        <v/>
      </c>
      <c r="L7" s="179"/>
      <c r="M7" s="179"/>
      <c r="N7" s="179"/>
      <c r="O7" s="179" t="str">
        <f>IFERROR(IF(INDEX(Vöruskrá!$I:$I,MATCH($C7,Vöruskrá!$B:$B,0))=0,"",INDEX(Vöruskrá!$I:$I,MATCH($C7,Vöruskrá!$B:$B,0))),"")</f>
        <v/>
      </c>
      <c r="P7" s="179"/>
      <c r="Q7" s="313"/>
    </row>
    <row r="8" spans="1:17" ht="18" customHeight="1">
      <c r="A8" s="178">
        <v>46244</v>
      </c>
      <c r="B8" s="179" t="str">
        <f t="shared" ca="1" si="0"/>
        <v>Expired</v>
      </c>
      <c r="C8" s="179" t="s">
        <v>299</v>
      </c>
      <c r="D8" s="179" t="s">
        <v>1993</v>
      </c>
      <c r="E8" s="180">
        <f>Hráefnaskrá!$D$36/1000</f>
        <v>12</v>
      </c>
      <c r="F8" s="179"/>
      <c r="G8" s="179"/>
      <c r="H8" s="179"/>
      <c r="I8" s="179" t="s">
        <v>4776</v>
      </c>
      <c r="J8" s="179"/>
      <c r="K8" s="179" t="str">
        <f>IFERROR(IF(INDEX(Vöruskrá!$C:$C,MATCH($C8,Vöruskrá!$B:$B,0))=0,"",INDEX(Vöruskrá!$C:$C,MATCH($C8,Vöruskrá!$B:$B,0))),"")</f>
        <v>Roland Foods LLC</v>
      </c>
      <c r="L8" s="179"/>
      <c r="M8" s="179"/>
      <c r="N8" s="179"/>
      <c r="O8" s="179" t="str">
        <f>IFERROR(IF(INDEX(Vöruskrá!$I:$I,MATCH($C8,Vöruskrá!$B:$B,0))=0,"",INDEX(Vöruskrá!$I:$I,MATCH($C8,Vöruskrá!$B:$B,0))),"")</f>
        <v>https://drive.google.com/file/d/1FvEYUVnd2_BK17DbZjzv5N3_8u3AZbzA/view?usp=sharing</v>
      </c>
      <c r="P8" s="179"/>
      <c r="Q8" s="313"/>
    </row>
    <row r="9" spans="1:17" ht="18" customHeight="1">
      <c r="A9" s="178">
        <v>46244</v>
      </c>
      <c r="B9" s="179" t="str">
        <f t="shared" ca="1" si="0"/>
        <v>Expired</v>
      </c>
      <c r="C9" s="179" t="s">
        <v>700</v>
      </c>
      <c r="D9" s="179" t="s">
        <v>1993</v>
      </c>
      <c r="E9" s="180">
        <f>Hráefnaskrá!$D$37/1000</f>
        <v>1.2</v>
      </c>
      <c r="F9" s="179"/>
      <c r="G9" s="179"/>
      <c r="H9" s="179"/>
      <c r="I9" s="179" t="s">
        <v>4776</v>
      </c>
      <c r="J9" s="179"/>
      <c r="K9" s="179" t="str">
        <f>IFERROR(IF(INDEX(Vöruskrá!$C:$C,MATCH($C9,Vöruskrá!$B:$B,0))=0,"",INDEX(Vöruskrá!$C:$C,MATCH($C9,Vöruskrá!$B:$B,0))),"")</f>
        <v>Essential Cuisine Ltd.</v>
      </c>
      <c r="L9" s="179"/>
      <c r="M9" s="179"/>
      <c r="N9" s="179"/>
      <c r="O9" s="179" t="str">
        <f>IFERROR(IF(INDEX(Vöruskrá!$I:$I,MATCH($C9,Vöruskrá!$B:$B,0))=0,"",INDEX(Vöruskrá!$I:$I,MATCH($C9,Vöruskrá!$B:$B,0))),"")</f>
        <v>https://drive.google.com/file/d/1fi5GSkdjIw1gerlBnue5jhr5DM-TDQfk/view?usp=sharing</v>
      </c>
      <c r="P9" s="179"/>
      <c r="Q9" s="313"/>
    </row>
    <row r="10" spans="1:17" ht="18" customHeight="1">
      <c r="A10" s="178">
        <v>46244</v>
      </c>
      <c r="B10" s="179" t="str">
        <f t="shared" ca="1" si="0"/>
        <v>Expired</v>
      </c>
      <c r="C10" s="179" t="s">
        <v>283</v>
      </c>
      <c r="D10" s="179" t="s">
        <v>1993</v>
      </c>
      <c r="E10" s="180">
        <f>Hráefnaskrá!$D$38/1000</f>
        <v>0.5</v>
      </c>
      <c r="F10" s="179"/>
      <c r="G10" s="179"/>
      <c r="H10" s="179"/>
      <c r="I10" s="179" t="s">
        <v>4776</v>
      </c>
      <c r="J10" s="179"/>
      <c r="K10" s="179" t="str">
        <f>IFERROR(IF(INDEX(Vöruskrá!$C:$C,MATCH($C10,Vöruskrá!$B:$B,0))=0,"",INDEX(Vöruskrá!$C:$C,MATCH($C10,Vöruskrá!$B:$B,0))),"")</f>
        <v>Nordic Spice AB/Garri</v>
      </c>
      <c r="L10" s="179"/>
      <c r="M10" s="179"/>
      <c r="N10" s="179"/>
      <c r="O10" s="179" t="str">
        <f>IFERROR(IF(INDEX(Vöruskrá!$I:$I,MATCH($C10,Vöruskrá!$B:$B,0))=0,"",INDEX(Vöruskrá!$I:$I,MATCH($C10,Vöruskrá!$B:$B,0))),"")</f>
        <v>https://drive.google.com/file/d/1MSRdefMEGeUCyN8gS7xeRyI53AOLv84-/view?usp=sharing</v>
      </c>
      <c r="P10" s="179"/>
      <c r="Q10" s="313"/>
    </row>
    <row r="11" spans="1:17" ht="18" customHeight="1">
      <c r="A11" s="178">
        <v>46244</v>
      </c>
      <c r="B11" s="179" t="str">
        <f t="shared" ca="1" si="0"/>
        <v>Expired</v>
      </c>
      <c r="C11" s="179" t="s">
        <v>310</v>
      </c>
      <c r="D11" s="179" t="s">
        <v>1993</v>
      </c>
      <c r="E11" s="180">
        <f>Hráefnaskrá!$D$39/1000</f>
        <v>1</v>
      </c>
      <c r="F11" s="179"/>
      <c r="G11" s="179"/>
      <c r="H11" s="179"/>
      <c r="I11" s="179" t="s">
        <v>4776</v>
      </c>
      <c r="J11" s="179"/>
      <c r="K11" s="179" t="str">
        <f>IFERROR(IF(INDEX(Vöruskrá!$C:$C,MATCH($C11,Vöruskrá!$B:$B,0))=0,"",INDEX(Vöruskrá!$C:$C,MATCH($C11,Vöruskrá!$B:$B,0))),"")</f>
        <v>Maizena / Unilever</v>
      </c>
      <c r="L11" s="179"/>
      <c r="M11" s="179"/>
      <c r="N11" s="179"/>
      <c r="O11" s="179" t="str">
        <f>IFERROR(IF(INDEX(Vöruskrá!$I:$I,MATCH($C11,Vöruskrá!$B:$B,0))=0,"",INDEX(Vöruskrá!$I:$I,MATCH($C11,Vöruskrá!$B:$B,0))),"")</f>
        <v>https://drive.google.com/file/d/1CmXprz2PFHVmxfaM0CalYclE2qYOhpF7/view?usp=sharing</v>
      </c>
      <c r="P11" s="179"/>
      <c r="Q11" s="313"/>
    </row>
    <row r="12" spans="1:17" ht="18" customHeight="1">
      <c r="A12" s="178">
        <v>46244</v>
      </c>
      <c r="B12" s="179" t="str">
        <f t="shared" ca="1" si="0"/>
        <v>Expired</v>
      </c>
      <c r="C12" s="179" t="s">
        <v>893</v>
      </c>
      <c r="D12" s="179" t="s">
        <v>1993</v>
      </c>
      <c r="E12" s="180">
        <f>Hráefnaskrá!$D$40/1000</f>
        <v>0.5</v>
      </c>
      <c r="F12" s="179"/>
      <c r="G12" s="179"/>
      <c r="H12" s="179"/>
      <c r="I12" s="179" t="s">
        <v>4776</v>
      </c>
      <c r="J12" s="179"/>
      <c r="K12" s="179" t="str">
        <f>IFERROR(IF(INDEX(Vöruskrá!$C:$C,MATCH($C12,Vöruskrá!$B:$B,0))=0,"",INDEX(Vöruskrá!$C:$C,MATCH($C12,Vöruskrá!$B:$B,0))),"")</f>
        <v>Nordic Spice AB/Garri</v>
      </c>
      <c r="L12" s="179"/>
      <c r="M12" s="179"/>
      <c r="N12" s="179"/>
      <c r="O12" s="179" t="str">
        <f>IFERROR(IF(INDEX(Vöruskrá!$I:$I,MATCH($C12,Vöruskrá!$B:$B,0))=0,"",INDEX(Vöruskrá!$I:$I,MATCH($C12,Vöruskrá!$B:$B,0))),"")</f>
        <v>https://garri.overcastcdn.com/documents/5000920C.pdf</v>
      </c>
      <c r="P12" s="179"/>
      <c r="Q12" s="313"/>
    </row>
    <row r="13" spans="1:17" ht="18" customHeight="1">
      <c r="A13" s="178">
        <v>46244</v>
      </c>
      <c r="B13" s="179" t="str">
        <f t="shared" ca="1" si="0"/>
        <v>Expired</v>
      </c>
      <c r="C13" s="179" t="s">
        <v>1105</v>
      </c>
      <c r="D13" s="179" t="s">
        <v>1993</v>
      </c>
      <c r="E13" s="180" t="e">
        <f>Hráefnaskrá!$D$41/1000</f>
        <v>#REF!</v>
      </c>
      <c r="F13" s="179"/>
      <c r="G13" s="179"/>
      <c r="H13" s="179"/>
      <c r="I13" s="179" t="s">
        <v>4776</v>
      </c>
      <c r="J13" s="179"/>
      <c r="K13" s="179" t="str">
        <f>IFERROR(IF(INDEX(Vöruskrá!$C:$C,MATCH($C13,Vöruskrá!$B:$B,0))=0,"",INDEX(Vöruskrá!$C:$C,MATCH($C13,Vöruskrá!$B:$B,0))),"")</f>
        <v>Garri</v>
      </c>
      <c r="L13" s="179"/>
      <c r="M13" s="179"/>
      <c r="N13" s="179"/>
      <c r="O13" s="179" t="str">
        <f>IFERROR(IF(INDEX(Vöruskrá!$I:$I,MATCH($C13,Vöruskrá!$B:$B,0))=0,"",INDEX(Vöruskrá!$I:$I,MATCH($C13,Vöruskrá!$B:$B,0))),"")</f>
        <v>https://garri.overcastcdn.com/documents/41023015.pdf</v>
      </c>
      <c r="P13" s="179"/>
      <c r="Q13" s="313"/>
    </row>
    <row r="14" spans="1:17" ht="18" customHeight="1">
      <c r="A14" s="178">
        <v>46244</v>
      </c>
      <c r="B14" s="179" t="str">
        <f t="shared" ca="1" si="0"/>
        <v>Expired</v>
      </c>
      <c r="C14" s="179" t="s">
        <v>269</v>
      </c>
      <c r="D14" s="179" t="s">
        <v>1993</v>
      </c>
      <c r="E14" s="180">
        <f>Hráefnaskrá!$D$42/1000</f>
        <v>0.6</v>
      </c>
      <c r="F14" s="179"/>
      <c r="G14" s="179"/>
      <c r="H14" s="179"/>
      <c r="I14" s="179" t="s">
        <v>4776</v>
      </c>
      <c r="J14" s="179"/>
      <c r="K14" s="179" t="str">
        <f>IFERROR(IF(INDEX(Vöruskrá!$C:$C,MATCH($C14,Vöruskrá!$B:$B,0))=0,"",INDEX(Vöruskrá!$C:$C,MATCH($C14,Vöruskrá!$B:$B,0))),"")</f>
        <v>Katla matvælaiðja ehf.</v>
      </c>
      <c r="L14" s="179"/>
      <c r="M14" s="179"/>
      <c r="N14" s="179"/>
      <c r="O14" s="179" t="str">
        <f>IFERROR(IF(INDEX(Vöruskrá!$I:$I,MATCH($C14,Vöruskrá!$B:$B,0))=0,"",INDEX(Vöruskrá!$I:$I,MATCH($C14,Vöruskrá!$B:$B,0))),"")</f>
        <v>https://drive.google.com/file/d/18_svh90eLQ1eSbJF3qr3eWDjhyhpL95Y/view?usp=sharing</v>
      </c>
      <c r="P14" s="179"/>
      <c r="Q14" s="313"/>
    </row>
    <row r="15" spans="1:17" ht="18" customHeight="1">
      <c r="A15" s="178">
        <v>46244</v>
      </c>
      <c r="B15" s="179" t="str">
        <f t="shared" ca="1" si="0"/>
        <v>Expired</v>
      </c>
      <c r="C15" s="179" t="s">
        <v>720</v>
      </c>
      <c r="D15" s="179" t="s">
        <v>1993</v>
      </c>
      <c r="E15" s="180">
        <f>Hráefnaskrá!$D$43/1000</f>
        <v>0.1</v>
      </c>
      <c r="F15" s="179"/>
      <c r="G15" s="179"/>
      <c r="H15" s="179"/>
      <c r="I15" s="179" t="s">
        <v>4776</v>
      </c>
      <c r="J15" s="179"/>
      <c r="K15" s="179" t="str">
        <f>IFERROR(IF(INDEX(Vöruskrá!$C:$C,MATCH($C15,Vöruskrá!$B:$B,0))=0,"",INDEX(Vöruskrá!$C:$C,MATCH($C15,Vöruskrá!$B:$B,0))),"")</f>
        <v>Nordic Spice AB/Garri</v>
      </c>
      <c r="L15" s="179"/>
      <c r="M15" s="179"/>
      <c r="N15" s="179"/>
      <c r="O15" s="179" t="str">
        <f>IFERROR(IF(INDEX(Vöruskrá!$I:$I,MATCH($C15,Vöruskrá!$B:$B,0))=0,"",INDEX(Vöruskrá!$I:$I,MATCH($C15,Vöruskrá!$B:$B,0))),"")</f>
        <v>https://drive.google.com/file/d/16pABGxDAo2BQ5ZBD9aqSATzh85vQmJ63/view?usp=sharing</v>
      </c>
      <c r="P15" s="179"/>
      <c r="Q15" s="313"/>
    </row>
    <row r="16" spans="1:17" ht="18" customHeight="1">
      <c r="A16" s="178">
        <v>46244</v>
      </c>
      <c r="B16" s="179" t="str">
        <f t="shared" ca="1" si="0"/>
        <v>Expired</v>
      </c>
      <c r="C16" s="179" t="s">
        <v>892</v>
      </c>
      <c r="D16" s="179" t="s">
        <v>1993</v>
      </c>
      <c r="E16" s="180">
        <f>Hráefnaskrá!$D$44/1000</f>
        <v>7.6</v>
      </c>
      <c r="F16" s="179"/>
      <c r="G16" s="179"/>
      <c r="H16" s="179"/>
      <c r="I16" s="179" t="s">
        <v>4776</v>
      </c>
      <c r="J16" s="179"/>
      <c r="K16" s="179" t="str">
        <f>IFERROR(IF(INDEX(Vöruskrá!$C:$C,MATCH($C16,Vöruskrá!$B:$B,0))=0,"",INDEX(Vöruskrá!$C:$C,MATCH($C16,Vöruskrá!$B:$B,0))),"")</f>
        <v/>
      </c>
      <c r="L16" s="179"/>
      <c r="M16" s="179"/>
      <c r="N16" s="179"/>
      <c r="O16" s="179" t="str">
        <f>IFERROR(IF(INDEX(Vöruskrá!$I:$I,MATCH($C16,Vöruskrá!$B:$B,0))=0,"",INDEX(Vöruskrá!$I:$I,MATCH($C16,Vöruskrá!$B:$B,0))),"")</f>
        <v/>
      </c>
      <c r="P16" s="179"/>
      <c r="Q16" s="313"/>
    </row>
    <row r="17" spans="1:17" ht="18" customHeight="1">
      <c r="A17" s="178">
        <v>46244</v>
      </c>
      <c r="B17" s="179" t="str">
        <f t="shared" ca="1" si="0"/>
        <v>Expired</v>
      </c>
      <c r="C17" s="179" t="s">
        <v>309</v>
      </c>
      <c r="D17" s="179" t="s">
        <v>1993</v>
      </c>
      <c r="E17" s="180"/>
      <c r="F17" s="179"/>
      <c r="G17" s="179"/>
      <c r="H17" s="179"/>
      <c r="I17" s="179" t="s">
        <v>4776</v>
      </c>
      <c r="J17" s="179"/>
      <c r="K17" s="179" t="str">
        <f>IFERROR(IF(INDEX(Vöruskrá!$C:$C,MATCH($C17,Vöruskrá!$B:$B,0))=0,"",INDEX(Vöruskrá!$C:$C,MATCH($C17,Vöruskrá!$B:$B,0))),"")</f>
        <v>Khao C.P. Co., Ltd.</v>
      </c>
      <c r="L17" s="179"/>
      <c r="M17" s="179"/>
      <c r="N17" s="179"/>
      <c r="O17" s="179" t="str">
        <f>IFERROR(IF(INDEX(Vöruskrá!$I:$I,MATCH($C17,Vöruskrá!$B:$B,0))=0,"",INDEX(Vöruskrá!$I:$I,MATCH($C17,Vöruskrá!$B:$B,0))),"")</f>
        <v/>
      </c>
      <c r="P17" s="179"/>
      <c r="Q17" s="313" t="s">
        <v>4777</v>
      </c>
    </row>
    <row r="18" spans="1:17" ht="18" customHeight="1">
      <c r="A18" s="178">
        <v>46244</v>
      </c>
      <c r="B18" s="179" t="str">
        <f t="shared" ca="1" si="0"/>
        <v>Expired</v>
      </c>
      <c r="C18" s="179" t="s">
        <v>1088</v>
      </c>
      <c r="D18" s="179" t="s">
        <v>2013</v>
      </c>
      <c r="E18" s="180"/>
      <c r="F18" s="179"/>
      <c r="G18" s="179"/>
      <c r="H18" s="179"/>
      <c r="I18" s="179" t="s">
        <v>4776</v>
      </c>
      <c r="J18" s="179"/>
      <c r="K18" s="179" t="str">
        <f>IFERROR(IF(INDEX(Vöruskrá!$C:$C,MATCH($C18,Vöruskrá!$B:$B,0))=0,"",INDEX(Vöruskrá!$C:$C,MATCH($C18,Vöruskrá!$B:$B,0))),"")</f>
        <v>Matarstund</v>
      </c>
      <c r="L18" s="179"/>
      <c r="M18" s="179"/>
      <c r="N18" s="179"/>
      <c r="O18" s="179" t="str">
        <f>IFERROR(IF(INDEX(Vöruskrá!$I:$I,MATCH($C18,Vöruskrá!$B:$B,0))=0,"",INDEX(Vöruskrá!$I:$I,MATCH($C18,Vöruskrá!$B:$B,0))),"")</f>
        <v/>
      </c>
      <c r="P18" s="179"/>
      <c r="Q18" s="313" t="s">
        <v>4777</v>
      </c>
    </row>
    <row r="19" spans="1:17" ht="18" customHeight="1">
      <c r="A19" s="178">
        <v>46244</v>
      </c>
      <c r="B19" s="179" t="str">
        <f t="shared" ca="1" si="0"/>
        <v>Expired</v>
      </c>
      <c r="C19" s="179" t="s">
        <v>309</v>
      </c>
      <c r="D19" s="179" t="s">
        <v>2013</v>
      </c>
      <c r="E19" s="180"/>
      <c r="F19" s="179"/>
      <c r="G19" s="179"/>
      <c r="H19" s="179"/>
      <c r="I19" s="179" t="s">
        <v>4776</v>
      </c>
      <c r="J19" s="179"/>
      <c r="K19" s="179" t="str">
        <f>IFERROR(IF(INDEX(Vöruskrá!$C:$C,MATCH($C19,Vöruskrá!$B:$B,0))=0,"",INDEX(Vöruskrá!$C:$C,MATCH($C19,Vöruskrá!$B:$B,0))),"")</f>
        <v>Khao C.P. Co., Ltd.</v>
      </c>
      <c r="L19" s="179"/>
      <c r="M19" s="179"/>
      <c r="N19" s="179"/>
      <c r="O19" s="179" t="str">
        <f>IFERROR(IF(INDEX(Vöruskrá!$I:$I,MATCH($C19,Vöruskrá!$B:$B,0))=0,"",INDEX(Vöruskrá!$I:$I,MATCH($C19,Vöruskrá!$B:$B,0))),"")</f>
        <v/>
      </c>
      <c r="P19" s="179"/>
      <c r="Q19" s="313" t="s">
        <v>4777</v>
      </c>
    </row>
    <row r="20" spans="1:17" ht="18" customHeight="1">
      <c r="A20" s="178">
        <v>46244</v>
      </c>
      <c r="B20" s="179" t="str">
        <f t="shared" ca="1" si="0"/>
        <v>Expired</v>
      </c>
      <c r="C20" s="179" t="s">
        <v>57</v>
      </c>
      <c r="D20" s="179" t="s">
        <v>2038</v>
      </c>
      <c r="E20" s="180"/>
      <c r="F20" s="179"/>
      <c r="G20" s="179"/>
      <c r="H20" s="179"/>
      <c r="I20" s="179" t="s">
        <v>3869</v>
      </c>
      <c r="J20" s="179"/>
      <c r="K20" s="179" t="str">
        <f>IFERROR(IF(INDEX(Vöruskrá!$C:$C,MATCH($C20,Vöruskrá!$B:$B,0))=0,"",INDEX(Vöruskrá!$C:$C,MATCH($C20,Vöruskrá!$B:$B,0))),"")</f>
        <v>Myllan</v>
      </c>
      <c r="L20" s="179"/>
      <c r="M20" s="179"/>
      <c r="N20" s="179"/>
      <c r="O20" s="179" t="str">
        <f>IFERROR(IF(INDEX(Vöruskrá!$I:$I,MATCH($C20,Vöruskrá!$B:$B,0))=0,"",INDEX(Vöruskrá!$I:$I,MATCH($C20,Vöruskrá!$B:$B,0))),"")</f>
        <v>https://www.myllan.is/is/vorulinur/vegan-vorur/lifskorn-trollahafrar-chiafrae</v>
      </c>
      <c r="P20" s="179"/>
      <c r="Q20" s="313" t="s">
        <v>4777</v>
      </c>
    </row>
    <row r="21" spans="1:17" ht="18" customHeight="1">
      <c r="A21" s="178">
        <v>46244</v>
      </c>
      <c r="B21" s="179" t="str">
        <f t="shared" ca="1" si="0"/>
        <v>Expired</v>
      </c>
      <c r="C21" s="179" t="s">
        <v>565</v>
      </c>
      <c r="D21" s="179" t="s">
        <v>2038</v>
      </c>
      <c r="E21" s="180"/>
      <c r="F21" s="179"/>
      <c r="G21" s="179"/>
      <c r="H21" s="179"/>
      <c r="I21" s="179" t="s">
        <v>3869</v>
      </c>
      <c r="J21" s="179"/>
      <c r="K21" s="179" t="str">
        <f>IFERROR(IF(INDEX(Vöruskrá!$C:$C,MATCH($C21,Vöruskrá!$B:$B,0))=0,"",INDEX(Vöruskrá!$C:$C,MATCH($C21,Vöruskrá!$B:$B,0))),"")</f>
        <v xml:space="preserve">MS </v>
      </c>
      <c r="L21" s="179"/>
      <c r="M21" s="179"/>
      <c r="N21" s="179"/>
      <c r="O21" s="179" t="str">
        <f>IFERROR(IF(INDEX(Vöruskrá!$I:$I,MATCH($C21,Vöruskrá!$B:$B,0))=0,"",INDEX(Vöruskrá!$I:$I,MATCH($C21,Vöruskrá!$B:$B,0))),"")</f>
        <v>https://docs.google.com/document/d/1xK3OgL95T8y9Uw0YX4LaF0Ve3yT2CmntRk4Wg1oHGcM/edit?usp=sharing</v>
      </c>
      <c r="P21" s="179"/>
      <c r="Q21" s="313" t="s">
        <v>4777</v>
      </c>
    </row>
    <row r="22" spans="1:17" ht="18" customHeight="1">
      <c r="A22" s="332">
        <v>46244</v>
      </c>
      <c r="B22" s="313" t="str">
        <f ca="1">IF($A22&lt;TODAY(),"Expired","Active")</f>
        <v>Expired</v>
      </c>
      <c r="C22" s="313" t="s">
        <v>1411</v>
      </c>
      <c r="D22" s="313" t="s">
        <v>2013</v>
      </c>
      <c r="E22" s="333"/>
      <c r="F22" s="313"/>
      <c r="G22" s="313"/>
      <c r="H22" s="313"/>
      <c r="I22" s="179" t="s">
        <v>4776</v>
      </c>
      <c r="J22" s="179"/>
      <c r="K22" s="179" t="str">
        <f>IFERROR(IF(INDEX(Vöruskrá!$C:$C,MATCH($C22,Vöruskrá!$B:$B,0))=0,"",INDEX(Vöruskrá!$C:$C,MATCH($C22,Vöruskrá!$B:$B,0))),"")</f>
        <v>Álfasaga/ Innnes</v>
      </c>
      <c r="L22" s="179"/>
      <c r="M22" s="179"/>
      <c r="N22" s="179"/>
      <c r="O22" s="179" t="str">
        <f>IFERROR(IF(INDEX(Vöruskrá!$I:$I,MATCH($C22,Vöruskrá!$B:$B,0))=0,"",INDEX(Vöruskrá!$I:$I,MATCH($C22,Vöruskrá!$B:$B,0))),"")</f>
        <v>https://innnes.is/media/na2igeis/261924_66859_261924.pdf</v>
      </c>
      <c r="P22" s="179"/>
      <c r="Q22" s="313" t="s">
        <v>4778</v>
      </c>
    </row>
    <row r="23" spans="1:17" ht="18" customHeight="1">
      <c r="A23" s="332">
        <v>46244</v>
      </c>
      <c r="B23" s="313" t="str">
        <f ca="1">IF($A23&lt;TODAY(),"Expired","Active")</f>
        <v>Expired</v>
      </c>
      <c r="C23" s="313" t="s">
        <v>1191</v>
      </c>
      <c r="D23" s="313" t="s">
        <v>960</v>
      </c>
      <c r="E23" s="333"/>
      <c r="F23" s="313"/>
      <c r="G23" s="313"/>
      <c r="H23" s="313"/>
      <c r="I23" s="179"/>
      <c r="J23" s="179"/>
      <c r="K23" s="179" t="str">
        <f>IFERROR(IF(INDEX(Vöruskrá!$C:$C,MATCH($C23,Vöruskrá!$B:$B,0))=0,"",INDEX(Vöruskrá!$C:$C,MATCH($C23,Vöruskrá!$B:$B,0))),"")</f>
        <v>Krónan</v>
      </c>
      <c r="L23" s="179"/>
      <c r="M23" s="179"/>
      <c r="N23" s="179"/>
      <c r="O23" s="179" t="str">
        <f>IFERROR(IF(INDEX(Vöruskrá!$I:$I,MATCH($C23,Vöruskrá!$B:$B,0))=0,"",INDEX(Vöruskrá!$I:$I,MATCH($C23,Vöruskrá!$B:$B,0))),"")</f>
        <v>https://promiseglutenfree.com/2024/01/23/wholesome-brown-loaf/</v>
      </c>
      <c r="P23" s="179"/>
      <c r="Q23" s="313" t="s">
        <v>4778</v>
      </c>
    </row>
    <row r="24" spans="1:17" ht="18" customHeight="1">
      <c r="A24" s="182">
        <v>46245</v>
      </c>
      <c r="B24" s="183"/>
      <c r="C24" s="183" t="s">
        <v>4774</v>
      </c>
      <c r="D24" s="183"/>
      <c r="E24" s="184"/>
      <c r="F24" s="183"/>
      <c r="G24" s="183"/>
      <c r="H24" s="183"/>
      <c r="I24" s="183"/>
      <c r="J24" s="183"/>
      <c r="K24" s="183"/>
      <c r="L24" s="183"/>
      <c r="M24" s="183"/>
      <c r="N24" s="183"/>
      <c r="O24" s="183"/>
      <c r="P24" s="183"/>
      <c r="Q24" s="313"/>
    </row>
    <row r="25" spans="1:17" ht="18" customHeight="1">
      <c r="A25" s="178">
        <v>46245</v>
      </c>
      <c r="B25" s="179" t="str">
        <f t="shared" ref="B25:B33" ca="1" si="1">IF($A25&lt;TODAY(),"Expired","Active")</f>
        <v>Expired</v>
      </c>
      <c r="C25" s="179" t="s">
        <v>177</v>
      </c>
      <c r="D25" s="179" t="s">
        <v>1993</v>
      </c>
      <c r="E25" s="180"/>
      <c r="F25" s="179"/>
      <c r="G25" s="179"/>
      <c r="H25" s="179"/>
      <c r="I25" s="179" t="s">
        <v>4776</v>
      </c>
      <c r="J25" s="179"/>
      <c r="K25" s="179" t="str">
        <f>IFERROR(IF(INDEX(Vöruskrá!$C:$C,MATCH($C25,Vöruskrá!$B:$B,0))=0,"",INDEX(Vöruskrá!$C:$C,MATCH($C25,Vöruskrá!$B:$B,0))),"")</f>
        <v>Norðanfiskur</v>
      </c>
      <c r="L25" s="179"/>
      <c r="M25" s="179"/>
      <c r="N25" s="179"/>
      <c r="O25" s="179" t="str">
        <f>IFERROR(IF(INDEX(Vöruskrá!$I:$I,MATCH($C25,Vöruskrá!$B:$B,0))=0,"",INDEX(Vöruskrá!$I:$I,MATCH($C25,Vöruskrá!$B:$B,0))),"")</f>
        <v>https://drive.google.com/file/d/1su1X4NqQ06JKbPrLHqbYVzuDSI9b-_ZY/view?usp=sharing</v>
      </c>
      <c r="P25" s="179"/>
      <c r="Q25" s="313" t="s">
        <v>4777</v>
      </c>
    </row>
    <row r="26" spans="1:17" ht="18" customHeight="1">
      <c r="A26" s="178">
        <v>46245</v>
      </c>
      <c r="B26" s="179" t="str">
        <f t="shared" ca="1" si="1"/>
        <v>Expired</v>
      </c>
      <c r="C26" s="179" t="s">
        <v>881</v>
      </c>
      <c r="D26" s="179" t="s">
        <v>1993</v>
      </c>
      <c r="E26" s="180"/>
      <c r="F26" s="179"/>
      <c r="G26" s="179"/>
      <c r="H26" s="179"/>
      <c r="I26" s="179" t="s">
        <v>4776</v>
      </c>
      <c r="J26" s="179"/>
      <c r="K26" s="179" t="str">
        <f>IFERROR(IF(INDEX(Vöruskrá!$C:$C,MATCH($C26,Vöruskrá!$B:$B,0))=0,"",INDEX(Vöruskrá!$C:$C,MATCH($C26,Vöruskrá!$B:$B,0))),"")</f>
        <v/>
      </c>
      <c r="L26" s="179"/>
      <c r="M26" s="179"/>
      <c r="N26" s="179"/>
      <c r="O26" s="179" t="str">
        <f>IFERROR(IF(INDEX(Vöruskrá!$I:$I,MATCH($C26,Vöruskrá!$B:$B,0))=0,"",INDEX(Vöruskrá!$I:$I,MATCH($C26,Vöruskrá!$B:$B,0))),"")</f>
        <v/>
      </c>
      <c r="P26" s="179"/>
      <c r="Q26" s="313" t="s">
        <v>4777</v>
      </c>
    </row>
    <row r="27" spans="1:17" ht="18" customHeight="1">
      <c r="A27" s="178">
        <v>46245</v>
      </c>
      <c r="B27" s="179" t="str">
        <f t="shared" ca="1" si="1"/>
        <v>Expired</v>
      </c>
      <c r="C27" s="179" t="s">
        <v>256</v>
      </c>
      <c r="D27" s="179" t="s">
        <v>1993</v>
      </c>
      <c r="E27" s="180"/>
      <c r="F27" s="179"/>
      <c r="G27" s="179"/>
      <c r="H27" s="179"/>
      <c r="I27" s="179" t="s">
        <v>4776</v>
      </c>
      <c r="J27" s="179"/>
      <c r="K27" s="179" t="str">
        <f>IFERROR(IF(INDEX(Vöruskrá!$C:$C,MATCH($C27,Vöruskrá!$B:$B,0))=0,"",INDEX(Vöruskrá!$C:$C,MATCH($C27,Vöruskrá!$B:$B,0))),"")</f>
        <v>Kjarnavörur hf.</v>
      </c>
      <c r="L27" s="179"/>
      <c r="M27" s="179"/>
      <c r="N27" s="179"/>
      <c r="O27" s="179" t="str">
        <f>IFERROR(IF(INDEX(Vöruskrá!$I:$I,MATCH($C27,Vöruskrá!$B:$B,0))=0,"",INDEX(Vöruskrá!$I:$I,MATCH($C27,Vöruskrá!$B:$B,0))),"")</f>
        <v>https://drive.google.com/file/d/1RA_hEPDQMpqswOh6yfemnR-S_oqXCP2_/view?usp=sharing</v>
      </c>
      <c r="P27" s="179"/>
      <c r="Q27" s="313" t="s">
        <v>4777</v>
      </c>
    </row>
    <row r="28" spans="1:17" ht="18" customHeight="1">
      <c r="A28" s="178">
        <v>46245</v>
      </c>
      <c r="B28" s="179" t="str">
        <f t="shared" ca="1" si="1"/>
        <v>Expired</v>
      </c>
      <c r="C28" s="179" t="s">
        <v>195</v>
      </c>
      <c r="D28" s="179" t="s">
        <v>2013</v>
      </c>
      <c r="E28" s="180"/>
      <c r="F28" s="179"/>
      <c r="G28" s="179"/>
      <c r="H28" s="179"/>
      <c r="I28" s="179" t="s">
        <v>3869</v>
      </c>
      <c r="J28" s="179"/>
      <c r="K28" s="179" t="str">
        <f>IFERROR(IF(INDEX(Vöruskrá!$C:$C,MATCH($C28,Vöruskrá!$B:$B,0))=0,"",INDEX(Vöruskrá!$C:$C,MATCH($C28,Vöruskrá!$B:$B,0))),"")</f>
        <v>Avita/Danco</v>
      </c>
      <c r="L28" s="179"/>
      <c r="M28" s="179"/>
      <c r="N28" s="179"/>
      <c r="O28" s="179" t="str">
        <f>IFERROR(IF(INDEX(Vöruskrá!$I:$I,MATCH($C28,Vöruskrá!$B:$B,0))=0,"",INDEX(Vöruskrá!$I:$I,MATCH($C28,Vöruskrá!$B:$B,0))),"")</f>
        <v>https://drive.google.com/file/d/1apWuKGpcNAqp6PlmDeLj6QCa3EUrWc9L/view?usp=sharing</v>
      </c>
      <c r="P28" s="179"/>
      <c r="Q28" s="313" t="s">
        <v>4777</v>
      </c>
    </row>
    <row r="29" spans="1:17" ht="18" customHeight="1">
      <c r="A29" s="178">
        <v>46245</v>
      </c>
      <c r="B29" s="179" t="str">
        <f t="shared" ca="1" si="1"/>
        <v>Expired</v>
      </c>
      <c r="C29" s="179" t="s">
        <v>881</v>
      </c>
      <c r="D29" s="179" t="s">
        <v>2013</v>
      </c>
      <c r="E29" s="180"/>
      <c r="F29" s="179"/>
      <c r="G29" s="179"/>
      <c r="H29" s="179"/>
      <c r="I29" s="179" t="s">
        <v>4776</v>
      </c>
      <c r="J29" s="179"/>
      <c r="K29" s="179" t="str">
        <f>IFERROR(IF(INDEX(Vöruskrá!$C:$C,MATCH($C29,Vöruskrá!$B:$B,0))=0,"",INDEX(Vöruskrá!$C:$C,MATCH($C29,Vöruskrá!$B:$B,0))),"")</f>
        <v/>
      </c>
      <c r="L29" s="179"/>
      <c r="M29" s="179"/>
      <c r="N29" s="179"/>
      <c r="O29" s="179" t="str">
        <f>IFERROR(IF(INDEX(Vöruskrá!$I:$I,MATCH($C29,Vöruskrá!$B:$B,0))=0,"",INDEX(Vöruskrá!$I:$I,MATCH($C29,Vöruskrá!$B:$B,0))),"")</f>
        <v/>
      </c>
      <c r="P29" s="179"/>
      <c r="Q29" s="313" t="s">
        <v>4777</v>
      </c>
    </row>
    <row r="30" spans="1:17" ht="18" customHeight="1">
      <c r="A30" s="178">
        <v>46245</v>
      </c>
      <c r="B30" s="179" t="str">
        <f t="shared" ca="1" si="1"/>
        <v>Expired</v>
      </c>
      <c r="C30" s="179" t="s">
        <v>256</v>
      </c>
      <c r="D30" s="179" t="s">
        <v>2013</v>
      </c>
      <c r="E30" s="180"/>
      <c r="F30" s="179"/>
      <c r="G30" s="179"/>
      <c r="H30" s="179"/>
      <c r="I30" s="179" t="s">
        <v>4776</v>
      </c>
      <c r="J30" s="179"/>
      <c r="K30" s="179" t="str">
        <f>IFERROR(IF(INDEX(Vöruskrá!$C:$C,MATCH($C30,Vöruskrá!$B:$B,0))=0,"",INDEX(Vöruskrá!$C:$C,MATCH($C30,Vöruskrá!$B:$B,0))),"")</f>
        <v>Kjarnavörur hf.</v>
      </c>
      <c r="L30" s="179"/>
      <c r="M30" s="179"/>
      <c r="N30" s="179"/>
      <c r="O30" s="179" t="str">
        <f>IFERROR(IF(INDEX(Vöruskrá!$I:$I,MATCH($C30,Vöruskrá!$B:$B,0))=0,"",INDEX(Vöruskrá!$I:$I,MATCH($C30,Vöruskrá!$B:$B,0))),"")</f>
        <v>https://drive.google.com/file/d/1RA_hEPDQMpqswOh6yfemnR-S_oqXCP2_/view?usp=sharing</v>
      </c>
      <c r="P30" s="179"/>
      <c r="Q30" s="313" t="s">
        <v>4777</v>
      </c>
    </row>
    <row r="31" spans="1:17" ht="18" customHeight="1">
      <c r="A31" s="178">
        <v>46245</v>
      </c>
      <c r="B31" s="179" t="str">
        <f t="shared" ca="1" si="1"/>
        <v>Expired</v>
      </c>
      <c r="C31" s="179" t="s">
        <v>136</v>
      </c>
      <c r="D31" s="179" t="s">
        <v>960</v>
      </c>
      <c r="E31" s="180"/>
      <c r="F31" s="179"/>
      <c r="G31" s="179"/>
      <c r="H31" s="179"/>
      <c r="I31" s="179" t="s">
        <v>3869</v>
      </c>
      <c r="J31" s="179"/>
      <c r="K31" s="179" t="str">
        <f>IFERROR(IF(INDEX(Vöruskrá!$C:$C,MATCH($C31,Vöruskrá!$B:$B,0))=0,"",INDEX(Vöruskrá!$C:$C,MATCH($C31,Vöruskrá!$B:$B,0))),"")</f>
        <v>Matfugl ehf.</v>
      </c>
      <c r="L31" s="179"/>
      <c r="M31" s="179"/>
      <c r="N31" s="179"/>
      <c r="O31" s="179" t="str">
        <f>IFERROR(IF(INDEX(Vöruskrá!$I:$I,MATCH($C31,Vöruskrá!$B:$B,0))=0,"",INDEX(Vöruskrá!$I:$I,MATCH($C31,Vöruskrá!$B:$B,0))),"")</f>
        <v>https://drive.google.com/file/d/1YThV-MnjJNGCpLCeYQojXy09zGYF6MrY/view?usp=sharing</v>
      </c>
      <c r="P31" s="179"/>
      <c r="Q31" s="313" t="s">
        <v>4777</v>
      </c>
    </row>
    <row r="32" spans="1:17" ht="18" customHeight="1">
      <c r="A32" s="178">
        <v>46245</v>
      </c>
      <c r="B32" s="179" t="str">
        <f t="shared" ca="1" si="1"/>
        <v>Expired</v>
      </c>
      <c r="C32" s="179" t="s">
        <v>68</v>
      </c>
      <c r="D32" s="179" t="s">
        <v>2038</v>
      </c>
      <c r="E32" s="180"/>
      <c r="F32" s="179"/>
      <c r="G32" s="179"/>
      <c r="H32" s="179"/>
      <c r="I32" s="179" t="s">
        <v>3869</v>
      </c>
      <c r="J32" s="179"/>
      <c r="K32" s="179" t="str">
        <f>IFERROR(IF(INDEX(Vöruskrá!$C:$C,MATCH($C32,Vöruskrá!$B:$B,0))=0,"",INDEX(Vöruskrá!$C:$C,MATCH($C32,Vöruskrá!$B:$B,0))),"")</f>
        <v>Pågen/ Ójk</v>
      </c>
      <c r="L32" s="179"/>
      <c r="M32" s="179"/>
      <c r="N32" s="179"/>
      <c r="O32" s="179" t="str">
        <f>IFERROR(IF(INDEX(Vöruskrá!$I:$I,MATCH($C32,Vöruskrá!$B:$B,0))=0,"",INDEX(Vöruskrá!$I:$I,MATCH($C32,Vöruskrá!$B:$B,0))),"")</f>
        <v>https://drive.google.com/file/d/1_xC3btJzq-zmdaQHqlJ0_0EY7KwFaCqs/view?usp=sharing</v>
      </c>
      <c r="P32" s="179"/>
      <c r="Q32" s="313" t="s">
        <v>4777</v>
      </c>
    </row>
    <row r="33" spans="1:17" ht="18" customHeight="1">
      <c r="A33" s="178">
        <v>46245</v>
      </c>
      <c r="B33" s="179" t="str">
        <f t="shared" ca="1" si="1"/>
        <v>Expired</v>
      </c>
      <c r="C33" s="179" t="s">
        <v>570</v>
      </c>
      <c r="D33" s="179" t="s">
        <v>2038</v>
      </c>
      <c r="E33" s="180"/>
      <c r="F33" s="179"/>
      <c r="G33" s="179"/>
      <c r="H33" s="179"/>
      <c r="I33" s="179" t="s">
        <v>3869</v>
      </c>
      <c r="J33" s="179"/>
      <c r="K33" s="179" t="str">
        <f>IFERROR(IF(INDEX(Vöruskrá!$C:$C,MATCH($C33,Vöruskrá!$B:$B,0))=0,"",INDEX(Vöruskrá!$C:$C,MATCH($C33,Vöruskrá!$B:$B,0))),"")</f>
        <v>Kjarnafæði Norðlenska hf.</v>
      </c>
      <c r="L33" s="179"/>
      <c r="M33" s="179"/>
      <c r="N33" s="179"/>
      <c r="O33" s="179" t="str">
        <f>IFERROR(IF(INDEX(Vöruskrá!$I:$I,MATCH($C33,Vöruskrá!$B:$B,0))=0,"",INDEX(Vöruskrá!$I:$I,MATCH($C33,Vöruskrá!$B:$B,0))),"")</f>
        <v>https://docs.google.com/document/d/1iXvC7kN0wGPam-zMk0XlcLESdw9tCpSF14EDgGArP38/edit?usp=sharing</v>
      </c>
      <c r="P33" s="179"/>
      <c r="Q33" s="313" t="s">
        <v>4777</v>
      </c>
    </row>
    <row r="34" spans="1:17" ht="18" customHeight="1">
      <c r="A34" s="332">
        <v>46245</v>
      </c>
      <c r="B34" s="313" t="str">
        <f ca="1">IF($A34&lt;TODAY(),"Expired","Active")</f>
        <v>Expired</v>
      </c>
      <c r="C34" s="313" t="s">
        <v>833</v>
      </c>
      <c r="D34" s="313" t="s">
        <v>2013</v>
      </c>
      <c r="E34" s="333"/>
      <c r="F34" s="313"/>
      <c r="G34" s="313"/>
      <c r="H34" s="313"/>
      <c r="I34" s="179"/>
      <c r="J34" s="179"/>
      <c r="K34" s="179" t="str">
        <f>IFERROR(IF(INDEX(Vöruskrá!$C:$C,MATCH($C34,Vöruskrá!$B:$B,0))=0,"",INDEX(Vöruskrá!$C:$C,MATCH($C34,Vöruskrá!$B:$B,0))),"")</f>
        <v>Álfasaga ehf. (Móðir Náttúra)</v>
      </c>
      <c r="L34" s="179"/>
      <c r="M34" s="179"/>
      <c r="N34" s="179"/>
      <c r="O34" s="179" t="str">
        <f>IFERROR(IF(INDEX(Vöruskrá!$I:$I,MATCH($C34,Vöruskrá!$B:$B,0))=0,"",INDEX(Vöruskrá!$I:$I,MATCH($C34,Vöruskrá!$B:$B,0))),"")</f>
        <v>https://innnes.is/tilbunir-rettir/graenkerarettir/mn-dehli-koftas-5kg/</v>
      </c>
      <c r="P34" s="179"/>
      <c r="Q34" s="313" t="s">
        <v>4778</v>
      </c>
    </row>
    <row r="35" spans="1:17" ht="18" customHeight="1">
      <c r="A35" s="332">
        <v>46245</v>
      </c>
      <c r="B35" s="313" t="str">
        <f ca="1">IF($A35&lt;TODAY(),"Expired","Active")</f>
        <v>Expired</v>
      </c>
      <c r="C35" s="313" t="s">
        <v>555</v>
      </c>
      <c r="D35" s="313" t="s">
        <v>2023</v>
      </c>
      <c r="E35" s="333"/>
      <c r="F35" s="313"/>
      <c r="G35" s="313"/>
      <c r="H35" s="313"/>
      <c r="I35" s="179" t="s">
        <v>4776</v>
      </c>
      <c r="J35" s="179"/>
      <c r="K35" s="179" t="str">
        <f>IFERROR(IF(INDEX(Vöruskrá!$C:$C,MATCH($C35,Vöruskrá!$B:$B,0))=0,"",INDEX(Vöruskrá!$C:$C,MATCH($C35,Vöruskrá!$B:$B,0))),"")</f>
        <v>Hollt og Gott ehf.</v>
      </c>
      <c r="L35" s="179"/>
      <c r="M35" s="179"/>
      <c r="N35" s="179"/>
      <c r="O35" s="179" t="str">
        <f>IFERROR(IF(INDEX(Vöruskrá!$I:$I,MATCH($C35,Vöruskrá!$B:$B,0))=0,"",INDEX(Vöruskrá!$I:$I,MATCH($C35,Vöruskrá!$B:$B,0))),"")</f>
        <v>https://docs.google.com/document/d/1wzfHpIJLlAINpkJM8u1ciPeyE03C4UiG1IHvv9ZNC34/edit?usp=sharing</v>
      </c>
      <c r="P35" s="179"/>
      <c r="Q35" s="313" t="s">
        <v>4778</v>
      </c>
    </row>
    <row r="36" spans="1:17" ht="18" customHeight="1">
      <c r="A36" s="332">
        <v>46245</v>
      </c>
      <c r="B36" s="313" t="str">
        <f ca="1">IF($A36&lt;TODAY(),"Expired","Active")</f>
        <v>Expired</v>
      </c>
      <c r="C36" s="313" t="s">
        <v>1128</v>
      </c>
      <c r="D36" s="313" t="s">
        <v>960</v>
      </c>
      <c r="E36" s="333"/>
      <c r="F36" s="313"/>
      <c r="G36" s="313"/>
      <c r="H36" s="313"/>
      <c r="I36" s="179"/>
      <c r="J36" s="179"/>
      <c r="K36" s="179" t="str">
        <f>IFERROR(IF(INDEX(Vöruskrá!$C:$C,MATCH($C36,Vöruskrá!$B:$B,0))=0,"",INDEX(Vöruskrá!$C:$C,MATCH($C36,Vöruskrá!$B:$B,0))),"")</f>
        <v>Hafið</v>
      </c>
      <c r="L36" s="179"/>
      <c r="M36" s="179"/>
      <c r="N36" s="179"/>
      <c r="O36" s="179" t="str">
        <f>IFERROR(IF(INDEX(Vöruskrá!$I:$I,MATCH($C36,Vöruskrá!$B:$B,0))=0,"",INDEX(Vöruskrá!$I:$I,MATCH($C36,Vöruskrá!$B:$B,0))),"")</f>
        <v>https://hafid.is/fiskibollur-an-ofnaemisvalda/</v>
      </c>
      <c r="P36" s="179"/>
      <c r="Q36" s="313" t="s">
        <v>4778</v>
      </c>
    </row>
    <row r="37" spans="1:17" ht="18" customHeight="1">
      <c r="A37" s="332">
        <v>46245</v>
      </c>
      <c r="B37" s="313" t="str">
        <f ca="1">IF($A37&lt;TODAY(),"Expired","Active")</f>
        <v>Expired</v>
      </c>
      <c r="C37" s="313" t="s">
        <v>1194</v>
      </c>
      <c r="D37" s="313" t="s">
        <v>960</v>
      </c>
      <c r="E37" s="333"/>
      <c r="F37" s="313"/>
      <c r="G37" s="313"/>
      <c r="H37" s="313"/>
      <c r="I37" s="179"/>
      <c r="J37" s="179"/>
      <c r="K37" s="179" t="str">
        <f>IFERROR(IF(INDEX(Vöruskrá!$C:$C,MATCH($C37,Vöruskrá!$B:$B,0))=0,"",INDEX(Vöruskrá!$C:$C,MATCH($C37,Vöruskrá!$B:$B,0))),"")</f>
        <v>Krónan</v>
      </c>
      <c r="L37" s="179"/>
      <c r="M37" s="179"/>
      <c r="N37" s="179"/>
      <c r="O37" s="179" t="str">
        <f>IFERROR(IF(INDEX(Vöruskrá!$I:$I,MATCH($C37,Vöruskrá!$B:$B,0))=0,"",INDEX(Vöruskrá!$I:$I,MATCH($C37,Vöruskrá!$B:$B,0))),"")</f>
        <v>https://promiseglutenfree.com/2024/01/24/soft-white-rolls-260g/</v>
      </c>
      <c r="P37" s="179"/>
      <c r="Q37" s="313" t="s">
        <v>4778</v>
      </c>
    </row>
    <row r="38" spans="1:17" ht="18" customHeight="1">
      <c r="A38" s="182">
        <v>46246</v>
      </c>
      <c r="B38" s="183"/>
      <c r="C38" s="183" t="s">
        <v>4774</v>
      </c>
      <c r="D38" s="183"/>
      <c r="E38" s="184"/>
      <c r="F38" s="183"/>
      <c r="G38" s="183"/>
      <c r="H38" s="183"/>
      <c r="I38" s="183"/>
      <c r="J38" s="183"/>
      <c r="K38" s="183"/>
      <c r="L38" s="183"/>
      <c r="M38" s="183"/>
      <c r="N38" s="183"/>
      <c r="O38" s="183"/>
      <c r="P38" s="183"/>
      <c r="Q38" s="313"/>
    </row>
    <row r="39" spans="1:17" ht="18" customHeight="1">
      <c r="A39" s="178">
        <v>46246</v>
      </c>
      <c r="B39" s="179" t="str">
        <f t="shared" ref="B39:B63" ca="1" si="2">IF($A39&lt;TODAY(),"Expired","Active")</f>
        <v>Expired</v>
      </c>
      <c r="C39" s="295" t="s">
        <v>104</v>
      </c>
      <c r="D39" s="179" t="s">
        <v>1993</v>
      </c>
      <c r="E39" s="180"/>
      <c r="F39" s="179"/>
      <c r="G39" s="179"/>
      <c r="H39" s="179"/>
      <c r="I39" s="179" t="s">
        <v>3869</v>
      </c>
      <c r="J39" s="179"/>
      <c r="K39" s="179" t="str">
        <f>IFERROR(IF(INDEX(Vöruskrá!$C:$C,MATCH($C39,Vöruskrá!$B:$B,0))=0,"",INDEX(Vöruskrá!$C:$C,MATCH($C39,Vöruskrá!$B:$B,0))),"")</f>
        <v>Matarstræti</v>
      </c>
      <c r="L39" s="179"/>
      <c r="M39" s="179"/>
      <c r="N39" s="179"/>
      <c r="O39" s="179" t="str">
        <f>IFERROR(IF(INDEX(Vöruskrá!$I:$I,MATCH($C39,Vöruskrá!$B:$B,0))=0,"",INDEX(Vöruskrá!$I:$I,MATCH($C39,Vöruskrá!$B:$B,0))),"")</f>
        <v>https://drive.google.com/file/d/1Q4ZfVecv6vttdWG8fU0WA-1aeEo59cEB/view?usp=sharing</v>
      </c>
      <c r="P39" s="179"/>
      <c r="Q39" s="313" t="s">
        <v>4775</v>
      </c>
    </row>
    <row r="40" spans="1:17" ht="18" customHeight="1">
      <c r="A40" s="337">
        <v>46246</v>
      </c>
      <c r="B40" s="338" t="str">
        <f ca="1">IF($A40&lt;TODAY(),"Expired","Active")</f>
        <v>Expired</v>
      </c>
      <c r="C40" s="340" t="s">
        <v>304</v>
      </c>
      <c r="D40" s="338" t="s">
        <v>1993</v>
      </c>
      <c r="E40" s="339">
        <f>Hráefnaskrá!$D$656/1000</f>
        <v>13</v>
      </c>
      <c r="F40" s="338"/>
      <c r="G40" s="338"/>
      <c r="H40" s="338"/>
      <c r="I40" s="338" t="s">
        <v>3869</v>
      </c>
      <c r="J40" s="338"/>
      <c r="K40" s="338" t="str">
        <f>IFERROR(IF(INDEX(Vöruskrá!$C:$C,MATCH($C40,Vöruskrá!$B:$B,0))=0,"",INDEX(Vöruskrá!$C:$C,MATCH($C40,Vöruskrá!$B:$B,0))),"")</f>
        <v>Khao C.P. Co., Ltd.</v>
      </c>
      <c r="L40" s="338"/>
      <c r="M40" s="338"/>
      <c r="N40" s="338"/>
      <c r="O40" s="338" t="str">
        <f>IFERROR(IF(INDEX(Vöruskrá!$I:$I,MATCH($C40,Vöruskrá!$B:$B,0))=0,"",INDEX(Vöruskrá!$I:$I,MATCH($C40,Vöruskrá!$B:$B,0))),"")</f>
        <v>https://drive.google.com/file/d/1DoKkdQMWFLTDnrAu21AaCM2FHpZ73bgS/view?usp=sharing</v>
      </c>
      <c r="P40" s="338"/>
      <c r="Q40" s="338"/>
    </row>
    <row r="41" spans="1:17" ht="18" customHeight="1">
      <c r="A41" s="337">
        <v>46246</v>
      </c>
      <c r="B41" s="338" t="str">
        <f ca="1">IF($A41&lt;TODAY(),"Expired","Active")</f>
        <v>Expired</v>
      </c>
      <c r="C41" s="340" t="s">
        <v>892</v>
      </c>
      <c r="D41" s="338" t="s">
        <v>1993</v>
      </c>
      <c r="E41" s="339">
        <f>Hráefnaskrá!$D$657/1000</f>
        <v>39</v>
      </c>
      <c r="F41" s="338"/>
      <c r="G41" s="338"/>
      <c r="H41" s="338"/>
      <c r="I41" s="338" t="s">
        <v>3869</v>
      </c>
      <c r="J41" s="338"/>
      <c r="K41" s="338" t="str">
        <f>IFERROR(IF(INDEX(Vöruskrá!$C:$C,MATCH($C41,Vöruskrá!$B:$B,0))=0,"",INDEX(Vöruskrá!$C:$C,MATCH($C41,Vöruskrá!$B:$B,0))),"")</f>
        <v/>
      </c>
      <c r="L41" s="338"/>
      <c r="M41" s="338"/>
      <c r="N41" s="338"/>
      <c r="O41" s="338" t="str">
        <f>IFERROR(IF(INDEX(Vöruskrá!$I:$I,MATCH($C41,Vöruskrá!$B:$B,0))=0,"",INDEX(Vöruskrá!$I:$I,MATCH($C41,Vöruskrá!$B:$B,0))),"")</f>
        <v/>
      </c>
      <c r="P41" s="338"/>
      <c r="Q41" s="338"/>
    </row>
    <row r="42" spans="1:17" ht="18" customHeight="1">
      <c r="A42" s="337">
        <v>46246</v>
      </c>
      <c r="B42" s="338" t="str">
        <f ca="1">IF($A42&lt;TODAY(),"Expired","Active")</f>
        <v>Expired</v>
      </c>
      <c r="C42" s="340" t="s">
        <v>744</v>
      </c>
      <c r="D42" s="338" t="s">
        <v>1993</v>
      </c>
      <c r="E42" s="339">
        <f>Hráefnaskrá!$D$658/1000</f>
        <v>26</v>
      </c>
      <c r="F42" s="338"/>
      <c r="G42" s="338"/>
      <c r="H42" s="338"/>
      <c r="I42" s="338" t="s">
        <v>3869</v>
      </c>
      <c r="J42" s="338"/>
      <c r="K42" s="338" t="str">
        <f>IFERROR(IF(INDEX(Vöruskrá!$C:$C,MATCH($C42,Vöruskrá!$B:$B,0))=0,"",INDEX(Vöruskrá!$C:$C,MATCH($C42,Vöruskrá!$B:$B,0))),"")</f>
        <v xml:space="preserve">MS </v>
      </c>
      <c r="L42" s="338"/>
      <c r="M42" s="338"/>
      <c r="N42" s="338"/>
      <c r="O42" s="338" t="str">
        <f>IFERROR(IF(INDEX(Vöruskrá!$I:$I,MATCH($C42,Vöruskrá!$B:$B,0))=0,"",INDEX(Vöruskrá!$I:$I,MATCH($C42,Vöruskrá!$B:$B,0))),"")</f>
        <v>https://docs.google.com/document/d/11ja2pjvXhmq1lP-WGaLBTVRQtcrEYgg-XyiWXgW9OKI/edit?usp=sharing</v>
      </c>
      <c r="P42" s="338"/>
      <c r="Q42" s="338"/>
    </row>
    <row r="43" spans="1:17" ht="18" customHeight="1">
      <c r="A43" s="337">
        <v>46246</v>
      </c>
      <c r="B43" s="338" t="str">
        <f ca="1">IF($A43&lt;TODAY(),"Expired","Active")</f>
        <v>Expired</v>
      </c>
      <c r="C43" s="340" t="s">
        <v>418</v>
      </c>
      <c r="D43" s="338" t="s">
        <v>1993</v>
      </c>
      <c r="E43" s="339">
        <f>Hráefnaskrá!$D$659/1000</f>
        <v>1.8</v>
      </c>
      <c r="F43" s="338"/>
      <c r="G43" s="338"/>
      <c r="H43" s="338"/>
      <c r="I43" s="338" t="s">
        <v>3869</v>
      </c>
      <c r="J43" s="338"/>
      <c r="K43" s="338" t="str">
        <f>IFERROR(IF(INDEX(Vöruskrá!$C:$C,MATCH($C43,Vöruskrá!$B:$B,0))=0,"",INDEX(Vöruskrá!$C:$C,MATCH($C43,Vöruskrá!$B:$B,0))),"")</f>
        <v>Cosun Beet Company</v>
      </c>
      <c r="L43" s="338"/>
      <c r="M43" s="338"/>
      <c r="N43" s="338"/>
      <c r="O43" s="338" t="str">
        <f>IFERROR(IF(INDEX(Vöruskrá!$I:$I,MATCH($C43,Vöruskrá!$B:$B,0))=0,"",INDEX(Vöruskrá!$I:$I,MATCH($C43,Vöruskrá!$B:$B,0))),"")</f>
        <v>https://drive.google.com/file/d/1xlkj9UFMzhBrHGJoVUjpSgwu6ml60B4l/view?usp=sharing</v>
      </c>
      <c r="P43" s="338"/>
      <c r="Q43" s="338"/>
    </row>
    <row r="44" spans="1:17" ht="18" customHeight="1">
      <c r="A44" s="337">
        <v>46246</v>
      </c>
      <c r="B44" s="338" t="str">
        <f ca="1">IF($A44&lt;TODAY(),"Expired","Active")</f>
        <v>Expired</v>
      </c>
      <c r="C44" s="340" t="s">
        <v>269</v>
      </c>
      <c r="D44" s="338" t="s">
        <v>1993</v>
      </c>
      <c r="E44" s="339">
        <f>Hráefnaskrá!$D$660/1000</f>
        <v>0.18</v>
      </c>
      <c r="F44" s="338"/>
      <c r="G44" s="338"/>
      <c r="H44" s="338"/>
      <c r="I44" s="338" t="s">
        <v>3869</v>
      </c>
      <c r="J44" s="338"/>
      <c r="K44" s="338" t="str">
        <f>IFERROR(IF(INDEX(Vöruskrá!$C:$C,MATCH($C44,Vöruskrá!$B:$B,0))=0,"",INDEX(Vöruskrá!$C:$C,MATCH($C44,Vöruskrá!$B:$B,0))),"")</f>
        <v>Katla matvælaiðja ehf.</v>
      </c>
      <c r="L44" s="338"/>
      <c r="M44" s="338"/>
      <c r="N44" s="338"/>
      <c r="O44" s="338" t="str">
        <f>IFERROR(IF(INDEX(Vöruskrá!$I:$I,MATCH($C44,Vöruskrá!$B:$B,0))=0,"",INDEX(Vöruskrá!$I:$I,MATCH($C44,Vöruskrá!$B:$B,0))),"")</f>
        <v>https://drive.google.com/file/d/18_svh90eLQ1eSbJF3qr3eWDjhyhpL95Y/view?usp=sharing</v>
      </c>
      <c r="P44" s="338"/>
      <c r="Q44" s="338"/>
    </row>
    <row r="45" spans="1:17" ht="18" customHeight="1">
      <c r="A45" s="178">
        <v>46246</v>
      </c>
      <c r="B45" s="179" t="str">
        <f t="shared" ca="1" si="2"/>
        <v>Expired</v>
      </c>
      <c r="C45" s="179" t="s">
        <v>165</v>
      </c>
      <c r="D45" s="179" t="s">
        <v>1993</v>
      </c>
      <c r="E45" s="180"/>
      <c r="F45" s="179"/>
      <c r="G45" s="179"/>
      <c r="H45" s="179"/>
      <c r="I45" s="179" t="s">
        <v>4776</v>
      </c>
      <c r="J45" s="179"/>
      <c r="K45" s="179" t="str">
        <f>IFERROR(IF(INDEX(Vöruskrá!$C:$C,MATCH($C45,Vöruskrá!$B:$B,0))=0,"",INDEX(Vöruskrá!$C:$C,MATCH($C45,Vöruskrá!$B:$B,0))),"")</f>
        <v>Kjarnafæði Norðlenska hf.</v>
      </c>
      <c r="L45" s="179"/>
      <c r="M45" s="179"/>
      <c r="N45" s="179"/>
      <c r="O45" s="179" t="str">
        <f>IFERROR(IF(INDEX(Vöruskrá!$I:$I,MATCH($C45,Vöruskrá!$B:$B,0))=0,"",INDEX(Vöruskrá!$I:$I,MATCH($C45,Vöruskrá!$B:$B,0))),"")</f>
        <v>https://docs.google.com/document/d/1dqgFZjSbMdctBpuTsZ86-uVkLNdvEtPTC6Kh8455--Y/edit?usp=sharing</v>
      </c>
      <c r="P45" s="179"/>
      <c r="Q45" s="313" t="s">
        <v>4777</v>
      </c>
    </row>
    <row r="46" spans="1:17" ht="18" customHeight="1">
      <c r="A46" s="178">
        <v>46246</v>
      </c>
      <c r="B46" s="179" t="str">
        <f t="shared" ca="1" si="2"/>
        <v>Expired</v>
      </c>
      <c r="C46" s="179" t="s">
        <v>708</v>
      </c>
      <c r="D46" s="179" t="s">
        <v>1993</v>
      </c>
      <c r="E46" s="180"/>
      <c r="F46" s="179"/>
      <c r="G46" s="179"/>
      <c r="H46" s="179"/>
      <c r="I46" s="179" t="s">
        <v>3869</v>
      </c>
      <c r="J46" s="179"/>
      <c r="K46" s="179" t="str">
        <f>IFERROR(IF(INDEX(Vöruskrá!$C:$C,MATCH($C46,Vöruskrá!$B:$B,0))=0,"",INDEX(Vöruskrá!$C:$C,MATCH($C46,Vöruskrá!$B:$B,0))),"")</f>
        <v>Nordic Spice AB/Garri</v>
      </c>
      <c r="L46" s="179"/>
      <c r="M46" s="179"/>
      <c r="N46" s="179"/>
      <c r="O46" s="179" t="str">
        <f>IFERROR(IF(INDEX(Vöruskrá!$I:$I,MATCH($C46,Vöruskrá!$B:$B,0))=0,"",INDEX(Vöruskrá!$I:$I,MATCH($C46,Vöruskrá!$B:$B,0))),"")</f>
        <v>https://drive.google.com/file/d/1c6qdOHZcV0sAzOAgRkfxi1RSC2sFmIpe/view?usp=sharing</v>
      </c>
      <c r="P46" s="179"/>
      <c r="Q46" s="313" t="s">
        <v>4777</v>
      </c>
    </row>
    <row r="47" spans="1:17" ht="18" customHeight="1">
      <c r="A47" s="185">
        <v>46246</v>
      </c>
      <c r="B47" s="186" t="str">
        <f t="shared" ca="1" si="2"/>
        <v>Expired</v>
      </c>
      <c r="C47" s="368" t="s">
        <v>1855</v>
      </c>
      <c r="D47" s="186" t="s">
        <v>2013</v>
      </c>
      <c r="E47" s="187"/>
      <c r="F47" s="186"/>
      <c r="G47" s="186"/>
      <c r="H47" s="186"/>
      <c r="I47" s="186"/>
      <c r="J47" s="186"/>
      <c r="K47" s="186"/>
      <c r="L47" s="186"/>
      <c r="M47" s="186"/>
      <c r="N47" s="186"/>
      <c r="O47" s="186"/>
      <c r="P47" s="186"/>
      <c r="Q47" s="313" t="s">
        <v>4775</v>
      </c>
    </row>
    <row r="48" spans="1:17" ht="18" customHeight="1">
      <c r="A48" s="178">
        <v>46246</v>
      </c>
      <c r="B48" s="179" t="str">
        <f t="shared" ca="1" si="2"/>
        <v>Expired</v>
      </c>
      <c r="C48" s="179" t="s">
        <v>304</v>
      </c>
      <c r="D48" s="179" t="s">
        <v>2013</v>
      </c>
      <c r="E48" s="180">
        <f>Hráefnaskrá!$D$617/1000</f>
        <v>13</v>
      </c>
      <c r="F48" s="179"/>
      <c r="G48" s="179"/>
      <c r="H48" s="179"/>
      <c r="I48" s="179" t="s">
        <v>4776</v>
      </c>
      <c r="J48" s="179"/>
      <c r="K48" s="179" t="str">
        <f>IFERROR(IF(INDEX(Vöruskrá!$C:$C,MATCH($C48,Vöruskrá!$B:$B,0))=0,"",INDEX(Vöruskrá!$C:$C,MATCH($C48,Vöruskrá!$B:$B,0))),"")</f>
        <v>Khao C.P. Co., Ltd.</v>
      </c>
      <c r="L48" s="179"/>
      <c r="M48" s="179"/>
      <c r="N48" s="179"/>
      <c r="O48" s="179" t="str">
        <f>IFERROR(IF(INDEX(Vöruskrá!$I:$I,MATCH($C48,Vöruskrá!$B:$B,0))=0,"",INDEX(Vöruskrá!$I:$I,MATCH($C48,Vöruskrá!$B:$B,0))),"")</f>
        <v>https://drive.google.com/file/d/1DoKkdQMWFLTDnrAu21AaCM2FHpZ73bgS/view?usp=sharing</v>
      </c>
      <c r="P48" s="179"/>
      <c r="Q48" s="313"/>
    </row>
    <row r="49" spans="1:17" ht="18" customHeight="1">
      <c r="A49" s="178">
        <v>46246</v>
      </c>
      <c r="B49" s="179" t="str">
        <f t="shared" ca="1" si="2"/>
        <v>Expired</v>
      </c>
      <c r="C49" s="179" t="s">
        <v>892</v>
      </c>
      <c r="D49" s="179" t="s">
        <v>2013</v>
      </c>
      <c r="E49" s="180">
        <f>Hráefnaskrá!$D$618/1000</f>
        <v>30</v>
      </c>
      <c r="F49" s="179"/>
      <c r="G49" s="179"/>
      <c r="H49" s="179"/>
      <c r="I49" s="179" t="s">
        <v>3869</v>
      </c>
      <c r="J49" s="179"/>
      <c r="K49" s="179" t="str">
        <f>IFERROR(IF(INDEX(Vöruskrá!$C:$C,MATCH($C49,Vöruskrá!$B:$B,0))=0,"",INDEX(Vöruskrá!$C:$C,MATCH($C49,Vöruskrá!$B:$B,0))),"")</f>
        <v/>
      </c>
      <c r="L49" s="179"/>
      <c r="M49" s="179"/>
      <c r="N49" s="179"/>
      <c r="O49" s="179" t="str">
        <f>IFERROR(IF(INDEX(Vöruskrá!$I:$I,MATCH($C49,Vöruskrá!$B:$B,0))=0,"",INDEX(Vöruskrá!$I:$I,MATCH($C49,Vöruskrá!$B:$B,0))),"")</f>
        <v/>
      </c>
      <c r="P49" s="179"/>
      <c r="Q49" s="313"/>
    </row>
    <row r="50" spans="1:17" ht="18" customHeight="1">
      <c r="A50" s="178">
        <v>46246</v>
      </c>
      <c r="B50" s="179" t="str">
        <f t="shared" ca="1" si="2"/>
        <v>Expired</v>
      </c>
      <c r="C50" s="179" t="s">
        <v>118</v>
      </c>
      <c r="D50" s="179" t="s">
        <v>2013</v>
      </c>
      <c r="E50" s="180">
        <f>Hráefnaskrá!$D$619/1000</f>
        <v>35</v>
      </c>
      <c r="F50" s="179"/>
      <c r="G50" s="179"/>
      <c r="H50" s="179"/>
      <c r="I50" s="179" t="s">
        <v>3869</v>
      </c>
      <c r="J50" s="179"/>
      <c r="K50" s="179" t="str">
        <f>IFERROR(IF(INDEX(Vöruskrá!$C:$C,MATCH($C50,Vöruskrá!$B:$B,0))=0,"",INDEX(Vöruskrá!$C:$C,MATCH($C50,Vöruskrá!$B:$B,0))),"")</f>
        <v xml:space="preserve">FrieslandCampina/Nathan </v>
      </c>
      <c r="L50" s="179"/>
      <c r="M50" s="179"/>
      <c r="N50" s="179"/>
      <c r="O50" s="179" t="str">
        <f>IFERROR(IF(INDEX(Vöruskrá!$I:$I,MATCH($C50,Vöruskrá!$B:$B,0))=0,"",INDEX(Vöruskrá!$I:$I,MATCH($C50,Vöruskrá!$B:$B,0))),"")</f>
        <v>https://drive.google.com/file/d/1VkCiTqPDw5l0voO-OiMPXkFvU-St0eZv/view?usp=sharing</v>
      </c>
      <c r="P50" s="179"/>
      <c r="Q50" s="313"/>
    </row>
    <row r="51" spans="1:17" ht="18" customHeight="1">
      <c r="A51" s="178">
        <v>46246</v>
      </c>
      <c r="B51" s="179" t="str">
        <f t="shared" ca="1" si="2"/>
        <v>Expired</v>
      </c>
      <c r="C51" s="179" t="s">
        <v>418</v>
      </c>
      <c r="D51" s="179" t="s">
        <v>2013</v>
      </c>
      <c r="E51" s="180">
        <f>Hráefnaskrá!$D$620/1000</f>
        <v>1.8</v>
      </c>
      <c r="F51" s="179"/>
      <c r="G51" s="179"/>
      <c r="H51" s="179"/>
      <c r="I51" s="179" t="s">
        <v>3869</v>
      </c>
      <c r="J51" s="179"/>
      <c r="K51" s="179" t="str">
        <f>IFERROR(IF(INDEX(Vöruskrá!$C:$C,MATCH($C51,Vöruskrá!$B:$B,0))=0,"",INDEX(Vöruskrá!$C:$C,MATCH($C51,Vöruskrá!$B:$B,0))),"")</f>
        <v>Cosun Beet Company</v>
      </c>
      <c r="L51" s="179"/>
      <c r="M51" s="179"/>
      <c r="N51" s="179"/>
      <c r="O51" s="179" t="str">
        <f>IFERROR(IF(INDEX(Vöruskrá!$I:$I,MATCH($C51,Vöruskrá!$B:$B,0))=0,"",INDEX(Vöruskrá!$I:$I,MATCH($C51,Vöruskrá!$B:$B,0))),"")</f>
        <v>https://drive.google.com/file/d/1xlkj9UFMzhBrHGJoVUjpSgwu6ml60B4l/view?usp=sharing</v>
      </c>
      <c r="P51" s="179"/>
      <c r="Q51" s="313"/>
    </row>
    <row r="52" spans="1:17" ht="18" customHeight="1">
      <c r="A52" s="178">
        <v>46246</v>
      </c>
      <c r="B52" s="179" t="str">
        <f t="shared" ca="1" si="2"/>
        <v>Expired</v>
      </c>
      <c r="C52" s="179" t="s">
        <v>269</v>
      </c>
      <c r="D52" s="179" t="s">
        <v>2013</v>
      </c>
      <c r="E52" s="180">
        <f>Hráefnaskrá!$D$621/1000</f>
        <v>0.18</v>
      </c>
      <c r="F52" s="179"/>
      <c r="G52" s="179"/>
      <c r="H52" s="179"/>
      <c r="I52" s="179" t="s">
        <v>3869</v>
      </c>
      <c r="J52" s="179"/>
      <c r="K52" s="179" t="str">
        <f>IFERROR(IF(INDEX(Vöruskrá!$C:$C,MATCH($C52,Vöruskrá!$B:$B,0))=0,"",INDEX(Vöruskrá!$C:$C,MATCH($C52,Vöruskrá!$B:$B,0))),"")</f>
        <v>Katla matvælaiðja ehf.</v>
      </c>
      <c r="L52" s="179"/>
      <c r="M52" s="179"/>
      <c r="N52" s="179"/>
      <c r="O52" s="179" t="str">
        <f>IFERROR(IF(INDEX(Vöruskrá!$I:$I,MATCH($C52,Vöruskrá!$B:$B,0))=0,"",INDEX(Vöruskrá!$I:$I,MATCH($C52,Vöruskrá!$B:$B,0))),"")</f>
        <v>https://drive.google.com/file/d/18_svh90eLQ1eSbJF3qr3eWDjhyhpL95Y/view?usp=sharing</v>
      </c>
      <c r="P52" s="179"/>
      <c r="Q52" s="313"/>
    </row>
    <row r="53" spans="1:17" ht="18" customHeight="1">
      <c r="A53" s="178">
        <v>46246</v>
      </c>
      <c r="B53" s="179" t="str">
        <f t="shared" ca="1" si="2"/>
        <v>Expired</v>
      </c>
      <c r="C53" s="179" t="s">
        <v>708</v>
      </c>
      <c r="D53" s="179" t="s">
        <v>2013</v>
      </c>
      <c r="E53" s="180"/>
      <c r="F53" s="179"/>
      <c r="G53" s="179"/>
      <c r="H53" s="179"/>
      <c r="I53" s="179" t="s">
        <v>3869</v>
      </c>
      <c r="J53" s="179"/>
      <c r="K53" s="179" t="str">
        <f>IFERROR(IF(INDEX(Vöruskrá!$C:$C,MATCH($C53,Vöruskrá!$B:$B,0))=0,"",INDEX(Vöruskrá!$C:$C,MATCH($C53,Vöruskrá!$B:$B,0))),"")</f>
        <v>Nordic Spice AB/Garri</v>
      </c>
      <c r="L53" s="179"/>
      <c r="M53" s="179"/>
      <c r="N53" s="179"/>
      <c r="O53" s="179" t="str">
        <f>IFERROR(IF(INDEX(Vöruskrá!$I:$I,MATCH($C53,Vöruskrá!$B:$B,0))=0,"",INDEX(Vöruskrá!$I:$I,MATCH($C53,Vöruskrá!$B:$B,0))),"")</f>
        <v>https://drive.google.com/file/d/1c6qdOHZcV0sAzOAgRkfxi1RSC2sFmIpe/view?usp=sharing</v>
      </c>
      <c r="P53" s="179"/>
      <c r="Q53" s="313" t="s">
        <v>4777</v>
      </c>
    </row>
    <row r="54" spans="1:17" ht="18" customHeight="1">
      <c r="A54" s="185">
        <v>46246</v>
      </c>
      <c r="B54" s="186" t="str">
        <f t="shared" ca="1" si="2"/>
        <v>Expired</v>
      </c>
      <c r="C54" s="368" t="s">
        <v>1855</v>
      </c>
      <c r="D54" s="186" t="s">
        <v>960</v>
      </c>
      <c r="E54" s="187"/>
      <c r="F54" s="186"/>
      <c r="G54" s="186"/>
      <c r="H54" s="186"/>
      <c r="I54" s="186"/>
      <c r="J54" s="186"/>
      <c r="K54" s="186"/>
      <c r="L54" s="186"/>
      <c r="M54" s="186"/>
      <c r="N54" s="186"/>
      <c r="O54" s="186"/>
      <c r="P54" s="186"/>
      <c r="Q54" s="313" t="s">
        <v>4775</v>
      </c>
    </row>
    <row r="55" spans="1:17" ht="18" customHeight="1">
      <c r="A55" s="178">
        <v>46246</v>
      </c>
      <c r="B55" s="179" t="str">
        <f t="shared" ca="1" si="2"/>
        <v>Expired</v>
      </c>
      <c r="C55" s="179" t="s">
        <v>304</v>
      </c>
      <c r="D55" s="179" t="s">
        <v>960</v>
      </c>
      <c r="E55" s="180">
        <f>Hráefnaskrá!$D$617/1000</f>
        <v>13</v>
      </c>
      <c r="F55" s="179"/>
      <c r="G55" s="179"/>
      <c r="H55" s="179"/>
      <c r="I55" s="179" t="s">
        <v>3869</v>
      </c>
      <c r="J55" s="179"/>
      <c r="K55" s="179" t="str">
        <f>IFERROR(IF(INDEX(Vöruskrá!$C:$C,MATCH($C55,Vöruskrá!$B:$B,0))=0,"",INDEX(Vöruskrá!$C:$C,MATCH($C55,Vöruskrá!$B:$B,0))),"")</f>
        <v>Khao C.P. Co., Ltd.</v>
      </c>
      <c r="L55" s="179"/>
      <c r="M55" s="179"/>
      <c r="N55" s="179"/>
      <c r="O55" s="179" t="str">
        <f>IFERROR(IF(INDEX(Vöruskrá!$I:$I,MATCH($C55,Vöruskrá!$B:$B,0))=0,"",INDEX(Vöruskrá!$I:$I,MATCH($C55,Vöruskrá!$B:$B,0))),"")</f>
        <v>https://drive.google.com/file/d/1DoKkdQMWFLTDnrAu21AaCM2FHpZ73bgS/view?usp=sharing</v>
      </c>
      <c r="P55" s="179"/>
      <c r="Q55" s="313"/>
    </row>
    <row r="56" spans="1:17" ht="18" customHeight="1">
      <c r="A56" s="178">
        <v>46246</v>
      </c>
      <c r="B56" s="179" t="str">
        <f t="shared" ca="1" si="2"/>
        <v>Expired</v>
      </c>
      <c r="C56" s="179" t="s">
        <v>892</v>
      </c>
      <c r="D56" s="179" t="s">
        <v>960</v>
      </c>
      <c r="E56" s="180">
        <f>Hráefnaskrá!$D$618/1000</f>
        <v>30</v>
      </c>
      <c r="F56" s="179"/>
      <c r="G56" s="179"/>
      <c r="H56" s="179"/>
      <c r="I56" s="179" t="s">
        <v>3869</v>
      </c>
      <c r="J56" s="179"/>
      <c r="K56" s="179" t="str">
        <f>IFERROR(IF(INDEX(Vöruskrá!$C:$C,MATCH($C56,Vöruskrá!$B:$B,0))=0,"",INDEX(Vöruskrá!$C:$C,MATCH($C56,Vöruskrá!$B:$B,0))),"")</f>
        <v/>
      </c>
      <c r="L56" s="179"/>
      <c r="M56" s="179"/>
      <c r="N56" s="179"/>
      <c r="O56" s="179" t="str">
        <f>IFERROR(IF(INDEX(Vöruskrá!$I:$I,MATCH($C56,Vöruskrá!$B:$B,0))=0,"",INDEX(Vöruskrá!$I:$I,MATCH($C56,Vöruskrá!$B:$B,0))),"")</f>
        <v/>
      </c>
      <c r="P56" s="179"/>
      <c r="Q56" s="313"/>
    </row>
    <row r="57" spans="1:17" ht="18" customHeight="1">
      <c r="A57" s="178">
        <v>46246</v>
      </c>
      <c r="B57" s="179" t="str">
        <f t="shared" ca="1" si="2"/>
        <v>Expired</v>
      </c>
      <c r="C57" s="179" t="s">
        <v>118</v>
      </c>
      <c r="D57" s="179" t="s">
        <v>960</v>
      </c>
      <c r="E57" s="180">
        <f>Hráefnaskrá!$D$619/1000</f>
        <v>35</v>
      </c>
      <c r="F57" s="179"/>
      <c r="G57" s="179"/>
      <c r="H57" s="179"/>
      <c r="I57" s="179" t="s">
        <v>3869</v>
      </c>
      <c r="J57" s="179"/>
      <c r="K57" s="179" t="str">
        <f>IFERROR(IF(INDEX(Vöruskrá!$C:$C,MATCH($C57,Vöruskrá!$B:$B,0))=0,"",INDEX(Vöruskrá!$C:$C,MATCH($C57,Vöruskrá!$B:$B,0))),"")</f>
        <v xml:space="preserve">FrieslandCampina/Nathan </v>
      </c>
      <c r="L57" s="179"/>
      <c r="M57" s="179"/>
      <c r="N57" s="179"/>
      <c r="O57" s="179" t="str">
        <f>IFERROR(IF(INDEX(Vöruskrá!$I:$I,MATCH($C57,Vöruskrá!$B:$B,0))=0,"",INDEX(Vöruskrá!$I:$I,MATCH($C57,Vöruskrá!$B:$B,0))),"")</f>
        <v>https://drive.google.com/file/d/1VkCiTqPDw5l0voO-OiMPXkFvU-St0eZv/view?usp=sharing</v>
      </c>
      <c r="P57" s="179"/>
      <c r="Q57" s="313"/>
    </row>
    <row r="58" spans="1:17" ht="18" customHeight="1">
      <c r="A58" s="178">
        <v>46246</v>
      </c>
      <c r="B58" s="179" t="str">
        <f t="shared" ca="1" si="2"/>
        <v>Expired</v>
      </c>
      <c r="C58" s="179" t="s">
        <v>418</v>
      </c>
      <c r="D58" s="179" t="s">
        <v>960</v>
      </c>
      <c r="E58" s="180">
        <f>Hráefnaskrá!$D$620/1000</f>
        <v>1.8</v>
      </c>
      <c r="F58" s="179"/>
      <c r="G58" s="179"/>
      <c r="H58" s="179"/>
      <c r="I58" s="179" t="s">
        <v>3869</v>
      </c>
      <c r="J58" s="179"/>
      <c r="K58" s="179" t="str">
        <f>IFERROR(IF(INDEX(Vöruskrá!$C:$C,MATCH($C58,Vöruskrá!$B:$B,0))=0,"",INDEX(Vöruskrá!$C:$C,MATCH($C58,Vöruskrá!$B:$B,0))),"")</f>
        <v>Cosun Beet Company</v>
      </c>
      <c r="L58" s="179"/>
      <c r="M58" s="179"/>
      <c r="N58" s="179"/>
      <c r="O58" s="179" t="str">
        <f>IFERROR(IF(INDEX(Vöruskrá!$I:$I,MATCH($C58,Vöruskrá!$B:$B,0))=0,"",INDEX(Vöruskrá!$I:$I,MATCH($C58,Vöruskrá!$B:$B,0))),"")</f>
        <v>https://drive.google.com/file/d/1xlkj9UFMzhBrHGJoVUjpSgwu6ml60B4l/view?usp=sharing</v>
      </c>
      <c r="P58" s="179"/>
      <c r="Q58" s="313"/>
    </row>
    <row r="59" spans="1:17" ht="18" customHeight="1">
      <c r="A59" s="178">
        <v>46246</v>
      </c>
      <c r="B59" s="179" t="str">
        <f t="shared" ca="1" si="2"/>
        <v>Expired</v>
      </c>
      <c r="C59" s="179" t="s">
        <v>269</v>
      </c>
      <c r="D59" s="179" t="s">
        <v>960</v>
      </c>
      <c r="E59" s="180">
        <f>Hráefnaskrá!$D$621/1000</f>
        <v>0.18</v>
      </c>
      <c r="F59" s="179"/>
      <c r="G59" s="179"/>
      <c r="H59" s="179"/>
      <c r="I59" s="179" t="s">
        <v>3869</v>
      </c>
      <c r="J59" s="179"/>
      <c r="K59" s="179" t="str">
        <f>IFERROR(IF(INDEX(Vöruskrá!$C:$C,MATCH($C59,Vöruskrá!$B:$B,0))=0,"",INDEX(Vöruskrá!$C:$C,MATCH($C59,Vöruskrá!$B:$B,0))),"")</f>
        <v>Katla matvælaiðja ehf.</v>
      </c>
      <c r="L59" s="179"/>
      <c r="M59" s="179"/>
      <c r="N59" s="179"/>
      <c r="O59" s="179" t="str">
        <f>IFERROR(IF(INDEX(Vöruskrá!$I:$I,MATCH($C59,Vöruskrá!$B:$B,0))=0,"",INDEX(Vöruskrá!$I:$I,MATCH($C59,Vöruskrá!$B:$B,0))),"")</f>
        <v>https://drive.google.com/file/d/18_svh90eLQ1eSbJF3qr3eWDjhyhpL95Y/view?usp=sharing</v>
      </c>
      <c r="P59" s="179"/>
      <c r="Q59" s="313"/>
    </row>
    <row r="60" spans="1:17" ht="18" customHeight="1">
      <c r="A60" s="178">
        <v>46246</v>
      </c>
      <c r="B60" s="179" t="str">
        <f t="shared" ca="1" si="2"/>
        <v>Expired</v>
      </c>
      <c r="C60" s="179" t="s">
        <v>34</v>
      </c>
      <c r="D60" s="179" t="s">
        <v>2023</v>
      </c>
      <c r="E60" s="180"/>
      <c r="F60" s="179"/>
      <c r="G60" s="179"/>
      <c r="H60" s="179"/>
      <c r="I60" s="179" t="s">
        <v>3869</v>
      </c>
      <c r="J60" s="179"/>
      <c r="K60" s="179" t="str">
        <f>IFERROR(IF(INDEX(Vöruskrá!$C:$C,MATCH($C60,Vöruskrá!$B:$B,0))=0,"",INDEX(Vöruskrá!$C:$C,MATCH($C60,Vöruskrá!$B:$B,0))),"")</f>
        <v>Gæðabakstur / Ömmubakstur ehf.</v>
      </c>
      <c r="L60" s="179"/>
      <c r="M60" s="179"/>
      <c r="N60" s="179"/>
      <c r="O60" s="179" t="str">
        <f>IFERROR(IF(INDEX(Vöruskrá!$I:$I,MATCH($C60,Vöruskrá!$B:$B,0))=0,"",INDEX(Vöruskrá!$I:$I,MATCH($C60,Vöruskrá!$B:$B,0))),"")</f>
        <v>https://drive.google.com/file/d/1p07uLGGtQjJr-CEfMOPWvz0nx16AzC1e/view?usp=sharing</v>
      </c>
      <c r="P60" s="179"/>
      <c r="Q60" s="313" t="s">
        <v>4777</v>
      </c>
    </row>
    <row r="61" spans="1:17" ht="18" customHeight="1">
      <c r="A61" s="178">
        <v>46246</v>
      </c>
      <c r="B61" s="179" t="str">
        <f t="shared" ca="1" si="2"/>
        <v>Expired</v>
      </c>
      <c r="C61" s="179" t="s">
        <v>565</v>
      </c>
      <c r="D61" s="179" t="s">
        <v>2023</v>
      </c>
      <c r="E61" s="180"/>
      <c r="F61" s="179"/>
      <c r="G61" s="179"/>
      <c r="H61" s="179"/>
      <c r="I61" s="179" t="s">
        <v>3869</v>
      </c>
      <c r="J61" s="179"/>
      <c r="K61" s="179" t="str">
        <f>IFERROR(IF(INDEX(Vöruskrá!$C:$C,MATCH($C61,Vöruskrá!$B:$B,0))=0,"",INDEX(Vöruskrá!$C:$C,MATCH($C61,Vöruskrá!$B:$B,0))),"")</f>
        <v xml:space="preserve">MS </v>
      </c>
      <c r="L61" s="179"/>
      <c r="M61" s="179"/>
      <c r="N61" s="179"/>
      <c r="O61" s="179" t="str">
        <f>IFERROR(IF(INDEX(Vöruskrá!$I:$I,MATCH($C61,Vöruskrá!$B:$B,0))=0,"",INDEX(Vöruskrá!$I:$I,MATCH($C61,Vöruskrá!$B:$B,0))),"")</f>
        <v>https://docs.google.com/document/d/1xK3OgL95T8y9Uw0YX4LaF0Ve3yT2CmntRk4Wg1oHGcM/edit?usp=sharing</v>
      </c>
      <c r="P61" s="179"/>
      <c r="Q61" s="313" t="s">
        <v>4777</v>
      </c>
    </row>
    <row r="62" spans="1:17" ht="18" customHeight="1">
      <c r="A62" s="178">
        <v>46246</v>
      </c>
      <c r="B62" s="179" t="str">
        <f t="shared" ca="1" si="2"/>
        <v>Expired</v>
      </c>
      <c r="C62" s="179" t="s">
        <v>78</v>
      </c>
      <c r="D62" s="179" t="s">
        <v>2038</v>
      </c>
      <c r="E62" s="180"/>
      <c r="F62" s="179"/>
      <c r="G62" s="179"/>
      <c r="H62" s="179"/>
      <c r="I62" s="179" t="s">
        <v>3869</v>
      </c>
      <c r="J62" s="179"/>
      <c r="K62" s="179" t="str">
        <f>IFERROR(IF(INDEX(Vöruskrá!$C:$C,MATCH($C62,Vöruskrá!$B:$B,0))=0,"",INDEX(Vöruskrá!$C:$C,MATCH($C62,Vöruskrá!$B:$B,0))),"")</f>
        <v>Burger Knäcke/ Nathan</v>
      </c>
      <c r="L62" s="179"/>
      <c r="M62" s="179"/>
      <c r="N62" s="179"/>
      <c r="O62" s="179" t="str">
        <f>IFERROR(IF(INDEX(Vöruskrá!$I:$I,MATCH($C62,Vöruskrá!$B:$B,0))=0,"",INDEX(Vöruskrá!$I:$I,MATCH($C62,Vöruskrá!$B:$B,0))),"")</f>
        <v>https://drive.google.com/file/d/1vwvU9xL9chLkyyy34xePImiUaHAxA66A/view?usp=sharing</v>
      </c>
      <c r="P62" s="179"/>
      <c r="Q62" s="313" t="s">
        <v>4777</v>
      </c>
    </row>
    <row r="63" spans="1:17" ht="18" customHeight="1">
      <c r="A63" s="178">
        <v>46246</v>
      </c>
      <c r="B63" s="179" t="str">
        <f t="shared" ca="1" si="2"/>
        <v>Expired</v>
      </c>
      <c r="C63" s="179" t="s">
        <v>378</v>
      </c>
      <c r="D63" s="179" t="s">
        <v>2038</v>
      </c>
      <c r="E63" s="180"/>
      <c r="F63" s="179"/>
      <c r="G63" s="179"/>
      <c r="H63" s="179"/>
      <c r="I63" s="179" t="s">
        <v>3869</v>
      </c>
      <c r="J63" s="179"/>
      <c r="K63" s="179" t="str">
        <f>IFERROR(IF(INDEX(Vöruskrá!$C:$C,MATCH($C63,Vöruskrá!$B:$B,0))=0,"",INDEX(Vöruskrá!$C:$C,MATCH($C63,Vöruskrá!$B:$B,0))),"")</f>
        <v>Matfugl ehf.</v>
      </c>
      <c r="L63" s="179"/>
      <c r="M63" s="179"/>
      <c r="N63" s="179"/>
      <c r="O63" s="179" t="str">
        <f>IFERROR(IF(INDEX(Vöruskrá!$I:$I,MATCH($C63,Vöruskrá!$B:$B,0))=0,"",INDEX(Vöruskrá!$I:$I,MATCH($C63,Vöruskrá!$B:$B,0))),"")</f>
        <v>https://docs.google.com/document/d/1m0YKiZ4cQZAZVlQ9NBO-W9jBUEk9w4-k1SKb9XI2P-o/edit?usp=sharing</v>
      </c>
      <c r="P63" s="179"/>
      <c r="Q63" s="313" t="s">
        <v>4777</v>
      </c>
    </row>
    <row r="64" spans="1:17" ht="18" customHeight="1">
      <c r="A64" s="332">
        <v>46246</v>
      </c>
      <c r="B64" s="313" t="str">
        <f ca="1">IF($A64&lt;TODAY(),"Expired","Active")</f>
        <v>Expired</v>
      </c>
      <c r="C64" s="313" t="s">
        <v>1188</v>
      </c>
      <c r="D64" s="313" t="s">
        <v>960</v>
      </c>
      <c r="E64" s="333"/>
      <c r="F64" s="313"/>
      <c r="G64" s="313"/>
      <c r="H64" s="313"/>
      <c r="I64" s="179"/>
      <c r="J64" s="179"/>
      <c r="K64" s="179" t="str">
        <f>IFERROR(IF(INDEX(Vöruskrá!$C:$C,MATCH($C64,Vöruskrá!$B:$B,0))=0,"",INDEX(Vöruskrá!$C:$C,MATCH($C64,Vöruskrá!$B:$B,0))),"")</f>
        <v>Krónan</v>
      </c>
      <c r="L64" s="179"/>
      <c r="M64" s="179"/>
      <c r="N64" s="179"/>
      <c r="O64" s="179" t="str">
        <f>IFERROR(IF(INDEX(Vöruskrá!$I:$I,MATCH($C64,Vöruskrá!$B:$B,0))=0,"",INDEX(Vöruskrá!$I:$I,MATCH($C64,Vöruskrá!$B:$B,0))),"")</f>
        <v>https://promiseglutenfree.com/2024/01/22/soft-white-loaf/</v>
      </c>
      <c r="P64" s="179"/>
      <c r="Q64" s="313" t="s">
        <v>4778</v>
      </c>
    </row>
    <row r="65" spans="1:17" ht="18" customHeight="1">
      <c r="A65" s="332">
        <v>46246</v>
      </c>
      <c r="B65" s="313" t="str">
        <f ca="1">IF($A65&lt;TODAY(),"Expired","Active")</f>
        <v>Expired</v>
      </c>
      <c r="C65" s="313" t="s">
        <v>1181</v>
      </c>
      <c r="D65" s="313" t="s">
        <v>960</v>
      </c>
      <c r="E65" s="333"/>
      <c r="F65" s="313"/>
      <c r="G65" s="313"/>
      <c r="H65" s="313"/>
      <c r="I65" s="179"/>
      <c r="J65" s="179"/>
      <c r="K65" s="179" t="str">
        <f>IFERROR(IF(INDEX(Vöruskrá!$C:$C,MATCH($C65,Vöruskrá!$B:$B,0))=0,"",INDEX(Vöruskrá!$C:$C,MATCH($C65,Vöruskrá!$B:$B,0))),"")</f>
        <v>Krónan</v>
      </c>
      <c r="L65" s="179"/>
      <c r="M65" s="179"/>
      <c r="N65" s="179"/>
      <c r="O65" s="179" t="str">
        <f>IFERROR(IF(INDEX(Vöruskrá!$I:$I,MATCH($C65,Vöruskrá!$B:$B,0))=0,"",INDEX(Vöruskrá!$I:$I,MATCH($C65,Vöruskrá!$B:$B,0))),"")</f>
        <v>https://promiseglutenfree.com/2024/01/23/chia-quinoa-loaf/</v>
      </c>
      <c r="P65" s="179"/>
      <c r="Q65" s="313" t="s">
        <v>4778</v>
      </c>
    </row>
    <row r="66" spans="1:17" ht="18" customHeight="1">
      <c r="A66" s="182">
        <v>46247</v>
      </c>
      <c r="B66" s="183"/>
      <c r="C66" s="183" t="s">
        <v>4774</v>
      </c>
      <c r="D66" s="183"/>
      <c r="E66" s="184"/>
      <c r="F66" s="183"/>
      <c r="G66" s="183"/>
      <c r="H66" s="183"/>
      <c r="I66" s="183"/>
      <c r="J66" s="183"/>
      <c r="K66" s="183"/>
      <c r="L66" s="183"/>
      <c r="M66" s="183"/>
      <c r="N66" s="183"/>
      <c r="O66" s="183"/>
      <c r="P66" s="183"/>
      <c r="Q66" s="313"/>
    </row>
    <row r="67" spans="1:17" ht="18" customHeight="1">
      <c r="A67" s="178">
        <v>46247</v>
      </c>
      <c r="B67" s="179" t="str">
        <f t="shared" ref="B67:B96" ca="1" si="3">IF($A67&lt;TODAY(),"Expired","Active")</f>
        <v>Expired</v>
      </c>
      <c r="C67" s="295" t="s">
        <v>1139</v>
      </c>
      <c r="D67" s="179" t="s">
        <v>1993</v>
      </c>
      <c r="E67" s="180"/>
      <c r="F67" s="179"/>
      <c r="G67" s="179"/>
      <c r="H67" s="179"/>
      <c r="I67" s="179" t="s">
        <v>3869</v>
      </c>
      <c r="J67" s="179"/>
      <c r="K67" s="179" t="str">
        <f>IFERROR(IF(INDEX(Vöruskrá!$C:$C,MATCH($C67,Vöruskrá!$B:$B,0))=0,"",INDEX(Vöruskrá!$C:$C,MATCH($C67,Vöruskrá!$B:$B,0))),"")</f>
        <v>Matarstund</v>
      </c>
      <c r="L67" s="179"/>
      <c r="M67" s="179"/>
      <c r="N67" s="179"/>
      <c r="O67" s="179" t="str">
        <f>IFERROR(IF(INDEX(Vöruskrá!$I:$I,MATCH($C67,Vöruskrá!$B:$B,0))=0,"",INDEX(Vöruskrá!$I:$I,MATCH($C67,Vöruskrá!$B:$B,0))),"")</f>
        <v/>
      </c>
      <c r="P67" s="179"/>
      <c r="Q67" s="313" t="s">
        <v>4775</v>
      </c>
    </row>
    <row r="68" spans="1:17" ht="18" customHeight="1">
      <c r="A68" s="337">
        <v>46247</v>
      </c>
      <c r="B68" s="338" t="str">
        <f t="shared" ref="B68:B75" ca="1" si="4">IF($A68&lt;TODAY(),"Expired","Active")</f>
        <v>Expired</v>
      </c>
      <c r="C68" s="340" t="s">
        <v>807</v>
      </c>
      <c r="D68" s="338" t="s">
        <v>1993</v>
      </c>
      <c r="E68" s="339">
        <f>Hráefnaskrá!$D$272/1000</f>
        <v>31.364000000000001</v>
      </c>
      <c r="F68" s="338"/>
      <c r="G68" s="338"/>
      <c r="H68" s="338"/>
      <c r="I68" s="338" t="s">
        <v>3869</v>
      </c>
      <c r="J68" s="338"/>
      <c r="K68" s="338" t="str">
        <f>IFERROR(IF(INDEX(Vöruskrá!$C:$C,MATCH($C68,Vöruskrá!$B:$B,0))=0,"",INDEX(Vöruskrá!$C:$C,MATCH($C68,Vöruskrá!$B:$B,0))),"")</f>
        <v>Hafið</v>
      </c>
      <c r="L68" s="338"/>
      <c r="M68" s="338"/>
      <c r="N68" s="338"/>
      <c r="O68" s="338" t="str">
        <f>IFERROR(IF(INDEX(Vöruskrá!$I:$I,MATCH($C68,Vöruskrá!$B:$B,0))=0,"",INDEX(Vöruskrá!$I:$I,MATCH($C68,Vöruskrá!$B:$B,0))),"")</f>
        <v/>
      </c>
      <c r="P68" s="338"/>
      <c r="Q68" s="338"/>
    </row>
    <row r="69" spans="1:17" ht="18" customHeight="1">
      <c r="A69" s="337">
        <v>46247</v>
      </c>
      <c r="B69" s="338" t="str">
        <f t="shared" ca="1" si="4"/>
        <v>Expired</v>
      </c>
      <c r="C69" s="340" t="s">
        <v>881</v>
      </c>
      <c r="D69" s="338" t="s">
        <v>1993</v>
      </c>
      <c r="E69" s="339">
        <f>Hráefnaskrá!$D$273/1000</f>
        <v>41.819000000000003</v>
      </c>
      <c r="F69" s="338"/>
      <c r="G69" s="338"/>
      <c r="H69" s="338"/>
      <c r="I69" s="338" t="s">
        <v>3869</v>
      </c>
      <c r="J69" s="338"/>
      <c r="K69" s="338" t="str">
        <f>IFERROR(IF(INDEX(Vöruskrá!$C:$C,MATCH($C69,Vöruskrá!$B:$B,0))=0,"",INDEX(Vöruskrá!$C:$C,MATCH($C69,Vöruskrá!$B:$B,0))),"")</f>
        <v/>
      </c>
      <c r="L69" s="338"/>
      <c r="M69" s="338"/>
      <c r="N69" s="338"/>
      <c r="O69" s="338" t="str">
        <f>IFERROR(IF(INDEX(Vöruskrá!$I:$I,MATCH($C69,Vöruskrá!$B:$B,0))=0,"",INDEX(Vöruskrá!$I:$I,MATCH($C69,Vöruskrá!$B:$B,0))),"")</f>
        <v/>
      </c>
      <c r="P69" s="338"/>
      <c r="Q69" s="338"/>
    </row>
    <row r="70" spans="1:17" ht="18" customHeight="1">
      <c r="A70" s="337">
        <v>46247</v>
      </c>
      <c r="B70" s="338" t="str">
        <f t="shared" ca="1" si="4"/>
        <v>Expired</v>
      </c>
      <c r="C70" s="340" t="s">
        <v>882</v>
      </c>
      <c r="D70" s="338" t="s">
        <v>1993</v>
      </c>
      <c r="E70" s="339">
        <f>Hráefnaskrá!$D$274/1000</f>
        <v>5.2270000000000003</v>
      </c>
      <c r="F70" s="338"/>
      <c r="G70" s="338"/>
      <c r="H70" s="338"/>
      <c r="I70" s="338" t="s">
        <v>3869</v>
      </c>
      <c r="J70" s="338"/>
      <c r="K70" s="338" t="str">
        <f>IFERROR(IF(INDEX(Vöruskrá!$C:$C,MATCH($C70,Vöruskrá!$B:$B,0))=0,"",INDEX(Vöruskrá!$C:$C,MATCH($C70,Vöruskrá!$B:$B,0))),"")</f>
        <v/>
      </c>
      <c r="L70" s="338"/>
      <c r="M70" s="338"/>
      <c r="N70" s="338"/>
      <c r="O70" s="338" t="str">
        <f>IFERROR(IF(INDEX(Vöruskrá!$I:$I,MATCH($C70,Vöruskrá!$B:$B,0))=0,"",INDEX(Vöruskrá!$I:$I,MATCH($C70,Vöruskrá!$B:$B,0))),"")</f>
        <v/>
      </c>
      <c r="P70" s="338"/>
      <c r="Q70" s="338"/>
    </row>
    <row r="71" spans="1:17" ht="18" customHeight="1">
      <c r="A71" s="337">
        <v>46247</v>
      </c>
      <c r="B71" s="338" t="str">
        <f t="shared" ca="1" si="4"/>
        <v>Expired</v>
      </c>
      <c r="C71" s="340" t="s">
        <v>392</v>
      </c>
      <c r="D71" s="338" t="s">
        <v>1993</v>
      </c>
      <c r="E71" s="339">
        <f>Hráefnaskrá!$D$275/1000</f>
        <v>2.6139999999999999</v>
      </c>
      <c r="F71" s="338"/>
      <c r="G71" s="338"/>
      <c r="H71" s="338"/>
      <c r="I71" s="338" t="s">
        <v>3869</v>
      </c>
      <c r="J71" s="338"/>
      <c r="K71" s="338" t="str">
        <f>IFERROR(IF(INDEX(Vöruskrá!$C:$C,MATCH($C71,Vöruskrá!$B:$B,0))=0,"",INDEX(Vöruskrá!$C:$C,MATCH($C71,Vöruskrá!$B:$B,0))),"")</f>
        <v>MS</v>
      </c>
      <c r="L71" s="338"/>
      <c r="M71" s="338"/>
      <c r="N71" s="338"/>
      <c r="O71" s="338" t="str">
        <f>IFERROR(IF(INDEX(Vöruskrá!$I:$I,MATCH($C71,Vöruskrá!$B:$B,0))=0,"",INDEX(Vöruskrá!$I:$I,MATCH($C71,Vöruskrá!$B:$B,0))),"")</f>
        <v>https://docs.google.com/document/d/149N3quKMoWawGv9LE2FddvRhKdpdb7Cxfmhury4OOtc/edit?usp=sharing</v>
      </c>
      <c r="P71" s="338"/>
      <c r="Q71" s="338"/>
    </row>
    <row r="72" spans="1:17" ht="18" customHeight="1">
      <c r="A72" s="337">
        <v>46247</v>
      </c>
      <c r="B72" s="338" t="str">
        <f t="shared" ca="1" si="4"/>
        <v>Expired</v>
      </c>
      <c r="C72" s="340" t="s">
        <v>744</v>
      </c>
      <c r="D72" s="338" t="s">
        <v>1993</v>
      </c>
      <c r="E72" s="339">
        <f>Hráefnaskrá!$D$276/1000</f>
        <v>15.682</v>
      </c>
      <c r="F72" s="338"/>
      <c r="G72" s="338"/>
      <c r="H72" s="338"/>
      <c r="I72" s="338" t="s">
        <v>3869</v>
      </c>
      <c r="J72" s="338"/>
      <c r="K72" s="338" t="str">
        <f>IFERROR(IF(INDEX(Vöruskrá!$C:$C,MATCH($C72,Vöruskrá!$B:$B,0))=0,"",INDEX(Vöruskrá!$C:$C,MATCH($C72,Vöruskrá!$B:$B,0))),"")</f>
        <v xml:space="preserve">MS </v>
      </c>
      <c r="L72" s="338"/>
      <c r="M72" s="338"/>
      <c r="N72" s="338"/>
      <c r="O72" s="338" t="str">
        <f>IFERROR(IF(INDEX(Vöruskrá!$I:$I,MATCH($C72,Vöruskrá!$B:$B,0))=0,"",INDEX(Vöruskrá!$I:$I,MATCH($C72,Vöruskrá!$B:$B,0))),"")</f>
        <v>https://docs.google.com/document/d/11ja2pjvXhmq1lP-WGaLBTVRQtcrEYgg-XyiWXgW9OKI/edit?usp=sharing</v>
      </c>
      <c r="P72" s="338"/>
      <c r="Q72" s="338"/>
    </row>
    <row r="73" spans="1:17" ht="18" customHeight="1">
      <c r="A73" s="337">
        <v>46247</v>
      </c>
      <c r="B73" s="338" t="str">
        <f t="shared" ca="1" si="4"/>
        <v>Expired</v>
      </c>
      <c r="C73" s="340" t="s">
        <v>118</v>
      </c>
      <c r="D73" s="338" t="s">
        <v>1993</v>
      </c>
      <c r="E73" s="339">
        <f>Hráefnaskrá!$D$277/1000</f>
        <v>2.6139999999999999</v>
      </c>
      <c r="F73" s="338"/>
      <c r="G73" s="338"/>
      <c r="H73" s="338"/>
      <c r="I73" s="338" t="s">
        <v>3869</v>
      </c>
      <c r="J73" s="338"/>
      <c r="K73" s="338" t="str">
        <f>IFERROR(IF(INDEX(Vöruskrá!$C:$C,MATCH($C73,Vöruskrá!$B:$B,0))=0,"",INDEX(Vöruskrá!$C:$C,MATCH($C73,Vöruskrá!$B:$B,0))),"")</f>
        <v xml:space="preserve">FrieslandCampina/Nathan </v>
      </c>
      <c r="L73" s="338"/>
      <c r="M73" s="338"/>
      <c r="N73" s="338"/>
      <c r="O73" s="338" t="str">
        <f>IFERROR(IF(INDEX(Vöruskrá!$I:$I,MATCH($C73,Vöruskrá!$B:$B,0))=0,"",INDEX(Vöruskrá!$I:$I,MATCH($C73,Vöruskrá!$B:$B,0))),"")</f>
        <v>https://drive.google.com/file/d/1VkCiTqPDw5l0voO-OiMPXkFvU-St0eZv/view?usp=sharing</v>
      </c>
      <c r="P73" s="338"/>
      <c r="Q73" s="338"/>
    </row>
    <row r="74" spans="1:17" ht="18" customHeight="1">
      <c r="A74" s="337">
        <v>46247</v>
      </c>
      <c r="B74" s="338" t="str">
        <f t="shared" ca="1" si="4"/>
        <v>Expired</v>
      </c>
      <c r="C74" s="340" t="s">
        <v>269</v>
      </c>
      <c r="D74" s="338" t="s">
        <v>1993</v>
      </c>
      <c r="E74" s="339">
        <f>Hráefnaskrá!$D$278/1000</f>
        <v>0.52300000000000002</v>
      </c>
      <c r="F74" s="338"/>
      <c r="G74" s="338"/>
      <c r="H74" s="338"/>
      <c r="I74" s="338" t="s">
        <v>3869</v>
      </c>
      <c r="J74" s="338"/>
      <c r="K74" s="338" t="str">
        <f>IFERROR(IF(INDEX(Vöruskrá!$C:$C,MATCH($C74,Vöruskrá!$B:$B,0))=0,"",INDEX(Vöruskrá!$C:$C,MATCH($C74,Vöruskrá!$B:$B,0))),"")</f>
        <v>Katla matvælaiðja ehf.</v>
      </c>
      <c r="L74" s="338"/>
      <c r="M74" s="338"/>
      <c r="N74" s="338"/>
      <c r="O74" s="338" t="str">
        <f>IFERROR(IF(INDEX(Vöruskrá!$I:$I,MATCH($C74,Vöruskrá!$B:$B,0))=0,"",INDEX(Vöruskrá!$I:$I,MATCH($C74,Vöruskrá!$B:$B,0))),"")</f>
        <v>https://drive.google.com/file/d/18_svh90eLQ1eSbJF3qr3eWDjhyhpL95Y/view?usp=sharing</v>
      </c>
      <c r="P74" s="338"/>
      <c r="Q74" s="338"/>
    </row>
    <row r="75" spans="1:17" ht="18" customHeight="1">
      <c r="A75" s="337">
        <v>46247</v>
      </c>
      <c r="B75" s="338" t="str">
        <f t="shared" ca="1" si="4"/>
        <v>Expired</v>
      </c>
      <c r="C75" s="340" t="s">
        <v>720</v>
      </c>
      <c r="D75" s="338" t="s">
        <v>1993</v>
      </c>
      <c r="E75" s="339">
        <f>Hráefnaskrá!$D$279/1000</f>
        <v>0.157</v>
      </c>
      <c r="F75" s="338"/>
      <c r="G75" s="338"/>
      <c r="H75" s="338"/>
      <c r="I75" s="338" t="s">
        <v>3869</v>
      </c>
      <c r="J75" s="338"/>
      <c r="K75" s="338" t="str">
        <f>IFERROR(IF(INDEX(Vöruskrá!$C:$C,MATCH($C75,Vöruskrá!$B:$B,0))=0,"",INDEX(Vöruskrá!$C:$C,MATCH($C75,Vöruskrá!$B:$B,0))),"")</f>
        <v>Nordic Spice AB/Garri</v>
      </c>
      <c r="L75" s="338"/>
      <c r="M75" s="338"/>
      <c r="N75" s="338"/>
      <c r="O75" s="338" t="str">
        <f>IFERROR(IF(INDEX(Vöruskrá!$I:$I,MATCH($C75,Vöruskrá!$B:$B,0))=0,"",INDEX(Vöruskrá!$I:$I,MATCH($C75,Vöruskrá!$B:$B,0))),"")</f>
        <v>https://drive.google.com/file/d/16pABGxDAo2BQ5ZBD9aqSATzh85vQmJ63/view?usp=sharing</v>
      </c>
      <c r="P75" s="338"/>
      <c r="Q75" s="338"/>
    </row>
    <row r="76" spans="1:17" ht="18" customHeight="1">
      <c r="A76" s="178">
        <v>46247</v>
      </c>
      <c r="B76" s="179" t="str">
        <f t="shared" ca="1" si="3"/>
        <v>Expired</v>
      </c>
      <c r="C76" s="179" t="s">
        <v>327</v>
      </c>
      <c r="D76" s="179" t="s">
        <v>1993</v>
      </c>
      <c r="E76" s="180"/>
      <c r="F76" s="179"/>
      <c r="G76" s="179"/>
      <c r="H76" s="179"/>
      <c r="I76" s="179" t="s">
        <v>4776</v>
      </c>
      <c r="J76" s="179"/>
      <c r="K76" s="179" t="str">
        <f>IFERROR(IF(INDEX(Vöruskrá!$C:$C,MATCH($C76,Vöruskrá!$B:$B,0))=0,"",INDEX(Vöruskrá!$C:$C,MATCH($C76,Vöruskrá!$B:$B,0))),"")</f>
        <v>Gæðabakstur / Ömmubakstur ehf.</v>
      </c>
      <c r="L76" s="179"/>
      <c r="M76" s="179"/>
      <c r="N76" s="179"/>
      <c r="O76" s="179" t="str">
        <f>IFERROR(IF(INDEX(Vöruskrá!$I:$I,MATCH($C76,Vöruskrá!$B:$B,0))=0,"",INDEX(Vöruskrá!$I:$I,MATCH($C76,Vöruskrá!$B:$B,0))),"")</f>
        <v>https://gaedabakstur.is/vara/ommurugbraud-30-sneida/</v>
      </c>
      <c r="P76" s="179"/>
      <c r="Q76" s="313" t="s">
        <v>4777</v>
      </c>
    </row>
    <row r="77" spans="1:17" ht="18" customHeight="1">
      <c r="A77" s="178">
        <v>46247</v>
      </c>
      <c r="B77" s="179" t="str">
        <f t="shared" ca="1" si="3"/>
        <v>Expired</v>
      </c>
      <c r="C77" s="179" t="s">
        <v>397</v>
      </c>
      <c r="D77" s="179" t="s">
        <v>1993</v>
      </c>
      <c r="E77" s="180"/>
      <c r="F77" s="179"/>
      <c r="G77" s="179"/>
      <c r="H77" s="179"/>
      <c r="I77" s="179" t="s">
        <v>3869</v>
      </c>
      <c r="J77" s="179"/>
      <c r="K77" s="179" t="str">
        <f>IFERROR(IF(INDEX(Vöruskrá!$C:$C,MATCH($C77,Vöruskrá!$B:$B,0))=0,"",INDEX(Vöruskrá!$C:$C,MATCH($C77,Vöruskrá!$B:$B,0))),"")</f>
        <v>MS</v>
      </c>
      <c r="L77" s="179"/>
      <c r="M77" s="179"/>
      <c r="N77" s="179"/>
      <c r="O77" s="179" t="str">
        <f>IFERROR(IF(INDEX(Vöruskrá!$I:$I,MATCH($C77,Vöruskrá!$B:$B,0))=0,"",INDEX(Vöruskrá!$I:$I,MATCH($C77,Vöruskrá!$B:$B,0))),"")</f>
        <v>https://docs.google.com/document/d/1UjBm-Tv-Iec76nq1yK04YofrHL0yfr89sWsBhPn2Bfg/edit?usp=sharing</v>
      </c>
      <c r="P77" s="179"/>
      <c r="Q77" s="313" t="s">
        <v>4777</v>
      </c>
    </row>
    <row r="78" spans="1:17" ht="18" customHeight="1">
      <c r="A78" s="178">
        <v>46247</v>
      </c>
      <c r="B78" s="179" t="str">
        <f t="shared" ca="1" si="3"/>
        <v>Expired</v>
      </c>
      <c r="C78" s="179" t="s">
        <v>1251</v>
      </c>
      <c r="D78" s="179" t="s">
        <v>2013</v>
      </c>
      <c r="E78" s="180"/>
      <c r="F78" s="179"/>
      <c r="G78" s="179"/>
      <c r="H78" s="179"/>
      <c r="I78" s="179" t="s">
        <v>3869</v>
      </c>
      <c r="J78" s="179"/>
      <c r="K78" s="179" t="str">
        <f>IFERROR(IF(INDEX(Vöruskrá!$C:$C,MATCH($C78,Vöruskrá!$B:$B,0))=0,"",INDEX(Vöruskrá!$C:$C,MATCH($C78,Vöruskrá!$B:$B,0))),"")</f>
        <v>Álfasaga/Innnes</v>
      </c>
      <c r="L78" s="179"/>
      <c r="M78" s="179"/>
      <c r="N78" s="179"/>
      <c r="O78" s="179" t="str">
        <f>IFERROR(IF(INDEX(Vöruskrá!$I:$I,MATCH($C78,Vöruskrá!$B:$B,0))=0,"",INDEX(Vöruskrá!$I:$I,MATCH($C78,Vöruskrá!$B:$B,0))),"")</f>
        <v>https://innnes.is/media/x5wjixgs/261918_65134_261918.pdf</v>
      </c>
      <c r="P78" s="179"/>
      <c r="Q78" s="313" t="s">
        <v>4777</v>
      </c>
    </row>
    <row r="79" spans="1:17" ht="18" customHeight="1">
      <c r="A79" s="178">
        <v>46247</v>
      </c>
      <c r="B79" s="179" t="str">
        <f t="shared" ca="1" si="3"/>
        <v>Expired</v>
      </c>
      <c r="C79" s="179" t="s">
        <v>1203</v>
      </c>
      <c r="D79" s="179" t="s">
        <v>2013</v>
      </c>
      <c r="E79" s="180"/>
      <c r="F79" s="179"/>
      <c r="G79" s="179"/>
      <c r="H79" s="179"/>
      <c r="I79" s="179" t="s">
        <v>3869</v>
      </c>
      <c r="J79" s="179"/>
      <c r="K79" s="179" t="str">
        <f>IFERROR(IF(INDEX(Vöruskrá!$C:$C,MATCH($C79,Vöruskrá!$B:$B,0))=0,"",INDEX(Vöruskrá!$C:$C,MATCH($C79,Vöruskrá!$B:$B,0))),"")</f>
        <v>Brauðhúsið</v>
      </c>
      <c r="L79" s="179"/>
      <c r="M79" s="179"/>
      <c r="N79" s="179"/>
      <c r="O79" s="179" t="str">
        <f>IFERROR(IF(INDEX(Vöruskrá!$I:$I,MATCH($C79,Vöruskrá!$B:$B,0))=0,"",INDEX(Vöruskrá!$I:$I,MATCH($C79,Vöruskrá!$B:$B,0))),"")</f>
        <v>https://docs.google.com/document/d/1XkPZ24yAstQiMPfKs6XB0I79szXiJzywc251IpraK8k/edit?usp=sharing</v>
      </c>
      <c r="P79" s="179"/>
      <c r="Q79" s="313" t="s">
        <v>4777</v>
      </c>
    </row>
    <row r="80" spans="1:17" ht="18" customHeight="1">
      <c r="A80" s="185">
        <v>46247</v>
      </c>
      <c r="B80" s="186" t="str">
        <f t="shared" ca="1" si="3"/>
        <v>Expired</v>
      </c>
      <c r="C80" s="368" t="s">
        <v>1547</v>
      </c>
      <c r="D80" s="186" t="s">
        <v>960</v>
      </c>
      <c r="E80" s="187"/>
      <c r="F80" s="186"/>
      <c r="G80" s="186"/>
      <c r="H80" s="186"/>
      <c r="I80" s="186"/>
      <c r="J80" s="186"/>
      <c r="K80" s="186"/>
      <c r="L80" s="186"/>
      <c r="M80" s="186"/>
      <c r="N80" s="186"/>
      <c r="O80" s="186"/>
      <c r="P80" s="186"/>
      <c r="Q80" s="313" t="s">
        <v>4775</v>
      </c>
    </row>
    <row r="81" spans="1:17" ht="18" customHeight="1">
      <c r="A81" s="178">
        <v>46247</v>
      </c>
      <c r="B81" s="179" t="str">
        <f t="shared" ca="1" si="3"/>
        <v>Expired</v>
      </c>
      <c r="C81" s="179" t="s">
        <v>807</v>
      </c>
      <c r="D81" s="179" t="s">
        <v>960</v>
      </c>
      <c r="E81" s="180">
        <f>Hráefnaskrá!$D$90/1000</f>
        <v>40</v>
      </c>
      <c r="F81" s="179"/>
      <c r="G81" s="179"/>
      <c r="H81" s="179"/>
      <c r="I81" s="179" t="s">
        <v>3869</v>
      </c>
      <c r="J81" s="179"/>
      <c r="K81" s="179" t="str">
        <f>IFERROR(IF(INDEX(Vöruskrá!$C:$C,MATCH($C81,Vöruskrá!$B:$B,0))=0,"",INDEX(Vöruskrá!$C:$C,MATCH($C81,Vöruskrá!$B:$B,0))),"")</f>
        <v>Hafið</v>
      </c>
      <c r="L81" s="179"/>
      <c r="M81" s="179"/>
      <c r="N81" s="179"/>
      <c r="O81" s="179" t="str">
        <f>IFERROR(IF(INDEX(Vöruskrá!$I:$I,MATCH($C81,Vöruskrá!$B:$B,0))=0,"",INDEX(Vöruskrá!$I:$I,MATCH($C81,Vöruskrá!$B:$B,0))),"")</f>
        <v/>
      </c>
      <c r="P81" s="179"/>
      <c r="Q81" s="313"/>
    </row>
    <row r="82" spans="1:17" ht="18" customHeight="1">
      <c r="A82" s="178">
        <v>46247</v>
      </c>
      <c r="B82" s="179" t="str">
        <f t="shared" ca="1" si="3"/>
        <v>Expired</v>
      </c>
      <c r="C82" s="179" t="s">
        <v>881</v>
      </c>
      <c r="D82" s="179" t="s">
        <v>960</v>
      </c>
      <c r="E82" s="180">
        <f>Hráefnaskrá!$D$91/1000</f>
        <v>36</v>
      </c>
      <c r="F82" s="179"/>
      <c r="G82" s="179"/>
      <c r="H82" s="179"/>
      <c r="I82" s="179" t="s">
        <v>4776</v>
      </c>
      <c r="J82" s="179"/>
      <c r="K82" s="179" t="str">
        <f>IFERROR(IF(INDEX(Vöruskrá!$C:$C,MATCH($C82,Vöruskrá!$B:$B,0))=0,"",INDEX(Vöruskrá!$C:$C,MATCH($C82,Vöruskrá!$B:$B,0))),"")</f>
        <v/>
      </c>
      <c r="L82" s="179"/>
      <c r="M82" s="179"/>
      <c r="N82" s="179"/>
      <c r="O82" s="179" t="str">
        <f>IFERROR(IF(INDEX(Vöruskrá!$I:$I,MATCH($C82,Vöruskrá!$B:$B,0))=0,"",INDEX(Vöruskrá!$I:$I,MATCH($C82,Vöruskrá!$B:$B,0))),"")</f>
        <v/>
      </c>
      <c r="P82" s="179"/>
      <c r="Q82" s="313"/>
    </row>
    <row r="83" spans="1:17" ht="18" customHeight="1">
      <c r="A83" s="178">
        <v>46247</v>
      </c>
      <c r="B83" s="179" t="str">
        <f t="shared" ca="1" si="3"/>
        <v>Expired</v>
      </c>
      <c r="C83" s="179" t="s">
        <v>882</v>
      </c>
      <c r="D83" s="179" t="s">
        <v>960</v>
      </c>
      <c r="E83" s="180">
        <f>Hráefnaskrá!$D$92/1000</f>
        <v>4.5</v>
      </c>
      <c r="F83" s="179"/>
      <c r="G83" s="179"/>
      <c r="H83" s="179"/>
      <c r="I83" s="179" t="s">
        <v>3869</v>
      </c>
      <c r="J83" s="179"/>
      <c r="K83" s="179" t="str">
        <f>IFERROR(IF(INDEX(Vöruskrá!$C:$C,MATCH($C83,Vöruskrá!$B:$B,0))=0,"",INDEX(Vöruskrá!$C:$C,MATCH($C83,Vöruskrá!$B:$B,0))),"")</f>
        <v/>
      </c>
      <c r="L83" s="179"/>
      <c r="M83" s="179"/>
      <c r="N83" s="179"/>
      <c r="O83" s="179" t="str">
        <f>IFERROR(IF(INDEX(Vöruskrá!$I:$I,MATCH($C83,Vöruskrá!$B:$B,0))=0,"",INDEX(Vöruskrá!$I:$I,MATCH($C83,Vöruskrá!$B:$B,0))),"")</f>
        <v/>
      </c>
      <c r="P83" s="179"/>
      <c r="Q83" s="313"/>
    </row>
    <row r="84" spans="1:17" ht="18" customHeight="1">
      <c r="A84" s="178">
        <v>46247</v>
      </c>
      <c r="B84" s="179" t="str">
        <f t="shared" ca="1" si="3"/>
        <v>Expired</v>
      </c>
      <c r="C84" s="179" t="s">
        <v>1105</v>
      </c>
      <c r="D84" s="179" t="s">
        <v>960</v>
      </c>
      <c r="E84" s="180">
        <f>Hráefnaskrá!$D$93/1000</f>
        <v>0.8</v>
      </c>
      <c r="F84" s="179"/>
      <c r="G84" s="179"/>
      <c r="H84" s="179"/>
      <c r="I84" s="179" t="s">
        <v>3869</v>
      </c>
      <c r="J84" s="179"/>
      <c r="K84" s="179" t="str">
        <f>IFERROR(IF(INDEX(Vöruskrá!$C:$C,MATCH($C84,Vöruskrá!$B:$B,0))=0,"",INDEX(Vöruskrá!$C:$C,MATCH($C84,Vöruskrá!$B:$B,0))),"")</f>
        <v>Garri</v>
      </c>
      <c r="L84" s="179"/>
      <c r="M84" s="179"/>
      <c r="N84" s="179"/>
      <c r="O84" s="179" t="str">
        <f>IFERROR(IF(INDEX(Vöruskrá!$I:$I,MATCH($C84,Vöruskrá!$B:$B,0))=0,"",INDEX(Vöruskrá!$I:$I,MATCH($C84,Vöruskrá!$B:$B,0))),"")</f>
        <v>https://garri.overcastcdn.com/documents/41023015.pdf</v>
      </c>
      <c r="P84" s="179"/>
      <c r="Q84" s="313"/>
    </row>
    <row r="85" spans="1:17" ht="18" customHeight="1">
      <c r="A85" s="178">
        <v>46247</v>
      </c>
      <c r="B85" s="179" t="str">
        <f t="shared" ca="1" si="3"/>
        <v>Expired</v>
      </c>
      <c r="C85" s="179" t="s">
        <v>118</v>
      </c>
      <c r="D85" s="179" t="s">
        <v>960</v>
      </c>
      <c r="E85" s="180">
        <f>Hráefnaskrá!$D$94/1000</f>
        <v>10</v>
      </c>
      <c r="F85" s="179"/>
      <c r="G85" s="179"/>
      <c r="H85" s="179"/>
      <c r="I85" s="179" t="s">
        <v>3869</v>
      </c>
      <c r="J85" s="179"/>
      <c r="K85" s="179" t="str">
        <f>IFERROR(IF(INDEX(Vöruskrá!$C:$C,MATCH($C85,Vöruskrá!$B:$B,0))=0,"",INDEX(Vöruskrá!$C:$C,MATCH($C85,Vöruskrá!$B:$B,0))),"")</f>
        <v xml:space="preserve">FrieslandCampina/Nathan </v>
      </c>
      <c r="L85" s="179"/>
      <c r="M85" s="179"/>
      <c r="N85" s="179"/>
      <c r="O85" s="179" t="str">
        <f>IFERROR(IF(INDEX(Vöruskrá!$I:$I,MATCH($C85,Vöruskrá!$B:$B,0))=0,"",INDEX(Vöruskrá!$I:$I,MATCH($C85,Vöruskrá!$B:$B,0))),"")</f>
        <v>https://drive.google.com/file/d/1VkCiTqPDw5l0voO-OiMPXkFvU-St0eZv/view?usp=sharing</v>
      </c>
      <c r="P85" s="179"/>
      <c r="Q85" s="313"/>
    </row>
    <row r="86" spans="1:17" ht="18" customHeight="1">
      <c r="A86" s="178">
        <v>46247</v>
      </c>
      <c r="B86" s="179" t="str">
        <f t="shared" ca="1" si="3"/>
        <v>Expired</v>
      </c>
      <c r="C86" s="179" t="s">
        <v>892</v>
      </c>
      <c r="D86" s="179" t="s">
        <v>960</v>
      </c>
      <c r="E86" s="180">
        <f>Hráefnaskrá!$D$95/1000</f>
        <v>5</v>
      </c>
      <c r="F86" s="179"/>
      <c r="G86" s="179"/>
      <c r="H86" s="179"/>
      <c r="I86" s="179" t="s">
        <v>3869</v>
      </c>
      <c r="J86" s="179"/>
      <c r="K86" s="179" t="str">
        <f>IFERROR(IF(INDEX(Vöruskrá!$C:$C,MATCH($C86,Vöruskrá!$B:$B,0))=0,"",INDEX(Vöruskrá!$C:$C,MATCH($C86,Vöruskrá!$B:$B,0))),"")</f>
        <v/>
      </c>
      <c r="L86" s="179"/>
      <c r="M86" s="179"/>
      <c r="N86" s="179"/>
      <c r="O86" s="179" t="str">
        <f>IFERROR(IF(INDEX(Vöruskrá!$I:$I,MATCH($C86,Vöruskrá!$B:$B,0))=0,"",INDEX(Vöruskrá!$I:$I,MATCH($C86,Vöruskrá!$B:$B,0))),"")</f>
        <v/>
      </c>
      <c r="P86" s="179"/>
      <c r="Q86" s="313"/>
    </row>
    <row r="87" spans="1:17" ht="18" customHeight="1">
      <c r="A87" s="178">
        <v>46247</v>
      </c>
      <c r="B87" s="179" t="str">
        <f t="shared" ca="1" si="3"/>
        <v>Expired</v>
      </c>
      <c r="C87" s="179" t="s">
        <v>310</v>
      </c>
      <c r="D87" s="179" t="s">
        <v>960</v>
      </c>
      <c r="E87" s="180">
        <f>Hráefnaskrá!$D$96/1000</f>
        <v>1.8</v>
      </c>
      <c r="F87" s="179"/>
      <c r="G87" s="179"/>
      <c r="H87" s="179"/>
      <c r="I87" s="179" t="s">
        <v>3869</v>
      </c>
      <c r="J87" s="179"/>
      <c r="K87" s="179" t="str">
        <f>IFERROR(IF(INDEX(Vöruskrá!$C:$C,MATCH($C87,Vöruskrá!$B:$B,0))=0,"",INDEX(Vöruskrá!$C:$C,MATCH($C87,Vöruskrá!$B:$B,0))),"")</f>
        <v>Maizena / Unilever</v>
      </c>
      <c r="L87" s="179"/>
      <c r="M87" s="179"/>
      <c r="N87" s="179"/>
      <c r="O87" s="179" t="str">
        <f>IFERROR(IF(INDEX(Vöruskrá!$I:$I,MATCH($C87,Vöruskrá!$B:$B,0))=0,"",INDEX(Vöruskrá!$I:$I,MATCH($C87,Vöruskrá!$B:$B,0))),"")</f>
        <v>https://drive.google.com/file/d/1CmXprz2PFHVmxfaM0CalYclE2qYOhpF7/view?usp=sharing</v>
      </c>
      <c r="P87" s="179"/>
      <c r="Q87" s="313"/>
    </row>
    <row r="88" spans="1:17" ht="18" customHeight="1">
      <c r="A88" s="178">
        <v>46247</v>
      </c>
      <c r="B88" s="179" t="str">
        <f t="shared" ca="1" si="3"/>
        <v>Expired</v>
      </c>
      <c r="C88" s="179" t="s">
        <v>269</v>
      </c>
      <c r="D88" s="179" t="s">
        <v>960</v>
      </c>
      <c r="E88" s="180">
        <f>Hráefnaskrá!$D$97/1000</f>
        <v>0.55000000000000004</v>
      </c>
      <c r="F88" s="179"/>
      <c r="G88" s="179"/>
      <c r="H88" s="179"/>
      <c r="I88" s="179" t="s">
        <v>3869</v>
      </c>
      <c r="J88" s="179"/>
      <c r="K88" s="179" t="str">
        <f>IFERROR(IF(INDEX(Vöruskrá!$C:$C,MATCH($C88,Vöruskrá!$B:$B,0))=0,"",INDEX(Vöruskrá!$C:$C,MATCH($C88,Vöruskrá!$B:$B,0))),"")</f>
        <v>Katla matvælaiðja ehf.</v>
      </c>
      <c r="L88" s="179"/>
      <c r="M88" s="179"/>
      <c r="N88" s="179"/>
      <c r="O88" s="179" t="str">
        <f>IFERROR(IF(INDEX(Vöruskrá!$I:$I,MATCH($C88,Vöruskrá!$B:$B,0))=0,"",INDEX(Vöruskrá!$I:$I,MATCH($C88,Vöruskrá!$B:$B,0))),"")</f>
        <v>https://drive.google.com/file/d/18_svh90eLQ1eSbJF3qr3eWDjhyhpL95Y/view?usp=sharing</v>
      </c>
      <c r="P88" s="179"/>
      <c r="Q88" s="313"/>
    </row>
    <row r="89" spans="1:17" ht="18" customHeight="1">
      <c r="A89" s="178">
        <v>46247</v>
      </c>
      <c r="B89" s="179" t="str">
        <f t="shared" ca="1" si="3"/>
        <v>Expired</v>
      </c>
      <c r="C89" s="179" t="s">
        <v>1553</v>
      </c>
      <c r="D89" s="179" t="s">
        <v>960</v>
      </c>
      <c r="E89" s="180">
        <f>Hráefnaskrá!$D$98/1000</f>
        <v>0.4</v>
      </c>
      <c r="F89" s="179"/>
      <c r="G89" s="179"/>
      <c r="H89" s="179"/>
      <c r="I89" s="179" t="s">
        <v>3869</v>
      </c>
      <c r="J89" s="179"/>
      <c r="K89" s="179" t="str">
        <f>IFERROR(IF(INDEX(Vöruskrá!$C:$C,MATCH($C89,Vöruskrá!$B:$B,0))=0,"",INDEX(Vöruskrá!$C:$C,MATCH($C89,Vöruskrá!$B:$B,0))),"")</f>
        <v/>
      </c>
      <c r="L89" s="179"/>
      <c r="M89" s="179"/>
      <c r="N89" s="179"/>
      <c r="O89" s="179" t="str">
        <f>IFERROR(IF(INDEX(Vöruskrá!$I:$I,MATCH($C89,Vöruskrá!$B:$B,0))=0,"",INDEX(Vöruskrá!$I:$I,MATCH($C89,Vöruskrá!$B:$B,0))),"")</f>
        <v/>
      </c>
      <c r="P89" s="179"/>
      <c r="Q89" s="313"/>
    </row>
    <row r="90" spans="1:17" ht="18" customHeight="1">
      <c r="A90" s="178">
        <v>46247</v>
      </c>
      <c r="B90" s="179" t="str">
        <f t="shared" ca="1" si="3"/>
        <v>Expired</v>
      </c>
      <c r="C90" s="179" t="s">
        <v>978</v>
      </c>
      <c r="D90" s="179" t="s">
        <v>960</v>
      </c>
      <c r="E90" s="180">
        <f>Hráefnaskrá!$D$99/1000</f>
        <v>0.25</v>
      </c>
      <c r="F90" s="179"/>
      <c r="G90" s="179"/>
      <c r="H90" s="179"/>
      <c r="I90" s="179" t="s">
        <v>3869</v>
      </c>
      <c r="J90" s="179"/>
      <c r="K90" s="179" t="str">
        <f>IFERROR(IF(INDEX(Vöruskrá!$C:$C,MATCH($C90,Vöruskrá!$B:$B,0))=0,"",INDEX(Vöruskrá!$C:$C,MATCH($C90,Vöruskrá!$B:$B,0))),"")</f>
        <v/>
      </c>
      <c r="L90" s="179"/>
      <c r="M90" s="179"/>
      <c r="N90" s="179"/>
      <c r="O90" s="179" t="str">
        <f>IFERROR(IF(INDEX(Vöruskrá!$I:$I,MATCH($C90,Vöruskrá!$B:$B,0))=0,"",INDEX(Vöruskrá!$I:$I,MATCH($C90,Vöruskrá!$B:$B,0))),"")</f>
        <v>https://garri.overcastcdn.com/documents/72650826.pdf</v>
      </c>
      <c r="P90" s="179"/>
      <c r="Q90" s="313"/>
    </row>
    <row r="91" spans="1:17" ht="18" customHeight="1">
      <c r="A91" s="178">
        <v>46247</v>
      </c>
      <c r="B91" s="179" t="str">
        <f t="shared" ca="1" si="3"/>
        <v>Expired</v>
      </c>
      <c r="C91" s="179" t="s">
        <v>714</v>
      </c>
      <c r="D91" s="179" t="s">
        <v>960</v>
      </c>
      <c r="E91" s="180">
        <f>Hráefnaskrá!$D$100/1000</f>
        <v>0.04</v>
      </c>
      <c r="F91" s="179"/>
      <c r="G91" s="179"/>
      <c r="H91" s="179"/>
      <c r="I91" s="179" t="s">
        <v>3869</v>
      </c>
      <c r="J91" s="179"/>
      <c r="K91" s="179" t="str">
        <f>IFERROR(IF(INDEX(Vöruskrá!$C:$C,MATCH($C91,Vöruskrá!$B:$B,0))=0,"",INDEX(Vöruskrá!$C:$C,MATCH($C91,Vöruskrá!$B:$B,0))),"")</f>
        <v>Nordic Spice AB/Garri</v>
      </c>
      <c r="L91" s="179"/>
      <c r="M91" s="179"/>
      <c r="N91" s="179"/>
      <c r="O91" s="179" t="str">
        <f>IFERROR(IF(INDEX(Vöruskrá!$I:$I,MATCH($C91,Vöruskrá!$B:$B,0))=0,"",INDEX(Vöruskrá!$I:$I,MATCH($C91,Vöruskrá!$B:$B,0))),"")</f>
        <v>https://drive.google.com/file/d/1PuYXTRXCRUeqrp_SAuMrQW2WrtYD8N_-/view?usp=sharing</v>
      </c>
      <c r="P91" s="179"/>
      <c r="Q91" s="313"/>
    </row>
    <row r="92" spans="1:17" ht="18" customHeight="1">
      <c r="A92" s="178">
        <v>46247</v>
      </c>
      <c r="B92" s="179" t="str">
        <f t="shared" ca="1" si="3"/>
        <v>Expired</v>
      </c>
      <c r="C92" s="179" t="s">
        <v>893</v>
      </c>
      <c r="D92" s="179" t="s">
        <v>960</v>
      </c>
      <c r="E92" s="180">
        <f>Hráefnaskrá!$D$101/1000</f>
        <v>0.06</v>
      </c>
      <c r="F92" s="179"/>
      <c r="G92" s="179"/>
      <c r="H92" s="179"/>
      <c r="I92" s="179" t="s">
        <v>3869</v>
      </c>
      <c r="J92" s="179"/>
      <c r="K92" s="179" t="str">
        <f>IFERROR(IF(INDEX(Vöruskrá!$C:$C,MATCH($C92,Vöruskrá!$B:$B,0))=0,"",INDEX(Vöruskrá!$C:$C,MATCH($C92,Vöruskrá!$B:$B,0))),"")</f>
        <v>Nordic Spice AB/Garri</v>
      </c>
      <c r="L92" s="179"/>
      <c r="M92" s="179"/>
      <c r="N92" s="179"/>
      <c r="O92" s="179" t="str">
        <f>IFERROR(IF(INDEX(Vöruskrá!$I:$I,MATCH($C92,Vöruskrá!$B:$B,0))=0,"",INDEX(Vöruskrá!$I:$I,MATCH($C92,Vöruskrá!$B:$B,0))),"")</f>
        <v>https://garri.overcastcdn.com/documents/5000920C.pdf</v>
      </c>
      <c r="P92" s="179"/>
      <c r="Q92" s="313"/>
    </row>
    <row r="93" spans="1:17" ht="18" customHeight="1">
      <c r="A93" s="178">
        <v>46247</v>
      </c>
      <c r="B93" s="179" t="str">
        <f t="shared" ca="1" si="3"/>
        <v>Expired</v>
      </c>
      <c r="C93" s="179" t="s">
        <v>720</v>
      </c>
      <c r="D93" s="179" t="s">
        <v>960</v>
      </c>
      <c r="E93" s="180">
        <f>Hráefnaskrá!$D$102/1000</f>
        <v>0.1</v>
      </c>
      <c r="F93" s="179"/>
      <c r="G93" s="179"/>
      <c r="H93" s="179"/>
      <c r="I93" s="179" t="s">
        <v>3869</v>
      </c>
      <c r="J93" s="179"/>
      <c r="K93" s="179" t="str">
        <f>IFERROR(IF(INDEX(Vöruskrá!$C:$C,MATCH($C93,Vöruskrá!$B:$B,0))=0,"",INDEX(Vöruskrá!$C:$C,MATCH($C93,Vöruskrá!$B:$B,0))),"")</f>
        <v>Nordic Spice AB/Garri</v>
      </c>
      <c r="L93" s="179"/>
      <c r="M93" s="179"/>
      <c r="N93" s="179"/>
      <c r="O93" s="179" t="str">
        <f>IFERROR(IF(INDEX(Vöruskrá!$I:$I,MATCH($C93,Vöruskrá!$B:$B,0))=0,"",INDEX(Vöruskrá!$I:$I,MATCH($C93,Vöruskrá!$B:$B,0))),"")</f>
        <v>https://drive.google.com/file/d/16pABGxDAo2BQ5ZBD9aqSATzh85vQmJ63/view?usp=sharing</v>
      </c>
      <c r="P93" s="179"/>
      <c r="Q93" s="313"/>
    </row>
    <row r="94" spans="1:17" ht="18" customHeight="1">
      <c r="A94" s="178">
        <v>46247</v>
      </c>
      <c r="B94" s="179" t="str">
        <f t="shared" ca="1" si="3"/>
        <v>Expired</v>
      </c>
      <c r="C94" s="179" t="s">
        <v>1233</v>
      </c>
      <c r="D94" s="179" t="s">
        <v>960</v>
      </c>
      <c r="E94" s="180"/>
      <c r="F94" s="179"/>
      <c r="G94" s="179"/>
      <c r="H94" s="179"/>
      <c r="I94" s="179" t="s">
        <v>3869</v>
      </c>
      <c r="J94" s="179"/>
      <c r="K94" s="179" t="str">
        <f>IFERROR(IF(INDEX(Vöruskrá!$C:$C,MATCH($C94,Vöruskrá!$B:$B,0))=0,"",INDEX(Vöruskrá!$C:$C,MATCH($C94,Vöruskrá!$B:$B,0))),"")</f>
        <v>Matarstund</v>
      </c>
      <c r="L94" s="179"/>
      <c r="M94" s="179"/>
      <c r="N94" s="179"/>
      <c r="O94" s="179" t="str">
        <f>IFERROR(IF(INDEX(Vöruskrá!$I:$I,MATCH($C94,Vöruskrá!$B:$B,0))=0,"",INDEX(Vöruskrá!$I:$I,MATCH($C94,Vöruskrá!$B:$B,0))),"")</f>
        <v>https://docs.google.com/document/d/1nkvaKxNzhGNgTPJ3N3uTSJd3j6I7AqPM/edit?usp=sharing&amp;ouid=115242652208709673085&amp;rtpof=true&amp;sd=true</v>
      </c>
      <c r="P94" s="179"/>
      <c r="Q94" s="313" t="s">
        <v>4777</v>
      </c>
    </row>
    <row r="95" spans="1:17" ht="18" customHeight="1">
      <c r="A95" s="178">
        <v>46247</v>
      </c>
      <c r="B95" s="179" t="str">
        <f t="shared" ca="1" si="3"/>
        <v>Expired</v>
      </c>
      <c r="C95" s="179" t="s">
        <v>73</v>
      </c>
      <c r="D95" s="179" t="s">
        <v>2038</v>
      </c>
      <c r="E95" s="180"/>
      <c r="F95" s="179"/>
      <c r="G95" s="179"/>
      <c r="H95" s="179"/>
      <c r="I95" s="179" t="s">
        <v>3869</v>
      </c>
      <c r="J95" s="179"/>
      <c r="K95" s="179" t="str">
        <f>IFERROR(IF(INDEX(Vöruskrá!$C:$C,MATCH($C95,Vöruskrá!$B:$B,0))=0,"",INDEX(Vöruskrá!$C:$C,MATCH($C95,Vöruskrá!$B:$B,0))),"")</f>
        <v>Pågen/ Ójk</v>
      </c>
      <c r="L95" s="179"/>
      <c r="M95" s="179"/>
      <c r="N95" s="179"/>
      <c r="O95" s="179" t="str">
        <f>IFERROR(IF(INDEX(Vöruskrá!$I:$I,MATCH($C95,Vöruskrá!$B:$B,0))=0,"",INDEX(Vöruskrá!$I:$I,MATCH($C95,Vöruskrá!$B:$B,0))),"")</f>
        <v>https://drive.google.com/file/d/1aObopp1C2qlx3QieZ3phPb3MzLNGDVZz/view?usp=sharing</v>
      </c>
      <c r="P95" s="179"/>
      <c r="Q95" s="313" t="s">
        <v>4777</v>
      </c>
    </row>
    <row r="96" spans="1:17" ht="18" customHeight="1">
      <c r="A96" s="178">
        <v>46247</v>
      </c>
      <c r="B96" s="179" t="str">
        <f t="shared" ca="1" si="3"/>
        <v>Expired</v>
      </c>
      <c r="C96" s="179" t="s">
        <v>124</v>
      </c>
      <c r="D96" s="179" t="s">
        <v>2038</v>
      </c>
      <c r="E96" s="180"/>
      <c r="F96" s="179"/>
      <c r="G96" s="179"/>
      <c r="H96" s="179"/>
      <c r="I96" s="179" t="s">
        <v>3869</v>
      </c>
      <c r="J96" s="179"/>
      <c r="K96" s="179" t="str">
        <f>IFERROR(IF(INDEX(Vöruskrá!$C:$C,MATCH($C96,Vöruskrá!$B:$B,0))=0,"",INDEX(Vöruskrá!$C:$C,MATCH($C96,Vöruskrá!$B:$B,0))),"")</f>
        <v>Ali</v>
      </c>
      <c r="L96" s="179"/>
      <c r="M96" s="179"/>
      <c r="N96" s="179"/>
      <c r="O96" s="179" t="str">
        <f>IFERROR(IF(INDEX(Vöruskrá!$I:$I,MATCH($C96,Vöruskrá!$B:$B,0))=0,"",INDEX(Vöruskrá!$I:$I,MATCH($C96,Vöruskrá!$B:$B,0))),"")</f>
        <v>https://docs.google.com/document/d/1tYCZIN-9wdHVdNDDkGYzBt6KHJktVy-txKVoBoCKeKQ/edit?usp=sharing</v>
      </c>
      <c r="P96" s="179"/>
      <c r="Q96" s="313" t="s">
        <v>4777</v>
      </c>
    </row>
    <row r="97" spans="1:17" ht="18" customHeight="1">
      <c r="A97" s="332">
        <v>46247</v>
      </c>
      <c r="B97" s="313" t="str">
        <f ca="1">IF($A97&lt;TODAY(),"Expired","Active")</f>
        <v>Expired</v>
      </c>
      <c r="C97" s="313" t="s">
        <v>392</v>
      </c>
      <c r="D97" s="313" t="s">
        <v>960</v>
      </c>
      <c r="E97" s="333"/>
      <c r="F97" s="313"/>
      <c r="G97" s="313"/>
      <c r="H97" s="313"/>
      <c r="I97" s="179"/>
      <c r="J97" s="179"/>
      <c r="K97" s="179" t="str">
        <f>IFERROR(IF(INDEX(Vöruskrá!$C:$C,MATCH($C97,Vöruskrá!$B:$B,0))=0,"",INDEX(Vöruskrá!$C:$C,MATCH($C97,Vöruskrá!$B:$B,0))),"")</f>
        <v>MS</v>
      </c>
      <c r="L97" s="179"/>
      <c r="M97" s="179"/>
      <c r="N97" s="179"/>
      <c r="O97" s="179" t="str">
        <f>IFERROR(IF(INDEX(Vöruskrá!$I:$I,MATCH($C97,Vöruskrá!$B:$B,0))=0,"",INDEX(Vöruskrá!$I:$I,MATCH($C97,Vöruskrá!$B:$B,0))),"")</f>
        <v>https://docs.google.com/document/d/149N3quKMoWawGv9LE2FddvRhKdpdb7Cxfmhury4OOtc/edit?usp=sharing</v>
      </c>
      <c r="P97" s="179"/>
      <c r="Q97" s="313" t="s">
        <v>4778</v>
      </c>
    </row>
    <row r="98" spans="1:17" ht="18" customHeight="1">
      <c r="A98" s="332">
        <v>46247</v>
      </c>
      <c r="B98" s="313" t="str">
        <f ca="1">IF($A98&lt;TODAY(),"Expired","Active")</f>
        <v>Expired</v>
      </c>
      <c r="C98" s="313" t="s">
        <v>1185</v>
      </c>
      <c r="D98" s="313" t="s">
        <v>960</v>
      </c>
      <c r="E98" s="333"/>
      <c r="F98" s="313"/>
      <c r="G98" s="313"/>
      <c r="H98" s="313"/>
      <c r="I98" s="179"/>
      <c r="J98" s="179"/>
      <c r="K98" s="179" t="str">
        <f>IFERROR(IF(INDEX(Vöruskrá!$C:$C,MATCH($C98,Vöruskrá!$B:$B,0))=0,"",INDEX(Vöruskrá!$C:$C,MATCH($C98,Vöruskrá!$B:$B,0))),"")</f>
        <v>Krónan</v>
      </c>
      <c r="L98" s="179"/>
      <c r="M98" s="179"/>
      <c r="N98" s="179"/>
      <c r="O98" s="179" t="str">
        <f>IFERROR(IF(INDEX(Vöruskrá!$I:$I,MATCH($C98,Vöruskrá!$B:$B,0))=0,"",INDEX(Vöruskrá!$I:$I,MATCH($C98,Vöruskrá!$B:$B,0))),"")</f>
        <v>https://promiseglutenfree.com/2024/01/23/multigrain/</v>
      </c>
      <c r="P98" s="179"/>
      <c r="Q98" s="313" t="s">
        <v>4778</v>
      </c>
    </row>
    <row r="99" spans="1:17" ht="18" customHeight="1">
      <c r="A99" s="182">
        <v>46248</v>
      </c>
      <c r="B99" s="183"/>
      <c r="C99" s="183" t="s">
        <v>4774</v>
      </c>
      <c r="D99" s="183"/>
      <c r="E99" s="184"/>
      <c r="F99" s="183"/>
      <c r="G99" s="183"/>
      <c r="H99" s="183"/>
      <c r="I99" s="183"/>
      <c r="J99" s="183"/>
      <c r="K99" s="183"/>
      <c r="L99" s="183"/>
      <c r="M99" s="183"/>
      <c r="N99" s="183"/>
      <c r="O99" s="183"/>
      <c r="P99" s="183"/>
      <c r="Q99" s="313"/>
    </row>
    <row r="100" spans="1:17" ht="18" customHeight="1">
      <c r="A100" s="178">
        <v>46248</v>
      </c>
      <c r="B100" s="179" t="str">
        <f t="shared" ref="B100:B121" ca="1" si="5">IF($A100&lt;TODAY(),"Expired","Active")</f>
        <v>Active</v>
      </c>
      <c r="C100" s="295" t="s">
        <v>1091</v>
      </c>
      <c r="D100" s="179" t="s">
        <v>1993</v>
      </c>
      <c r="E100" s="180"/>
      <c r="F100" s="179"/>
      <c r="G100" s="179"/>
      <c r="H100" s="179"/>
      <c r="I100" s="179" t="s">
        <v>3869</v>
      </c>
      <c r="J100" s="179"/>
      <c r="K100" s="179" t="str">
        <f>IFERROR(IF(INDEX(Vöruskrá!$C:$C,MATCH($C100,Vöruskrá!$B:$B,0))=0,"",INDEX(Vöruskrá!$C:$C,MATCH($C100,Vöruskrá!$B:$B,0))),"")</f>
        <v>Matarstund</v>
      </c>
      <c r="L100" s="179"/>
      <c r="M100" s="179"/>
      <c r="N100" s="179"/>
      <c r="O100" s="179" t="str">
        <f>IFERROR(IF(INDEX(Vöruskrá!$I:$I,MATCH($C100,Vöruskrá!$B:$B,0))=0,"",INDEX(Vöruskrá!$I:$I,MATCH($C100,Vöruskrá!$B:$B,0))),"")</f>
        <v/>
      </c>
      <c r="P100" s="179"/>
      <c r="Q100" s="313" t="s">
        <v>4779</v>
      </c>
    </row>
    <row r="101" spans="1:17" ht="18" customHeight="1">
      <c r="A101" s="337">
        <v>46248</v>
      </c>
      <c r="B101" s="338" t="str">
        <f t="shared" ref="B101:B115" ca="1" si="6">IF($A101&lt;TODAY(),"Expired","Active")</f>
        <v>Active</v>
      </c>
      <c r="C101" s="340" t="s">
        <v>155</v>
      </c>
      <c r="D101" s="338" t="s">
        <v>1993</v>
      </c>
      <c r="E101" s="339">
        <f>Hráefnaskrá!$D$129/1000</f>
        <v>25</v>
      </c>
      <c r="F101" s="338"/>
      <c r="G101" s="338"/>
      <c r="H101" s="338"/>
      <c r="I101" s="338" t="s">
        <v>3869</v>
      </c>
      <c r="J101" s="338"/>
      <c r="K101" s="338" t="str">
        <f>IFERROR(IF(INDEX(Vöruskrá!$C:$C,MATCH($C101,Vöruskrá!$B:$B,0))=0,"",INDEX(Vöruskrá!$C:$C,MATCH($C101,Vöruskrá!$B:$B,0))),"")</f>
        <v>Danpo</v>
      </c>
      <c r="L101" s="338"/>
      <c r="M101" s="338"/>
      <c r="N101" s="338"/>
      <c r="O101" s="338" t="str">
        <f>IFERROR(IF(INDEX(Vöruskrá!$I:$I,MATCH($C101,Vöruskrá!$B:$B,0))=0,"",INDEX(Vöruskrá!$I:$I,MATCH($C101,Vöruskrá!$B:$B,0))),"")</f>
        <v>https://drive.google.com/file/d/1GO4O3alIJnHNWfA6fdAD_SVmAdbBm5wZ/view?usp=sharing</v>
      </c>
      <c r="P101" s="338"/>
      <c r="Q101" s="338"/>
    </row>
    <row r="102" spans="1:17" ht="18" customHeight="1">
      <c r="A102" s="337">
        <v>46248</v>
      </c>
      <c r="B102" s="338" t="str">
        <f t="shared" ca="1" si="6"/>
        <v>Active</v>
      </c>
      <c r="C102" s="340" t="s">
        <v>922</v>
      </c>
      <c r="D102" s="338" t="s">
        <v>1993</v>
      </c>
      <c r="E102" s="339">
        <f>Hráefnaskrá!$D$130/1000</f>
        <v>15</v>
      </c>
      <c r="F102" s="338"/>
      <c r="G102" s="338"/>
      <c r="H102" s="338"/>
      <c r="I102" s="338" t="s">
        <v>3869</v>
      </c>
      <c r="J102" s="338"/>
      <c r="K102" s="338" t="str">
        <f>IFERROR(IF(INDEX(Vöruskrá!$C:$C,MATCH($C102,Vöruskrá!$B:$B,0))=0,"",INDEX(Vöruskrá!$C:$C,MATCH($C102,Vöruskrá!$B:$B,0))),"")</f>
        <v xml:space="preserve">MS </v>
      </c>
      <c r="L102" s="338"/>
      <c r="M102" s="338"/>
      <c r="N102" s="338"/>
      <c r="O102" s="338" t="str">
        <f>IFERROR(IF(INDEX(Vöruskrá!$I:$I,MATCH($C102,Vöruskrá!$B:$B,0))=0,"",INDEX(Vöruskrá!$I:$I,MATCH($C102,Vöruskrá!$B:$B,0))),"")</f>
        <v/>
      </c>
      <c r="P102" s="338"/>
      <c r="Q102" s="338"/>
    </row>
    <row r="103" spans="1:17" ht="18" customHeight="1">
      <c r="A103" s="337">
        <v>46248</v>
      </c>
      <c r="B103" s="338" t="str">
        <f t="shared" ca="1" si="6"/>
        <v>Active</v>
      </c>
      <c r="C103" s="340" t="s">
        <v>744</v>
      </c>
      <c r="D103" s="338" t="s">
        <v>1993</v>
      </c>
      <c r="E103" s="339">
        <f>Hráefnaskrá!$D$131/1000</f>
        <v>10</v>
      </c>
      <c r="F103" s="338"/>
      <c r="G103" s="338"/>
      <c r="H103" s="338"/>
      <c r="I103" s="338" t="s">
        <v>3869</v>
      </c>
      <c r="J103" s="338"/>
      <c r="K103" s="338" t="str">
        <f>IFERROR(IF(INDEX(Vöruskrá!$C:$C,MATCH($C103,Vöruskrá!$B:$B,0))=0,"",INDEX(Vöruskrá!$C:$C,MATCH($C103,Vöruskrá!$B:$B,0))),"")</f>
        <v xml:space="preserve">MS </v>
      </c>
      <c r="L103" s="338"/>
      <c r="M103" s="338"/>
      <c r="N103" s="338"/>
      <c r="O103" s="338" t="str">
        <f>IFERROR(IF(INDEX(Vöruskrá!$I:$I,MATCH($C103,Vöruskrá!$B:$B,0))=0,"",INDEX(Vöruskrá!$I:$I,MATCH($C103,Vöruskrá!$B:$B,0))),"")</f>
        <v>https://docs.google.com/document/d/11ja2pjvXhmq1lP-WGaLBTVRQtcrEYgg-XyiWXgW9OKI/edit?usp=sharing</v>
      </c>
      <c r="P103" s="338"/>
      <c r="Q103" s="338"/>
    </row>
    <row r="104" spans="1:17" ht="18" customHeight="1">
      <c r="A104" s="337">
        <v>46248</v>
      </c>
      <c r="B104" s="338" t="str">
        <f t="shared" ca="1" si="6"/>
        <v>Active</v>
      </c>
      <c r="C104" s="340" t="s">
        <v>781</v>
      </c>
      <c r="D104" s="338" t="s">
        <v>1993</v>
      </c>
      <c r="E104" s="339">
        <f>Hráefnaskrá!$D$132/1000</f>
        <v>3</v>
      </c>
      <c r="F104" s="338"/>
      <c r="G104" s="338"/>
      <c r="H104" s="338"/>
      <c r="I104" s="338" t="s">
        <v>3869</v>
      </c>
      <c r="J104" s="338"/>
      <c r="K104" s="338" t="str">
        <f>IFERROR(IF(INDEX(Vöruskrá!$C:$C,MATCH($C104,Vöruskrá!$B:$B,0))=0,"",INDEX(Vöruskrá!$C:$C,MATCH($C104,Vöruskrá!$B:$B,0))),"")</f>
        <v>Arla Foods/ Nathan</v>
      </c>
      <c r="L104" s="338"/>
      <c r="M104" s="338"/>
      <c r="N104" s="338"/>
      <c r="O104" s="338" t="str">
        <f>IFERROR(IF(INDEX(Vöruskrá!$I:$I,MATCH($C104,Vöruskrá!$B:$B,0))=0,"",INDEX(Vöruskrá!$I:$I,MATCH($C104,Vöruskrá!$B:$B,0))),"")</f>
        <v>https://drive.google.com/file/d/1fd7WtLy1R0r2yBTcdFmOyLLZMsMwdxq4/view?usp=sharing</v>
      </c>
      <c r="P104" s="338"/>
      <c r="Q104" s="338"/>
    </row>
    <row r="105" spans="1:17" ht="18" customHeight="1">
      <c r="A105" s="337">
        <v>46248</v>
      </c>
      <c r="B105" s="338" t="str">
        <f t="shared" ca="1" si="6"/>
        <v>Active</v>
      </c>
      <c r="C105" s="340" t="s">
        <v>963</v>
      </c>
      <c r="D105" s="338" t="s">
        <v>1993</v>
      </c>
      <c r="E105" s="339">
        <f>Hráefnaskrá!$D$133/1000</f>
        <v>5</v>
      </c>
      <c r="F105" s="338"/>
      <c r="G105" s="338"/>
      <c r="H105" s="338"/>
      <c r="I105" s="338" t="s">
        <v>3869</v>
      </c>
      <c r="J105" s="338"/>
      <c r="K105" s="338" t="str">
        <f>IFERROR(IF(INDEX(Vöruskrá!$C:$C,MATCH($C105,Vöruskrá!$B:$B,0))=0,"",INDEX(Vöruskrá!$C:$C,MATCH($C105,Vöruskrá!$B:$B,0))),"")</f>
        <v/>
      </c>
      <c r="L105" s="338"/>
      <c r="M105" s="338"/>
      <c r="N105" s="338"/>
      <c r="O105" s="338" t="str">
        <f>IFERROR(IF(INDEX(Vöruskrá!$I:$I,MATCH($C105,Vöruskrá!$B:$B,0))=0,"",INDEX(Vöruskrá!$I:$I,MATCH($C105,Vöruskrá!$B:$B,0))),"")</f>
        <v/>
      </c>
      <c r="P105" s="338"/>
      <c r="Q105" s="338"/>
    </row>
    <row r="106" spans="1:17" ht="18" customHeight="1">
      <c r="A106" s="337">
        <v>46248</v>
      </c>
      <c r="B106" s="338" t="str">
        <f t="shared" ca="1" si="6"/>
        <v>Active</v>
      </c>
      <c r="C106" s="340" t="s">
        <v>968</v>
      </c>
      <c r="D106" s="338" t="s">
        <v>1993</v>
      </c>
      <c r="E106" s="339">
        <f>Hráefnaskrá!$D$134/1000</f>
        <v>4</v>
      </c>
      <c r="F106" s="338"/>
      <c r="G106" s="338"/>
      <c r="H106" s="338"/>
      <c r="I106" s="338" t="s">
        <v>3869</v>
      </c>
      <c r="J106" s="338"/>
      <c r="K106" s="338" t="str">
        <f>IFERROR(IF(INDEX(Vöruskrá!$C:$C,MATCH($C106,Vöruskrá!$B:$B,0))=0,"",INDEX(Vöruskrá!$C:$C,MATCH($C106,Vöruskrá!$B:$B,0))),"")</f>
        <v/>
      </c>
      <c r="L106" s="338"/>
      <c r="M106" s="338"/>
      <c r="N106" s="338"/>
      <c r="O106" s="338" t="str">
        <f>IFERROR(IF(INDEX(Vöruskrá!$I:$I,MATCH($C106,Vöruskrá!$B:$B,0))=0,"",INDEX(Vöruskrá!$I:$I,MATCH($C106,Vöruskrá!$B:$B,0))),"")</f>
        <v/>
      </c>
      <c r="P106" s="338"/>
      <c r="Q106" s="338"/>
    </row>
    <row r="107" spans="1:17" ht="18" customHeight="1">
      <c r="A107" s="337">
        <v>46248</v>
      </c>
      <c r="B107" s="338" t="str">
        <f t="shared" ca="1" si="6"/>
        <v>Active</v>
      </c>
      <c r="C107" s="340" t="s">
        <v>878</v>
      </c>
      <c r="D107" s="338" t="s">
        <v>1993</v>
      </c>
      <c r="E107" s="339">
        <f>Hráefnaskrá!$D$135/1000</f>
        <v>3</v>
      </c>
      <c r="F107" s="338"/>
      <c r="G107" s="338"/>
      <c r="H107" s="338"/>
      <c r="I107" s="338" t="s">
        <v>3869</v>
      </c>
      <c r="J107" s="338"/>
      <c r="K107" s="338" t="str">
        <f>IFERROR(IF(INDEX(Vöruskrá!$C:$C,MATCH($C107,Vöruskrá!$B:$B,0))=0,"",INDEX(Vöruskrá!$C:$C,MATCH($C107,Vöruskrá!$B:$B,0))),"")</f>
        <v/>
      </c>
      <c r="L107" s="338"/>
      <c r="M107" s="338"/>
      <c r="N107" s="338"/>
      <c r="O107" s="338" t="str">
        <f>IFERROR(IF(INDEX(Vöruskrá!$I:$I,MATCH($C107,Vöruskrá!$B:$B,0))=0,"",INDEX(Vöruskrá!$I:$I,MATCH($C107,Vöruskrá!$B:$B,0))),"")</f>
        <v/>
      </c>
      <c r="P107" s="338"/>
      <c r="Q107" s="338"/>
    </row>
    <row r="108" spans="1:17" ht="18" customHeight="1">
      <c r="A108" s="337">
        <v>46248</v>
      </c>
      <c r="B108" s="338" t="str">
        <f t="shared" ca="1" si="6"/>
        <v>Active</v>
      </c>
      <c r="C108" s="340" t="s">
        <v>882</v>
      </c>
      <c r="D108" s="338" t="s">
        <v>1993</v>
      </c>
      <c r="E108" s="339">
        <f>Hráefnaskrá!$D$136/1000</f>
        <v>3</v>
      </c>
      <c r="F108" s="338"/>
      <c r="G108" s="338"/>
      <c r="H108" s="338"/>
      <c r="I108" s="338" t="s">
        <v>3869</v>
      </c>
      <c r="J108" s="338"/>
      <c r="K108" s="338" t="str">
        <f>IFERROR(IF(INDEX(Vöruskrá!$C:$C,MATCH($C108,Vöruskrá!$B:$B,0))=0,"",INDEX(Vöruskrá!$C:$C,MATCH($C108,Vöruskrá!$B:$B,0))),"")</f>
        <v/>
      </c>
      <c r="L108" s="338"/>
      <c r="M108" s="338"/>
      <c r="N108" s="338"/>
      <c r="O108" s="338" t="str">
        <f>IFERROR(IF(INDEX(Vöruskrá!$I:$I,MATCH($C108,Vöruskrá!$B:$B,0))=0,"",INDEX(Vöruskrá!$I:$I,MATCH($C108,Vöruskrá!$B:$B,0))),"")</f>
        <v/>
      </c>
      <c r="P108" s="338"/>
      <c r="Q108" s="338"/>
    </row>
    <row r="109" spans="1:17" ht="18" customHeight="1">
      <c r="A109" s="337">
        <v>46248</v>
      </c>
      <c r="B109" s="338" t="str">
        <f t="shared" ca="1" si="6"/>
        <v>Active</v>
      </c>
      <c r="C109" s="340" t="s">
        <v>310</v>
      </c>
      <c r="D109" s="338" t="s">
        <v>1993</v>
      </c>
      <c r="E109" s="339">
        <f>Hráefnaskrá!$D$137/1000</f>
        <v>1</v>
      </c>
      <c r="F109" s="338"/>
      <c r="G109" s="338"/>
      <c r="H109" s="338"/>
      <c r="I109" s="338" t="s">
        <v>3869</v>
      </c>
      <c r="J109" s="338"/>
      <c r="K109" s="338" t="str">
        <f>IFERROR(IF(INDEX(Vöruskrá!$C:$C,MATCH($C109,Vöruskrá!$B:$B,0))=0,"",INDEX(Vöruskrá!$C:$C,MATCH($C109,Vöruskrá!$B:$B,0))),"")</f>
        <v>Maizena / Unilever</v>
      </c>
      <c r="L109" s="338"/>
      <c r="M109" s="338"/>
      <c r="N109" s="338"/>
      <c r="O109" s="338" t="str">
        <f>IFERROR(IF(INDEX(Vöruskrá!$I:$I,MATCH($C109,Vöruskrá!$B:$B,0))=0,"",INDEX(Vöruskrá!$I:$I,MATCH($C109,Vöruskrá!$B:$B,0))),"")</f>
        <v>https://drive.google.com/file/d/1CmXprz2PFHVmxfaM0CalYclE2qYOhpF7/view?usp=sharing</v>
      </c>
      <c r="P109" s="338"/>
      <c r="Q109" s="338"/>
    </row>
    <row r="110" spans="1:17" ht="18" customHeight="1">
      <c r="A110" s="337">
        <v>46248</v>
      </c>
      <c r="B110" s="338" t="str">
        <f t="shared" ca="1" si="6"/>
        <v>Active</v>
      </c>
      <c r="C110" s="340" t="s">
        <v>1105</v>
      </c>
      <c r="D110" s="338" t="s">
        <v>1993</v>
      </c>
      <c r="E110" s="339">
        <f>Hráefnaskrá!$D$138/1000</f>
        <v>0.5</v>
      </c>
      <c r="F110" s="338"/>
      <c r="G110" s="338"/>
      <c r="H110" s="338"/>
      <c r="I110" s="338" t="s">
        <v>3869</v>
      </c>
      <c r="J110" s="338"/>
      <c r="K110" s="338" t="str">
        <f>IFERROR(IF(INDEX(Vöruskrá!$C:$C,MATCH($C110,Vöruskrá!$B:$B,0))=0,"",INDEX(Vöruskrá!$C:$C,MATCH($C110,Vöruskrá!$B:$B,0))),"")</f>
        <v>Garri</v>
      </c>
      <c r="L110" s="338"/>
      <c r="M110" s="338"/>
      <c r="N110" s="338"/>
      <c r="O110" s="338" t="str">
        <f>IFERROR(IF(INDEX(Vöruskrá!$I:$I,MATCH($C110,Vöruskrá!$B:$B,0))=0,"",INDEX(Vöruskrá!$I:$I,MATCH($C110,Vöruskrá!$B:$B,0))),"")</f>
        <v>https://garri.overcastcdn.com/documents/41023015.pdf</v>
      </c>
      <c r="P110" s="338"/>
      <c r="Q110" s="338"/>
    </row>
    <row r="111" spans="1:17" ht="18" customHeight="1">
      <c r="A111" s="337">
        <v>46248</v>
      </c>
      <c r="B111" s="338" t="str">
        <f t="shared" ca="1" si="6"/>
        <v>Active</v>
      </c>
      <c r="C111" s="340" t="s">
        <v>283</v>
      </c>
      <c r="D111" s="338" t="s">
        <v>1993</v>
      </c>
      <c r="E111" s="339">
        <f>Hráefnaskrá!$D$139/1000</f>
        <v>0.3</v>
      </c>
      <c r="F111" s="338"/>
      <c r="G111" s="338"/>
      <c r="H111" s="338"/>
      <c r="I111" s="338" t="s">
        <v>3869</v>
      </c>
      <c r="J111" s="338"/>
      <c r="K111" s="338" t="str">
        <f>IFERROR(IF(INDEX(Vöruskrá!$C:$C,MATCH($C111,Vöruskrá!$B:$B,0))=0,"",INDEX(Vöruskrá!$C:$C,MATCH($C111,Vöruskrá!$B:$B,0))),"")</f>
        <v>Nordic Spice AB/Garri</v>
      </c>
      <c r="L111" s="338"/>
      <c r="M111" s="338"/>
      <c r="N111" s="338"/>
      <c r="O111" s="338" t="str">
        <f>IFERROR(IF(INDEX(Vöruskrá!$I:$I,MATCH($C111,Vöruskrá!$B:$B,0))=0,"",INDEX(Vöruskrá!$I:$I,MATCH($C111,Vöruskrá!$B:$B,0))),"")</f>
        <v>https://drive.google.com/file/d/1MSRdefMEGeUCyN8gS7xeRyI53AOLv84-/view?usp=sharing</v>
      </c>
      <c r="P111" s="338"/>
      <c r="Q111" s="338"/>
    </row>
    <row r="112" spans="1:17" ht="18" customHeight="1">
      <c r="A112" s="337">
        <v>46248</v>
      </c>
      <c r="B112" s="338" t="str">
        <f t="shared" ca="1" si="6"/>
        <v>Active</v>
      </c>
      <c r="C112" s="340" t="s">
        <v>269</v>
      </c>
      <c r="D112" s="338" t="s">
        <v>1993</v>
      </c>
      <c r="E112" s="339">
        <f>Hráefnaskrá!$D$140/1000</f>
        <v>0.15</v>
      </c>
      <c r="F112" s="338"/>
      <c r="G112" s="338"/>
      <c r="H112" s="338"/>
      <c r="I112" s="338" t="s">
        <v>3869</v>
      </c>
      <c r="J112" s="338"/>
      <c r="K112" s="338" t="str">
        <f>IFERROR(IF(INDEX(Vöruskrá!$C:$C,MATCH($C112,Vöruskrá!$B:$B,0))=0,"",INDEX(Vöruskrá!$C:$C,MATCH($C112,Vöruskrá!$B:$B,0))),"")</f>
        <v>Katla matvælaiðja ehf.</v>
      </c>
      <c r="L112" s="338"/>
      <c r="M112" s="338"/>
      <c r="N112" s="338"/>
      <c r="O112" s="338" t="str">
        <f>IFERROR(IF(INDEX(Vöruskrá!$I:$I,MATCH($C112,Vöruskrá!$B:$B,0))=0,"",INDEX(Vöruskrá!$I:$I,MATCH($C112,Vöruskrá!$B:$B,0))),"")</f>
        <v>https://drive.google.com/file/d/18_svh90eLQ1eSbJF3qr3eWDjhyhpL95Y/view?usp=sharing</v>
      </c>
      <c r="P112" s="338"/>
      <c r="Q112" s="338"/>
    </row>
    <row r="113" spans="1:17" ht="18" customHeight="1">
      <c r="A113" s="337">
        <v>46248</v>
      </c>
      <c r="B113" s="338" t="str">
        <f t="shared" ca="1" si="6"/>
        <v>Active</v>
      </c>
      <c r="C113" s="340" t="s">
        <v>1568</v>
      </c>
      <c r="D113" s="338" t="s">
        <v>1993</v>
      </c>
      <c r="E113" s="339">
        <f>Hráefnaskrá!$D$141/1000</f>
        <v>0.05</v>
      </c>
      <c r="F113" s="338"/>
      <c r="G113" s="338"/>
      <c r="H113" s="338"/>
      <c r="I113" s="338" t="s">
        <v>3869</v>
      </c>
      <c r="J113" s="338"/>
      <c r="K113" s="338" t="str">
        <f>IFERROR(IF(INDEX(Vöruskrá!$C:$C,MATCH($C113,Vöruskrá!$B:$B,0))=0,"",INDEX(Vöruskrá!$C:$C,MATCH($C113,Vöruskrá!$B:$B,0))),"")</f>
        <v>Nordic Spice AB/Garri</v>
      </c>
      <c r="L113" s="338"/>
      <c r="M113" s="338"/>
      <c r="N113" s="338"/>
      <c r="O113" s="338" t="str">
        <f>IFERROR(IF(INDEX(Vöruskrá!$I:$I,MATCH($C113,Vöruskrá!$B:$B,0))=0,"",INDEX(Vöruskrá!$I:$I,MATCH($C113,Vöruskrá!$B:$B,0))),"")</f>
        <v>https://garri.overcastcdn.com/documents/5001420C.pdf</v>
      </c>
      <c r="P113" s="338"/>
      <c r="Q113" s="338"/>
    </row>
    <row r="114" spans="1:17" ht="18" customHeight="1">
      <c r="A114" s="337">
        <v>46248</v>
      </c>
      <c r="B114" s="338" t="str">
        <f t="shared" ca="1" si="6"/>
        <v>Active</v>
      </c>
      <c r="C114" s="340" t="s">
        <v>700</v>
      </c>
      <c r="D114" s="338" t="s">
        <v>1993</v>
      </c>
      <c r="E114" s="339">
        <f>Hráefnaskrá!$D$142/1000</f>
        <v>0.2</v>
      </c>
      <c r="F114" s="338"/>
      <c r="G114" s="338"/>
      <c r="H114" s="338"/>
      <c r="I114" s="338" t="s">
        <v>3869</v>
      </c>
      <c r="J114" s="338"/>
      <c r="K114" s="338" t="str">
        <f>IFERROR(IF(INDEX(Vöruskrá!$C:$C,MATCH($C114,Vöruskrá!$B:$B,0))=0,"",INDEX(Vöruskrá!$C:$C,MATCH($C114,Vöruskrá!$B:$B,0))),"")</f>
        <v>Essential Cuisine Ltd.</v>
      </c>
      <c r="L114" s="338"/>
      <c r="M114" s="338"/>
      <c r="N114" s="338"/>
      <c r="O114" s="338" t="str">
        <f>IFERROR(IF(INDEX(Vöruskrá!$I:$I,MATCH($C114,Vöruskrá!$B:$B,0))=0,"",INDEX(Vöruskrá!$I:$I,MATCH($C114,Vöruskrá!$B:$B,0))),"")</f>
        <v>https://drive.google.com/file/d/1fi5GSkdjIw1gerlBnue5jhr5DM-TDQfk/view?usp=sharing</v>
      </c>
      <c r="P114" s="338"/>
      <c r="Q114" s="338"/>
    </row>
    <row r="115" spans="1:17" ht="18" customHeight="1">
      <c r="A115" s="337">
        <v>46248</v>
      </c>
      <c r="B115" s="338" t="str">
        <f t="shared" ca="1" si="6"/>
        <v>Active</v>
      </c>
      <c r="C115" s="340" t="s">
        <v>892</v>
      </c>
      <c r="D115" s="338" t="s">
        <v>1993</v>
      </c>
      <c r="E115" s="339">
        <f>Hráefnaskrá!$D$143/1000</f>
        <v>5</v>
      </c>
      <c r="F115" s="338"/>
      <c r="G115" s="338"/>
      <c r="H115" s="338"/>
      <c r="I115" s="338" t="s">
        <v>3869</v>
      </c>
      <c r="J115" s="338"/>
      <c r="K115" s="338" t="str">
        <f>IFERROR(IF(INDEX(Vöruskrá!$C:$C,MATCH($C115,Vöruskrá!$B:$B,0))=0,"",INDEX(Vöruskrá!$C:$C,MATCH($C115,Vöruskrá!$B:$B,0))),"")</f>
        <v/>
      </c>
      <c r="L115" s="338"/>
      <c r="M115" s="338"/>
      <c r="N115" s="338"/>
      <c r="O115" s="338" t="str">
        <f>IFERROR(IF(INDEX(Vöruskrá!$I:$I,MATCH($C115,Vöruskrá!$B:$B,0))=0,"",INDEX(Vöruskrá!$I:$I,MATCH($C115,Vöruskrá!$B:$B,0))),"")</f>
        <v/>
      </c>
      <c r="P115" s="338"/>
      <c r="Q115" s="338"/>
    </row>
    <row r="116" spans="1:17" ht="18" customHeight="1">
      <c r="A116" s="178">
        <v>46248</v>
      </c>
      <c r="B116" s="179" t="str">
        <f t="shared" ca="1" si="5"/>
        <v>Active</v>
      </c>
      <c r="C116" s="179" t="s">
        <v>1093</v>
      </c>
      <c r="D116" s="179" t="s">
        <v>1993</v>
      </c>
      <c r="E116" s="180"/>
      <c r="F116" s="179"/>
      <c r="G116" s="179"/>
      <c r="H116" s="179"/>
      <c r="I116" s="179" t="s">
        <v>3869</v>
      </c>
      <c r="J116" s="179"/>
      <c r="K116" s="179" t="str">
        <f>IFERROR(IF(INDEX(Vöruskrá!$C:$C,MATCH($C116,Vöruskrá!$B:$B,0))=0,"",INDEX(Vöruskrá!$C:$C,MATCH($C116,Vöruskrá!$B:$B,0))),"")</f>
        <v>Matarstund</v>
      </c>
      <c r="L116" s="179"/>
      <c r="M116" s="179"/>
      <c r="N116" s="179"/>
      <c r="O116" s="179" t="str">
        <f>IFERROR(IF(INDEX(Vöruskrá!$I:$I,MATCH($C116,Vöruskrá!$B:$B,0))=0,"",INDEX(Vöruskrá!$I:$I,MATCH($C116,Vöruskrá!$B:$B,0))),"")</f>
        <v>https://vefverslun.ojk-isam.is/api/BlobForward/inline/ojkisam/782687bd-f424-4094-828f-3fdf68bef8e0.pdf</v>
      </c>
      <c r="P116" s="179"/>
      <c r="Q116" s="313" t="s">
        <v>4777</v>
      </c>
    </row>
    <row r="117" spans="1:17" ht="18" customHeight="1">
      <c r="A117" s="178">
        <v>46248</v>
      </c>
      <c r="B117" s="179" t="str">
        <f t="shared" ca="1" si="5"/>
        <v>Active</v>
      </c>
      <c r="C117" s="179" t="s">
        <v>4780</v>
      </c>
      <c r="D117" s="179" t="s">
        <v>2013</v>
      </c>
      <c r="E117" s="180"/>
      <c r="F117" s="179"/>
      <c r="G117" s="179"/>
      <c r="H117" s="179"/>
      <c r="I117" s="179" t="s">
        <v>3869</v>
      </c>
      <c r="J117" s="179"/>
      <c r="K117" s="179" t="str">
        <f>IFERROR(IF(INDEX(Vöruskrá!$C:$C,MATCH($C117,Vöruskrá!$B:$B,0))=0,"",INDEX(Vöruskrá!$C:$C,MATCH($C117,Vöruskrá!$B:$B,0))),"")</f>
        <v/>
      </c>
      <c r="L117" s="179"/>
      <c r="M117" s="179"/>
      <c r="N117" s="179"/>
      <c r="O117" s="179" t="str">
        <f>IFERROR(IF(INDEX(Vöruskrá!$I:$I,MATCH($C117,Vöruskrá!$B:$B,0))=0,"",INDEX(Vöruskrá!$I:$I,MATCH($C117,Vöruskrá!$B:$B,0))),"")</f>
        <v/>
      </c>
      <c r="P117" s="179"/>
      <c r="Q117" s="313" t="s">
        <v>4777</v>
      </c>
    </row>
    <row r="118" spans="1:17" ht="18" customHeight="1">
      <c r="A118" s="178">
        <v>46248</v>
      </c>
      <c r="B118" s="179" t="str">
        <f t="shared" ca="1" si="5"/>
        <v>Active</v>
      </c>
      <c r="C118" s="179" t="s">
        <v>1093</v>
      </c>
      <c r="D118" s="179" t="s">
        <v>2013</v>
      </c>
      <c r="E118" s="180"/>
      <c r="F118" s="179"/>
      <c r="G118" s="179"/>
      <c r="H118" s="179"/>
      <c r="I118" s="179" t="s">
        <v>3869</v>
      </c>
      <c r="J118" s="179"/>
      <c r="K118" s="179" t="str">
        <f>IFERROR(IF(INDEX(Vöruskrá!$C:$C,MATCH($C118,Vöruskrá!$B:$B,0))=0,"",INDEX(Vöruskrá!$C:$C,MATCH($C118,Vöruskrá!$B:$B,0))),"")</f>
        <v>Matarstund</v>
      </c>
      <c r="L118" s="179"/>
      <c r="M118" s="179"/>
      <c r="N118" s="179"/>
      <c r="O118" s="179" t="str">
        <f>IFERROR(IF(INDEX(Vöruskrá!$I:$I,MATCH($C118,Vöruskrá!$B:$B,0))=0,"",INDEX(Vöruskrá!$I:$I,MATCH($C118,Vöruskrá!$B:$B,0))),"")</f>
        <v>https://vefverslun.ojk-isam.is/api/BlobForward/inline/ojkisam/782687bd-f424-4094-828f-3fdf68bef8e0.pdf</v>
      </c>
      <c r="P118" s="179"/>
      <c r="Q118" s="313" t="s">
        <v>4777</v>
      </c>
    </row>
    <row r="119" spans="1:17" ht="18" customHeight="1">
      <c r="A119" s="178">
        <v>46248</v>
      </c>
      <c r="B119" s="179" t="str">
        <f t="shared" ca="1" si="5"/>
        <v>Active</v>
      </c>
      <c r="C119" s="179" t="s">
        <v>1395</v>
      </c>
      <c r="D119" s="179" t="s">
        <v>960</v>
      </c>
      <c r="E119" s="180"/>
      <c r="F119" s="179"/>
      <c r="G119" s="179"/>
      <c r="H119" s="179"/>
      <c r="I119" s="179" t="s">
        <v>3869</v>
      </c>
      <c r="J119" s="179"/>
      <c r="K119" s="179" t="str">
        <f>IFERROR(IF(INDEX(Vöruskrá!$C:$C,MATCH($C119,Vöruskrá!$B:$B,0))=0,"",INDEX(Vöruskrá!$C:$C,MATCH($C119,Vöruskrá!$B:$B,0))),"")</f>
        <v>Matarstund</v>
      </c>
      <c r="L119" s="179"/>
      <c r="M119" s="179"/>
      <c r="N119" s="179"/>
      <c r="O119" s="179" t="str">
        <f>IFERROR(IF(INDEX(Vöruskrá!$I:$I,MATCH($C119,Vöruskrá!$B:$B,0))=0,"",INDEX(Vöruskrá!$I:$I,MATCH($C119,Vöruskrá!$B:$B,0))),"")</f>
        <v/>
      </c>
      <c r="P119" s="179"/>
      <c r="Q119" s="313" t="s">
        <v>4777</v>
      </c>
    </row>
    <row r="120" spans="1:17" ht="18" customHeight="1">
      <c r="A120" s="178">
        <v>46248</v>
      </c>
      <c r="B120" s="179" t="str">
        <f t="shared" ca="1" si="5"/>
        <v>Active</v>
      </c>
      <c r="C120" s="179" t="s">
        <v>34</v>
      </c>
      <c r="D120" s="179" t="s">
        <v>2038</v>
      </c>
      <c r="E120" s="180"/>
      <c r="F120" s="179"/>
      <c r="G120" s="179"/>
      <c r="H120" s="179"/>
      <c r="I120" s="179" t="s">
        <v>3869</v>
      </c>
      <c r="J120" s="179"/>
      <c r="K120" s="179" t="str">
        <f>IFERROR(IF(INDEX(Vöruskrá!$C:$C,MATCH($C120,Vöruskrá!$B:$B,0))=0,"",INDEX(Vöruskrá!$C:$C,MATCH($C120,Vöruskrá!$B:$B,0))),"")</f>
        <v>Gæðabakstur / Ömmubakstur ehf.</v>
      </c>
      <c r="L120" s="179"/>
      <c r="M120" s="179"/>
      <c r="N120" s="179"/>
      <c r="O120" s="179" t="str">
        <f>IFERROR(IF(INDEX(Vöruskrá!$I:$I,MATCH($C120,Vöruskrá!$B:$B,0))=0,"",INDEX(Vöruskrá!$I:$I,MATCH($C120,Vöruskrá!$B:$B,0))),"")</f>
        <v>https://drive.google.com/file/d/1p07uLGGtQjJr-CEfMOPWvz0nx16AzC1e/view?usp=sharing</v>
      </c>
      <c r="P120" s="179"/>
      <c r="Q120" s="313" t="s">
        <v>4777</v>
      </c>
    </row>
    <row r="121" spans="1:17" ht="18" customHeight="1">
      <c r="A121" s="178">
        <v>46248</v>
      </c>
      <c r="B121" s="179" t="str">
        <f t="shared" ca="1" si="5"/>
        <v>Active</v>
      </c>
      <c r="C121" s="179" t="s">
        <v>160</v>
      </c>
      <c r="D121" s="179" t="s">
        <v>2038</v>
      </c>
      <c r="E121" s="180"/>
      <c r="F121" s="179"/>
      <c r="G121" s="179"/>
      <c r="H121" s="179"/>
      <c r="I121" s="179" t="s">
        <v>3869</v>
      </c>
      <c r="J121" s="179"/>
      <c r="K121" s="179" t="str">
        <f>IFERROR(IF(INDEX(Vöruskrá!$C:$C,MATCH($C121,Vöruskrá!$B:$B,0))=0,"",INDEX(Vöruskrá!$C:$C,MATCH($C121,Vöruskrá!$B:$B,0))),"")</f>
        <v>Kjarnafæði Norðlenska hf.</v>
      </c>
      <c r="L121" s="179"/>
      <c r="M121" s="179"/>
      <c r="N121" s="179"/>
      <c r="O121" s="179" t="str">
        <f>IFERROR(IF(INDEX(Vöruskrá!$I:$I,MATCH($C121,Vöruskrá!$B:$B,0))=0,"",INDEX(Vöruskrá!$I:$I,MATCH($C121,Vöruskrá!$B:$B,0))),"")</f>
        <v>https://docs.google.com/document/d/1LXzsuB69-IC_oRxF1lHfWTuKdnHk4OhCG33dUGHUGSs/edit?usp=sharing</v>
      </c>
      <c r="P121" s="179"/>
      <c r="Q121" s="313" t="s">
        <v>4777</v>
      </c>
    </row>
    <row r="122" spans="1:17" ht="18" customHeight="1">
      <c r="A122" s="332">
        <v>46248</v>
      </c>
      <c r="B122" s="313" t="str">
        <f ca="1">IF($A122&lt;TODAY(),"Expired","Active")</f>
        <v>Active</v>
      </c>
      <c r="C122" s="313" t="s">
        <v>1392</v>
      </c>
      <c r="D122" s="313" t="s">
        <v>960</v>
      </c>
      <c r="E122" s="333"/>
      <c r="F122" s="313"/>
      <c r="G122" s="313"/>
      <c r="H122" s="313"/>
      <c r="I122" s="179"/>
      <c r="J122" s="179"/>
      <c r="K122" s="179" t="str">
        <f>IFERROR(IF(INDEX(Vöruskrá!$C:$C,MATCH($C122,Vöruskrá!$B:$B,0))=0,"",INDEX(Vöruskrá!$C:$C,MATCH($C122,Vöruskrá!$B:$B,0))),"")</f>
        <v>Pasta d'oro/Danól</v>
      </c>
      <c r="L122" s="179"/>
      <c r="M122" s="179"/>
      <c r="N122" s="179"/>
      <c r="O122" s="179" t="str">
        <f>IFERROR(IF(INDEX(Vöruskrá!$I:$I,MATCH($C122,Vöruskrá!$B:$B,0))=0,"",INDEX(Vöruskrá!$I:$I,MATCH($C122,Vöruskrá!$B:$B,0))),"")</f>
        <v/>
      </c>
      <c r="P122" s="179"/>
      <c r="Q122" s="313" t="s">
        <v>4778</v>
      </c>
    </row>
    <row r="123" spans="1:17" ht="18" customHeight="1">
      <c r="A123" s="332">
        <v>46248</v>
      </c>
      <c r="B123" s="313" t="str">
        <f ca="1">IF($A123&lt;TODAY(),"Expired","Active")</f>
        <v>Active</v>
      </c>
      <c r="C123" s="313" t="s">
        <v>1188</v>
      </c>
      <c r="D123" s="313" t="s">
        <v>960</v>
      </c>
      <c r="E123" s="333"/>
      <c r="F123" s="313"/>
      <c r="G123" s="313"/>
      <c r="H123" s="313"/>
      <c r="I123" s="179"/>
      <c r="J123" s="179"/>
      <c r="K123" s="179" t="str">
        <f>IFERROR(IF(INDEX(Vöruskrá!$C:$C,MATCH($C123,Vöruskrá!$B:$B,0))=0,"",INDEX(Vöruskrá!$C:$C,MATCH($C123,Vöruskrá!$B:$B,0))),"")</f>
        <v>Krónan</v>
      </c>
      <c r="L123" s="179"/>
      <c r="M123" s="179"/>
      <c r="N123" s="179"/>
      <c r="O123" s="179" t="str">
        <f>IFERROR(IF(INDEX(Vöruskrá!$I:$I,MATCH($C123,Vöruskrá!$B:$B,0))=0,"",INDEX(Vöruskrá!$I:$I,MATCH($C123,Vöruskrá!$B:$B,0))),"")</f>
        <v>https://promiseglutenfree.com/2024/01/22/soft-white-loaf/</v>
      </c>
      <c r="P123" s="179"/>
      <c r="Q123" s="313" t="s">
        <v>4778</v>
      </c>
    </row>
    <row r="124" spans="1:17" ht="18" customHeight="1">
      <c r="A124" s="182">
        <v>46251</v>
      </c>
      <c r="B124" s="183"/>
      <c r="C124" s="183" t="s">
        <v>4774</v>
      </c>
      <c r="D124" s="183"/>
      <c r="E124" s="184"/>
      <c r="F124" s="183"/>
      <c r="G124" s="183"/>
      <c r="H124" s="183"/>
      <c r="I124" s="183"/>
      <c r="J124" s="183"/>
      <c r="K124" s="183"/>
      <c r="L124" s="183"/>
      <c r="M124" s="183"/>
      <c r="N124" s="183"/>
      <c r="O124" s="183"/>
      <c r="P124" s="183"/>
      <c r="Q124" s="313"/>
    </row>
    <row r="125" spans="1:17" ht="18" customHeight="1">
      <c r="A125" s="185">
        <v>46251</v>
      </c>
      <c r="B125" s="186" t="str">
        <f t="shared" ref="B125:B152" ca="1" si="7">IF($A125&lt;TODAY(),"Expired","Active")</f>
        <v>Active</v>
      </c>
      <c r="C125" s="368" t="s">
        <v>1574</v>
      </c>
      <c r="D125" s="186" t="s">
        <v>1993</v>
      </c>
      <c r="E125" s="187"/>
      <c r="F125" s="186"/>
      <c r="G125" s="186"/>
      <c r="H125" s="186"/>
      <c r="I125" s="186"/>
      <c r="J125" s="186"/>
      <c r="K125" s="186"/>
      <c r="L125" s="186"/>
      <c r="M125" s="186"/>
      <c r="N125" s="186"/>
      <c r="O125" s="186"/>
      <c r="P125" s="186"/>
      <c r="Q125" s="313" t="s">
        <v>4775</v>
      </c>
    </row>
    <row r="126" spans="1:17" ht="18" customHeight="1">
      <c r="A126" s="178">
        <v>46251</v>
      </c>
      <c r="B126" s="179" t="str">
        <f t="shared" ca="1" si="7"/>
        <v>Active</v>
      </c>
      <c r="C126" s="179" t="s">
        <v>155</v>
      </c>
      <c r="D126" s="179" t="s">
        <v>1993</v>
      </c>
      <c r="E126" s="180">
        <f>Hráefnaskrá!$D$153/1000</f>
        <v>53.3</v>
      </c>
      <c r="F126" s="179"/>
      <c r="G126" s="179"/>
      <c r="H126" s="179"/>
      <c r="I126" s="179" t="s">
        <v>4776</v>
      </c>
      <c r="J126" s="179"/>
      <c r="K126" s="179" t="str">
        <f>IFERROR(IF(INDEX(Vöruskrá!$C:$C,MATCH($C126,Vöruskrá!$B:$B,0))=0,"",INDEX(Vöruskrá!$C:$C,MATCH($C126,Vöruskrá!$B:$B,0))),"")</f>
        <v>Danpo</v>
      </c>
      <c r="L126" s="179"/>
      <c r="M126" s="179"/>
      <c r="N126" s="179"/>
      <c r="O126" s="179" t="str">
        <f>IFERROR(IF(INDEX(Vöruskrá!$I:$I,MATCH($C126,Vöruskrá!$B:$B,0))=0,"",INDEX(Vöruskrá!$I:$I,MATCH($C126,Vöruskrá!$B:$B,0))),"")</f>
        <v>https://drive.google.com/file/d/1GO4O3alIJnHNWfA6fdAD_SVmAdbBm5wZ/view?usp=sharing</v>
      </c>
      <c r="P126" s="179"/>
      <c r="Q126" s="313"/>
    </row>
    <row r="127" spans="1:17" ht="18" customHeight="1">
      <c r="A127" s="178">
        <v>46251</v>
      </c>
      <c r="B127" s="179" t="str">
        <f t="shared" ca="1" si="7"/>
        <v>Active</v>
      </c>
      <c r="C127" s="179" t="s">
        <v>383</v>
      </c>
      <c r="D127" s="179" t="s">
        <v>1993</v>
      </c>
      <c r="E127" s="180">
        <f>Hráefnaskrá!$D$154/1000</f>
        <v>20</v>
      </c>
      <c r="F127" s="179"/>
      <c r="G127" s="179"/>
      <c r="H127" s="179"/>
      <c r="I127" s="179" t="s">
        <v>4776</v>
      </c>
      <c r="J127" s="179"/>
      <c r="K127" s="179" t="str">
        <f>IFERROR(IF(INDEX(Vöruskrá!$C:$C,MATCH($C127,Vöruskrá!$B:$B,0))=0,"",INDEX(Vöruskrá!$C:$C,MATCH($C127,Vöruskrá!$B:$B,0))),"")</f>
        <v>GoldenTurtleForChefs (ZLI)/ Garri</v>
      </c>
      <c r="L127" s="179"/>
      <c r="M127" s="179"/>
      <c r="N127" s="179"/>
      <c r="O127" s="179" t="str">
        <f>IFERROR(IF(INDEX(Vöruskrá!$I:$I,MATCH($C127,Vöruskrá!$B:$B,0))=0,"",INDEX(Vöruskrá!$I:$I,MATCH($C127,Vöruskrá!$B:$B,0))),"")</f>
        <v>https://drive.google.com/file/d/1psBkJzLFrs5mN4fj1wYpcBp884WsVURp/view?usp=sharing</v>
      </c>
      <c r="P127" s="179"/>
      <c r="Q127" s="313"/>
    </row>
    <row r="128" spans="1:17" ht="18" customHeight="1">
      <c r="A128" s="178">
        <v>46251</v>
      </c>
      <c r="B128" s="179" t="str">
        <f t="shared" ca="1" si="7"/>
        <v>Active</v>
      </c>
      <c r="C128" s="179" t="s">
        <v>299</v>
      </c>
      <c r="D128" s="179" t="s">
        <v>1993</v>
      </c>
      <c r="E128" s="180">
        <f>Hráefnaskrá!$D$155/1000</f>
        <v>8</v>
      </c>
      <c r="F128" s="179"/>
      <c r="G128" s="179"/>
      <c r="H128" s="179"/>
      <c r="I128" s="179" t="s">
        <v>3869</v>
      </c>
      <c r="J128" s="179"/>
      <c r="K128" s="179" t="str">
        <f>IFERROR(IF(INDEX(Vöruskrá!$C:$C,MATCH($C128,Vöruskrá!$B:$B,0))=0,"",INDEX(Vöruskrá!$C:$C,MATCH($C128,Vöruskrá!$B:$B,0))),"")</f>
        <v>Roland Foods LLC</v>
      </c>
      <c r="L128" s="179"/>
      <c r="M128" s="179"/>
      <c r="N128" s="179"/>
      <c r="O128" s="179" t="str">
        <f>IFERROR(IF(INDEX(Vöruskrá!$I:$I,MATCH($C128,Vöruskrá!$B:$B,0))=0,"",INDEX(Vöruskrá!$I:$I,MATCH($C128,Vöruskrá!$B:$B,0))),"")</f>
        <v>https://drive.google.com/file/d/1FvEYUVnd2_BK17DbZjzv5N3_8u3AZbzA/view?usp=sharing</v>
      </c>
      <c r="P128" s="179"/>
      <c r="Q128" s="313"/>
    </row>
    <row r="129" spans="1:17" ht="18" customHeight="1">
      <c r="A129" s="178">
        <v>46251</v>
      </c>
      <c r="B129" s="179" t="str">
        <f t="shared" ca="1" si="7"/>
        <v>Active</v>
      </c>
      <c r="C129" s="179" t="s">
        <v>761</v>
      </c>
      <c r="D129" s="179" t="s">
        <v>1993</v>
      </c>
      <c r="E129" s="180">
        <f>Hráefnaskrá!$D$156/1000</f>
        <v>6.7</v>
      </c>
      <c r="F129" s="179"/>
      <c r="G129" s="179"/>
      <c r="H129" s="179"/>
      <c r="I129" s="179" t="s">
        <v>3869</v>
      </c>
      <c r="J129" s="179"/>
      <c r="K129" s="179" t="str">
        <f>IFERROR(IF(INDEX(Vöruskrá!$C:$C,MATCH($C129,Vöruskrá!$B:$B,0))=0,"",INDEX(Vöruskrá!$C:$C,MATCH($C129,Vöruskrá!$B:$B,0))),"")</f>
        <v xml:space="preserve">MS </v>
      </c>
      <c r="L129" s="179"/>
      <c r="M129" s="179"/>
      <c r="N129" s="179"/>
      <c r="O129" s="179" t="str">
        <f>IFERROR(IF(INDEX(Vöruskrá!$I:$I,MATCH($C129,Vöruskrá!$B:$B,0))=0,"",INDEX(Vöruskrá!$I:$I,MATCH($C129,Vöruskrá!$B:$B,0))),"")</f>
        <v>https://docs.google.com/document/d/1PORP2DXRh1UFPEMs2ncJESTcCZqrwkT0epap_arVUog/edit?usp=sharing</v>
      </c>
      <c r="P129" s="179"/>
      <c r="Q129" s="313"/>
    </row>
    <row r="130" spans="1:17" ht="18" customHeight="1">
      <c r="A130" s="178">
        <v>46251</v>
      </c>
      <c r="B130" s="179" t="str">
        <f t="shared" ca="1" si="7"/>
        <v>Active</v>
      </c>
      <c r="C130" s="179" t="s">
        <v>441</v>
      </c>
      <c r="D130" s="179" t="s">
        <v>1993</v>
      </c>
      <c r="E130" s="180">
        <f>Hráefnaskrá!$D$157/1000</f>
        <v>2</v>
      </c>
      <c r="F130" s="179"/>
      <c r="G130" s="179"/>
      <c r="H130" s="179"/>
      <c r="I130" s="179" t="s">
        <v>3869</v>
      </c>
      <c r="J130" s="179"/>
      <c r="K130" s="179" t="str">
        <f>IFERROR(IF(INDEX(Vöruskrá!$C:$C,MATCH($C130,Vöruskrá!$B:$B,0))=0,"",INDEX(Vöruskrá!$C:$C,MATCH($C130,Vöruskrá!$B:$B,0))),"")</f>
        <v>Menu SRL</v>
      </c>
      <c r="L130" s="179"/>
      <c r="M130" s="179"/>
      <c r="N130" s="179"/>
      <c r="O130" s="179" t="str">
        <f>IFERROR(IF(INDEX(Vöruskrá!$I:$I,MATCH($C130,Vöruskrá!$B:$B,0))=0,"",INDEX(Vöruskrá!$I:$I,MATCH($C130,Vöruskrá!$B:$B,0))),"")</f>
        <v>https://drive.google.com/file/d/1d9nwUjnSzxKmopD1MmL_m-j_PclKxewh/view?usp=sharing</v>
      </c>
      <c r="P130" s="179"/>
      <c r="Q130" s="313"/>
    </row>
    <row r="131" spans="1:17" ht="18" customHeight="1">
      <c r="A131" s="178">
        <v>46251</v>
      </c>
      <c r="B131" s="179" t="str">
        <f t="shared" ca="1" si="7"/>
        <v>Active</v>
      </c>
      <c r="C131" s="179" t="s">
        <v>283</v>
      </c>
      <c r="D131" s="179" t="s">
        <v>1993</v>
      </c>
      <c r="E131" s="180">
        <f>Hráefnaskrá!$D$158/1000</f>
        <v>0.4</v>
      </c>
      <c r="F131" s="179"/>
      <c r="G131" s="179"/>
      <c r="H131" s="179"/>
      <c r="I131" s="179" t="s">
        <v>3869</v>
      </c>
      <c r="J131" s="179"/>
      <c r="K131" s="179" t="str">
        <f>IFERROR(IF(INDEX(Vöruskrá!$C:$C,MATCH($C131,Vöruskrá!$B:$B,0))=0,"",INDEX(Vöruskrá!$C:$C,MATCH($C131,Vöruskrá!$B:$B,0))),"")</f>
        <v>Nordic Spice AB/Garri</v>
      </c>
      <c r="L131" s="179"/>
      <c r="M131" s="179"/>
      <c r="N131" s="179"/>
      <c r="O131" s="179" t="str">
        <f>IFERROR(IF(INDEX(Vöruskrá!$I:$I,MATCH($C131,Vöruskrá!$B:$B,0))=0,"",INDEX(Vöruskrá!$I:$I,MATCH($C131,Vöruskrá!$B:$B,0))),"")</f>
        <v>https://drive.google.com/file/d/1MSRdefMEGeUCyN8gS7xeRyI53AOLv84-/view?usp=sharing</v>
      </c>
      <c r="P131" s="179"/>
      <c r="Q131" s="313"/>
    </row>
    <row r="132" spans="1:17" ht="18" customHeight="1">
      <c r="A132" s="178">
        <v>46251</v>
      </c>
      <c r="B132" s="179" t="str">
        <f t="shared" ca="1" si="7"/>
        <v>Active</v>
      </c>
      <c r="C132" s="179" t="s">
        <v>269</v>
      </c>
      <c r="D132" s="179" t="s">
        <v>1993</v>
      </c>
      <c r="E132" s="180">
        <f>Hráefnaskrá!$D$159/1000</f>
        <v>0.4</v>
      </c>
      <c r="F132" s="179"/>
      <c r="G132" s="179"/>
      <c r="H132" s="179"/>
      <c r="I132" s="179" t="s">
        <v>3869</v>
      </c>
      <c r="J132" s="179"/>
      <c r="K132" s="179" t="str">
        <f>IFERROR(IF(INDEX(Vöruskrá!$C:$C,MATCH($C132,Vöruskrá!$B:$B,0))=0,"",INDEX(Vöruskrá!$C:$C,MATCH($C132,Vöruskrá!$B:$B,0))),"")</f>
        <v>Katla matvælaiðja ehf.</v>
      </c>
      <c r="L132" s="179"/>
      <c r="M132" s="179"/>
      <c r="N132" s="179"/>
      <c r="O132" s="179" t="str">
        <f>IFERROR(IF(INDEX(Vöruskrá!$I:$I,MATCH($C132,Vöruskrá!$B:$B,0))=0,"",INDEX(Vöruskrá!$I:$I,MATCH($C132,Vöruskrá!$B:$B,0))),"")</f>
        <v>https://drive.google.com/file/d/18_svh90eLQ1eSbJF3qr3eWDjhyhpL95Y/view?usp=sharing</v>
      </c>
      <c r="P132" s="179"/>
      <c r="Q132" s="313"/>
    </row>
    <row r="133" spans="1:17" ht="18" customHeight="1">
      <c r="A133" s="178">
        <v>46251</v>
      </c>
      <c r="B133" s="179" t="str">
        <f t="shared" ca="1" si="7"/>
        <v>Active</v>
      </c>
      <c r="C133" s="179" t="s">
        <v>892</v>
      </c>
      <c r="D133" s="179" t="s">
        <v>1993</v>
      </c>
      <c r="E133" s="180">
        <f>Hráefnaskrá!$D$160/1000</f>
        <v>9.1999999999999993</v>
      </c>
      <c r="F133" s="179"/>
      <c r="G133" s="179"/>
      <c r="H133" s="179"/>
      <c r="I133" s="179" t="s">
        <v>3869</v>
      </c>
      <c r="J133" s="179"/>
      <c r="K133" s="179" t="str">
        <f>IFERROR(IF(INDEX(Vöruskrá!$C:$C,MATCH($C133,Vöruskrá!$B:$B,0))=0,"",INDEX(Vöruskrá!$C:$C,MATCH($C133,Vöruskrá!$B:$B,0))),"")</f>
        <v/>
      </c>
      <c r="L133" s="179"/>
      <c r="M133" s="179"/>
      <c r="N133" s="179"/>
      <c r="O133" s="179" t="str">
        <f>IFERROR(IF(INDEX(Vöruskrá!$I:$I,MATCH($C133,Vöruskrá!$B:$B,0))=0,"",INDEX(Vöruskrá!$I:$I,MATCH($C133,Vöruskrá!$B:$B,0))),"")</f>
        <v/>
      </c>
      <c r="P133" s="179"/>
      <c r="Q133" s="313"/>
    </row>
    <row r="134" spans="1:17" ht="18" customHeight="1">
      <c r="A134" s="185">
        <v>46251</v>
      </c>
      <c r="B134" s="186" t="str">
        <f t="shared" ca="1" si="7"/>
        <v>Active</v>
      </c>
      <c r="C134" s="368" t="s">
        <v>868</v>
      </c>
      <c r="D134" s="186" t="s">
        <v>1993</v>
      </c>
      <c r="E134" s="187"/>
      <c r="F134" s="186"/>
      <c r="G134" s="186"/>
      <c r="H134" s="186"/>
      <c r="I134" s="186"/>
      <c r="J134" s="186"/>
      <c r="K134" s="186"/>
      <c r="L134" s="186"/>
      <c r="M134" s="186"/>
      <c r="N134" s="186"/>
      <c r="O134" s="186"/>
      <c r="P134" s="186"/>
      <c r="Q134" s="313" t="s">
        <v>4775</v>
      </c>
    </row>
    <row r="135" spans="1:17" ht="18" customHeight="1">
      <c r="A135" s="178">
        <v>46251</v>
      </c>
      <c r="B135" s="179" t="str">
        <f t="shared" ca="1" si="7"/>
        <v>Active</v>
      </c>
      <c r="C135" s="179" t="s">
        <v>155</v>
      </c>
      <c r="D135" s="179" t="s">
        <v>1993</v>
      </c>
      <c r="E135" s="180">
        <f>Hráefnaskrá!$D$45/1000</f>
        <v>70</v>
      </c>
      <c r="F135" s="179"/>
      <c r="G135" s="179"/>
      <c r="H135" s="179"/>
      <c r="I135" s="179" t="s">
        <v>4776</v>
      </c>
      <c r="J135" s="179"/>
      <c r="K135" s="179" t="str">
        <f>IFERROR(IF(INDEX(Vöruskrá!$C:$C,MATCH($C135,Vöruskrá!$B:$B,0))=0,"",INDEX(Vöruskrá!$C:$C,MATCH($C135,Vöruskrá!$B:$B,0))),"")</f>
        <v>Danpo</v>
      </c>
      <c r="L135" s="179"/>
      <c r="M135" s="179"/>
      <c r="N135" s="179"/>
      <c r="O135" s="179" t="str">
        <f>IFERROR(IF(INDEX(Vöruskrá!$I:$I,MATCH($C135,Vöruskrá!$B:$B,0))=0,"",INDEX(Vöruskrá!$I:$I,MATCH($C135,Vöruskrá!$B:$B,0))),"")</f>
        <v>https://drive.google.com/file/d/1GO4O3alIJnHNWfA6fdAD_SVmAdbBm5wZ/view?usp=sharing</v>
      </c>
      <c r="P135" s="179"/>
      <c r="Q135" s="313"/>
    </row>
    <row r="136" spans="1:17" ht="18" customHeight="1">
      <c r="A136" s="178">
        <v>46251</v>
      </c>
      <c r="B136" s="179" t="str">
        <f t="shared" ca="1" si="7"/>
        <v>Active</v>
      </c>
      <c r="C136" s="179" t="s">
        <v>383</v>
      </c>
      <c r="D136" s="179" t="s">
        <v>1993</v>
      </c>
      <c r="E136" s="180">
        <f>Hráefnaskrá!$D$46/1000</f>
        <v>18</v>
      </c>
      <c r="F136" s="179"/>
      <c r="G136" s="179"/>
      <c r="H136" s="179"/>
      <c r="I136" s="179" t="s">
        <v>4776</v>
      </c>
      <c r="J136" s="179"/>
      <c r="K136" s="179" t="str">
        <f>IFERROR(IF(INDEX(Vöruskrá!$C:$C,MATCH($C136,Vöruskrá!$B:$B,0))=0,"",INDEX(Vöruskrá!$C:$C,MATCH($C136,Vöruskrá!$B:$B,0))),"")</f>
        <v>GoldenTurtleForChefs (ZLI)/ Garri</v>
      </c>
      <c r="L136" s="179"/>
      <c r="M136" s="179"/>
      <c r="N136" s="179"/>
      <c r="O136" s="179" t="str">
        <f>IFERROR(IF(INDEX(Vöruskrá!$I:$I,MATCH($C136,Vöruskrá!$B:$B,0))=0,"",INDEX(Vöruskrá!$I:$I,MATCH($C136,Vöruskrá!$B:$B,0))),"")</f>
        <v>https://drive.google.com/file/d/1psBkJzLFrs5mN4fj1wYpcBp884WsVURp/view?usp=sharing</v>
      </c>
      <c r="P136" s="179"/>
      <c r="Q136" s="313"/>
    </row>
    <row r="137" spans="1:17" ht="18" customHeight="1">
      <c r="A137" s="178">
        <v>46251</v>
      </c>
      <c r="B137" s="179" t="str">
        <f t="shared" ca="1" si="7"/>
        <v>Active</v>
      </c>
      <c r="C137" s="179" t="s">
        <v>299</v>
      </c>
      <c r="D137" s="179" t="s">
        <v>1993</v>
      </c>
      <c r="E137" s="180">
        <f>Hráefnaskrá!$D$47/1000</f>
        <v>6</v>
      </c>
      <c r="F137" s="179"/>
      <c r="G137" s="179"/>
      <c r="H137" s="179"/>
      <c r="I137" s="179" t="s">
        <v>3869</v>
      </c>
      <c r="J137" s="179"/>
      <c r="K137" s="179" t="str">
        <f>IFERROR(IF(INDEX(Vöruskrá!$C:$C,MATCH($C137,Vöruskrá!$B:$B,0))=0,"",INDEX(Vöruskrá!$C:$C,MATCH($C137,Vöruskrá!$B:$B,0))),"")</f>
        <v>Roland Foods LLC</v>
      </c>
      <c r="L137" s="179"/>
      <c r="M137" s="179"/>
      <c r="N137" s="179"/>
      <c r="O137" s="179" t="str">
        <f>IFERROR(IF(INDEX(Vöruskrá!$I:$I,MATCH($C137,Vöruskrá!$B:$B,0))=0,"",INDEX(Vöruskrá!$I:$I,MATCH($C137,Vöruskrá!$B:$B,0))),"")</f>
        <v>https://drive.google.com/file/d/1FvEYUVnd2_BK17DbZjzv5N3_8u3AZbzA/view?usp=sharing</v>
      </c>
      <c r="P137" s="179"/>
      <c r="Q137" s="313"/>
    </row>
    <row r="138" spans="1:17" ht="18" customHeight="1">
      <c r="A138" s="178">
        <v>46251</v>
      </c>
      <c r="B138" s="179" t="str">
        <f t="shared" ca="1" si="7"/>
        <v>Active</v>
      </c>
      <c r="C138" s="179" t="s">
        <v>225</v>
      </c>
      <c r="D138" s="179" t="s">
        <v>1993</v>
      </c>
      <c r="E138" s="180">
        <f>Hráefnaskrá!$D$48/1000</f>
        <v>2</v>
      </c>
      <c r="F138" s="179"/>
      <c r="G138" s="179"/>
      <c r="H138" s="179"/>
      <c r="I138" s="179" t="s">
        <v>3869</v>
      </c>
      <c r="J138" s="179"/>
      <c r="K138" s="179" t="str">
        <f>IFERROR(IF(INDEX(Vöruskrá!$C:$C,MATCH($C138,Vöruskrá!$B:$B,0))=0,"",INDEX(Vöruskrá!$C:$C,MATCH($C138,Vöruskrá!$B:$B,0))),"")</f>
        <v>Ardo/Garri</v>
      </c>
      <c r="L138" s="179"/>
      <c r="M138" s="179"/>
      <c r="N138" s="179"/>
      <c r="O138" s="179" t="str">
        <f>IFERROR(IF(INDEX(Vöruskrá!$I:$I,MATCH($C138,Vöruskrá!$B:$B,0))=0,"",INDEX(Vöruskrá!$I:$I,MATCH($C138,Vöruskrá!$B:$B,0))),"")</f>
        <v>https://drive.google.com/file/d/1GJCXmg1Vj2I1EBYaQMCFT7B1s7hEMNUD/view?usp=sharing</v>
      </c>
      <c r="P138" s="179"/>
      <c r="Q138" s="313"/>
    </row>
    <row r="139" spans="1:17" ht="18" customHeight="1">
      <c r="A139" s="178">
        <v>46251</v>
      </c>
      <c r="B139" s="179" t="str">
        <f t="shared" ca="1" si="7"/>
        <v>Active</v>
      </c>
      <c r="C139" s="179" t="s">
        <v>441</v>
      </c>
      <c r="D139" s="179" t="s">
        <v>1993</v>
      </c>
      <c r="E139" s="180">
        <f>Hráefnaskrá!$D$49/1000</f>
        <v>1.5</v>
      </c>
      <c r="F139" s="179"/>
      <c r="G139" s="179"/>
      <c r="H139" s="179"/>
      <c r="I139" s="179" t="s">
        <v>3869</v>
      </c>
      <c r="J139" s="179"/>
      <c r="K139" s="179" t="str">
        <f>IFERROR(IF(INDEX(Vöruskrá!$C:$C,MATCH($C139,Vöruskrá!$B:$B,0))=0,"",INDEX(Vöruskrá!$C:$C,MATCH($C139,Vöruskrá!$B:$B,0))),"")</f>
        <v>Menu SRL</v>
      </c>
      <c r="L139" s="179"/>
      <c r="M139" s="179"/>
      <c r="N139" s="179"/>
      <c r="O139" s="179" t="str">
        <f>IFERROR(IF(INDEX(Vöruskrá!$I:$I,MATCH($C139,Vöruskrá!$B:$B,0))=0,"",INDEX(Vöruskrá!$I:$I,MATCH($C139,Vöruskrá!$B:$B,0))),"")</f>
        <v>https://drive.google.com/file/d/1d9nwUjnSzxKmopD1MmL_m-j_PclKxewh/view?usp=sharing</v>
      </c>
      <c r="P139" s="179"/>
      <c r="Q139" s="313"/>
    </row>
    <row r="140" spans="1:17" ht="18" customHeight="1">
      <c r="A140" s="178">
        <v>46251</v>
      </c>
      <c r="B140" s="179" t="str">
        <f t="shared" ca="1" si="7"/>
        <v>Active</v>
      </c>
      <c r="C140" s="179" t="s">
        <v>1105</v>
      </c>
      <c r="D140" s="179" t="s">
        <v>1993</v>
      </c>
      <c r="E140" s="180">
        <f>Hráefnaskrá!$D$50/1000</f>
        <v>0.9</v>
      </c>
      <c r="F140" s="179"/>
      <c r="G140" s="179"/>
      <c r="H140" s="179"/>
      <c r="I140" s="179" t="s">
        <v>3869</v>
      </c>
      <c r="J140" s="179"/>
      <c r="K140" s="179" t="str">
        <f>IFERROR(IF(INDEX(Vöruskrá!$C:$C,MATCH($C140,Vöruskrá!$B:$B,0))=0,"",INDEX(Vöruskrá!$C:$C,MATCH($C140,Vöruskrá!$B:$B,0))),"")</f>
        <v>Garri</v>
      </c>
      <c r="L140" s="179"/>
      <c r="M140" s="179"/>
      <c r="N140" s="179"/>
      <c r="O140" s="179" t="str">
        <f>IFERROR(IF(INDEX(Vöruskrá!$I:$I,MATCH($C140,Vöruskrá!$B:$B,0))=0,"",INDEX(Vöruskrá!$I:$I,MATCH($C140,Vöruskrá!$B:$B,0))),"")</f>
        <v>https://garri.overcastcdn.com/documents/41023015.pdf</v>
      </c>
      <c r="P140" s="179"/>
      <c r="Q140" s="313"/>
    </row>
    <row r="141" spans="1:17" ht="18" customHeight="1">
      <c r="A141" s="178">
        <v>46251</v>
      </c>
      <c r="B141" s="179" t="str">
        <f t="shared" ca="1" si="7"/>
        <v>Active</v>
      </c>
      <c r="C141" s="179" t="s">
        <v>507</v>
      </c>
      <c r="D141" s="179" t="s">
        <v>1993</v>
      </c>
      <c r="E141" s="180">
        <f>Hráefnaskrá!$D$51/1000</f>
        <v>0.5</v>
      </c>
      <c r="F141" s="179"/>
      <c r="G141" s="179"/>
      <c r="H141" s="179"/>
      <c r="I141" s="179" t="s">
        <v>3869</v>
      </c>
      <c r="J141" s="179"/>
      <c r="K141" s="179" t="str">
        <f>IFERROR(IF(INDEX(Vöruskrá!$C:$C,MATCH($C141,Vöruskrá!$B:$B,0))=0,"",INDEX(Vöruskrá!$C:$C,MATCH($C141,Vöruskrá!$B:$B,0))),"")</f>
        <v>APPETIT Levnedsmidler A/S / Wiik &amp; Co.</v>
      </c>
      <c r="L141" s="179"/>
      <c r="M141" s="179"/>
      <c r="N141" s="179"/>
      <c r="O141" s="179" t="str">
        <f>IFERROR(IF(INDEX(Vöruskrá!$I:$I,MATCH($C141,Vöruskrá!$B:$B,0))=0,"",INDEX(Vöruskrá!$I:$I,MATCH($C141,Vöruskrá!$B:$B,0))),"")</f>
        <v>https://drive.google.com/file/d/1LQQG6zdc-XSLzYb6RKlxdzBpQOUufTtB/view?usp=sharing</v>
      </c>
      <c r="P141" s="179"/>
      <c r="Q141" s="313"/>
    </row>
    <row r="142" spans="1:17" ht="18" customHeight="1">
      <c r="A142" s="178">
        <v>46251</v>
      </c>
      <c r="B142" s="179" t="str">
        <f t="shared" ca="1" si="7"/>
        <v>Active</v>
      </c>
      <c r="C142" s="179" t="s">
        <v>893</v>
      </c>
      <c r="D142" s="179" t="s">
        <v>1993</v>
      </c>
      <c r="E142" s="180">
        <f>Hráefnaskrá!$D$52/1000</f>
        <v>0.2</v>
      </c>
      <c r="F142" s="179"/>
      <c r="G142" s="179"/>
      <c r="H142" s="179"/>
      <c r="I142" s="179" t="s">
        <v>3869</v>
      </c>
      <c r="J142" s="179"/>
      <c r="K142" s="179" t="str">
        <f>IFERROR(IF(INDEX(Vöruskrá!$C:$C,MATCH($C142,Vöruskrá!$B:$B,0))=0,"",INDEX(Vöruskrá!$C:$C,MATCH($C142,Vöruskrá!$B:$B,0))),"")</f>
        <v>Nordic Spice AB/Garri</v>
      </c>
      <c r="L142" s="179"/>
      <c r="M142" s="179"/>
      <c r="N142" s="179"/>
      <c r="O142" s="179" t="str">
        <f>IFERROR(IF(INDEX(Vöruskrá!$I:$I,MATCH($C142,Vöruskrá!$B:$B,0))=0,"",INDEX(Vöruskrá!$I:$I,MATCH($C142,Vöruskrá!$B:$B,0))),"")</f>
        <v>https://garri.overcastcdn.com/documents/5000920C.pdf</v>
      </c>
      <c r="P142" s="179"/>
      <c r="Q142" s="313"/>
    </row>
    <row r="143" spans="1:17" ht="18" customHeight="1">
      <c r="A143" s="178">
        <v>46251</v>
      </c>
      <c r="B143" s="179" t="str">
        <f t="shared" ca="1" si="7"/>
        <v>Active</v>
      </c>
      <c r="C143" s="179" t="s">
        <v>269</v>
      </c>
      <c r="D143" s="179" t="s">
        <v>1993</v>
      </c>
      <c r="E143" s="180">
        <f>Hráefnaskrá!$D$53/1000</f>
        <v>0.2</v>
      </c>
      <c r="F143" s="179"/>
      <c r="G143" s="179"/>
      <c r="H143" s="179"/>
      <c r="I143" s="179" t="s">
        <v>3869</v>
      </c>
      <c r="J143" s="179"/>
      <c r="K143" s="179" t="str">
        <f>IFERROR(IF(INDEX(Vöruskrá!$C:$C,MATCH($C143,Vöruskrá!$B:$B,0))=0,"",INDEX(Vöruskrá!$C:$C,MATCH($C143,Vöruskrá!$B:$B,0))),"")</f>
        <v>Katla matvælaiðja ehf.</v>
      </c>
      <c r="L143" s="179"/>
      <c r="M143" s="179"/>
      <c r="N143" s="179"/>
      <c r="O143" s="179" t="str">
        <f>IFERROR(IF(INDEX(Vöruskrá!$I:$I,MATCH($C143,Vöruskrá!$B:$B,0))=0,"",INDEX(Vöruskrá!$I:$I,MATCH($C143,Vöruskrá!$B:$B,0))),"")</f>
        <v>https://drive.google.com/file/d/18_svh90eLQ1eSbJF3qr3eWDjhyhpL95Y/view?usp=sharing</v>
      </c>
      <c r="P143" s="179"/>
      <c r="Q143" s="313"/>
    </row>
    <row r="144" spans="1:17" ht="18" customHeight="1">
      <c r="A144" s="178">
        <v>46251</v>
      </c>
      <c r="B144" s="179" t="str">
        <f t="shared" ca="1" si="7"/>
        <v>Active</v>
      </c>
      <c r="C144" s="179" t="s">
        <v>418</v>
      </c>
      <c r="D144" s="179" t="s">
        <v>1993</v>
      </c>
      <c r="E144" s="180">
        <f>Hráefnaskrá!$D$54/1000</f>
        <v>0.1</v>
      </c>
      <c r="F144" s="179"/>
      <c r="G144" s="179"/>
      <c r="H144" s="179"/>
      <c r="I144" s="179" t="s">
        <v>3869</v>
      </c>
      <c r="J144" s="179"/>
      <c r="K144" s="179" t="str">
        <f>IFERROR(IF(INDEX(Vöruskrá!$C:$C,MATCH($C144,Vöruskrá!$B:$B,0))=0,"",INDEX(Vöruskrá!$C:$C,MATCH($C144,Vöruskrá!$B:$B,0))),"")</f>
        <v>Cosun Beet Company</v>
      </c>
      <c r="L144" s="179"/>
      <c r="M144" s="179"/>
      <c r="N144" s="179"/>
      <c r="O144" s="179" t="str">
        <f>IFERROR(IF(INDEX(Vöruskrá!$I:$I,MATCH($C144,Vöruskrá!$B:$B,0))=0,"",INDEX(Vöruskrá!$I:$I,MATCH($C144,Vöruskrá!$B:$B,0))),"")</f>
        <v>https://drive.google.com/file/d/1xlkj9UFMzhBrHGJoVUjpSgwu6ml60B4l/view?usp=sharing</v>
      </c>
      <c r="P144" s="179"/>
      <c r="Q144" s="313"/>
    </row>
    <row r="145" spans="1:17" ht="18" customHeight="1">
      <c r="A145" s="178">
        <v>46251</v>
      </c>
      <c r="B145" s="179" t="str">
        <f t="shared" ca="1" si="7"/>
        <v>Active</v>
      </c>
      <c r="C145" s="179" t="s">
        <v>892</v>
      </c>
      <c r="D145" s="179" t="s">
        <v>1993</v>
      </c>
      <c r="E145" s="180">
        <f>Hráefnaskrá!$D$55/1000</f>
        <v>0.6</v>
      </c>
      <c r="F145" s="179"/>
      <c r="G145" s="179"/>
      <c r="H145" s="179"/>
      <c r="I145" s="179" t="s">
        <v>3869</v>
      </c>
      <c r="J145" s="179"/>
      <c r="K145" s="179" t="str">
        <f>IFERROR(IF(INDEX(Vöruskrá!$C:$C,MATCH($C145,Vöruskrá!$B:$B,0))=0,"",INDEX(Vöruskrá!$C:$C,MATCH($C145,Vöruskrá!$B:$B,0))),"")</f>
        <v/>
      </c>
      <c r="L145" s="179"/>
      <c r="M145" s="179"/>
      <c r="N145" s="179"/>
      <c r="O145" s="179" t="str">
        <f>IFERROR(IF(INDEX(Vöruskrá!$I:$I,MATCH($C145,Vöruskrá!$B:$B,0))=0,"",INDEX(Vöruskrá!$I:$I,MATCH($C145,Vöruskrá!$B:$B,0))),"")</f>
        <v/>
      </c>
      <c r="P145" s="179"/>
      <c r="Q145" s="313"/>
    </row>
    <row r="146" spans="1:17" ht="18" customHeight="1">
      <c r="A146" s="178">
        <v>46251</v>
      </c>
      <c r="B146" s="179" t="str">
        <f t="shared" ca="1" si="7"/>
        <v>Active</v>
      </c>
      <c r="C146" s="179" t="s">
        <v>309</v>
      </c>
      <c r="D146" s="179" t="s">
        <v>1993</v>
      </c>
      <c r="E146" s="180"/>
      <c r="F146" s="179"/>
      <c r="G146" s="179"/>
      <c r="H146" s="179"/>
      <c r="I146" s="179" t="s">
        <v>3869</v>
      </c>
      <c r="J146" s="179"/>
      <c r="K146" s="179" t="str">
        <f>IFERROR(IF(INDEX(Vöruskrá!$C:$C,MATCH($C146,Vöruskrá!$B:$B,0))=0,"",INDEX(Vöruskrá!$C:$C,MATCH($C146,Vöruskrá!$B:$B,0))),"")</f>
        <v>Khao C.P. Co., Ltd.</v>
      </c>
      <c r="L146" s="179"/>
      <c r="M146" s="179"/>
      <c r="N146" s="179"/>
      <c r="O146" s="179" t="str">
        <f>IFERROR(IF(INDEX(Vöruskrá!$I:$I,MATCH($C146,Vöruskrá!$B:$B,0))=0,"",INDEX(Vöruskrá!$I:$I,MATCH($C146,Vöruskrá!$B:$B,0))),"")</f>
        <v/>
      </c>
      <c r="P146" s="179"/>
      <c r="Q146" s="313" t="s">
        <v>4777</v>
      </c>
    </row>
    <row r="147" spans="1:17" ht="18" customHeight="1">
      <c r="A147" s="178">
        <v>46251</v>
      </c>
      <c r="B147" s="179" t="str">
        <f t="shared" ca="1" si="7"/>
        <v>Active</v>
      </c>
      <c r="C147" s="179" t="s">
        <v>1251</v>
      </c>
      <c r="D147" s="179" t="s">
        <v>2013</v>
      </c>
      <c r="E147" s="180"/>
      <c r="F147" s="179"/>
      <c r="G147" s="179"/>
      <c r="H147" s="179"/>
      <c r="I147" s="179" t="s">
        <v>3869</v>
      </c>
      <c r="J147" s="179"/>
      <c r="K147" s="179" t="str">
        <f>IFERROR(IF(INDEX(Vöruskrá!$C:$C,MATCH($C147,Vöruskrá!$B:$B,0))=0,"",INDEX(Vöruskrá!$C:$C,MATCH($C147,Vöruskrá!$B:$B,0))),"")</f>
        <v>Álfasaga/Innnes</v>
      </c>
      <c r="L147" s="179"/>
      <c r="M147" s="179"/>
      <c r="N147" s="179"/>
      <c r="O147" s="179" t="str">
        <f>IFERROR(IF(INDEX(Vöruskrá!$I:$I,MATCH($C147,Vöruskrá!$B:$B,0))=0,"",INDEX(Vöruskrá!$I:$I,MATCH($C147,Vöruskrá!$B:$B,0))),"")</f>
        <v>https://innnes.is/media/x5wjixgs/261918_65134_261918.pdf</v>
      </c>
      <c r="P147" s="179"/>
      <c r="Q147" s="313" t="s">
        <v>4777</v>
      </c>
    </row>
    <row r="148" spans="1:17" ht="18" customHeight="1">
      <c r="A148" s="178">
        <v>46251</v>
      </c>
      <c r="B148" s="179" t="str">
        <f t="shared" ca="1" si="7"/>
        <v>Active</v>
      </c>
      <c r="C148" s="179" t="s">
        <v>309</v>
      </c>
      <c r="D148" s="179" t="s">
        <v>2013</v>
      </c>
      <c r="E148" s="180"/>
      <c r="F148" s="179"/>
      <c r="G148" s="179"/>
      <c r="H148" s="179"/>
      <c r="I148" s="179" t="s">
        <v>3869</v>
      </c>
      <c r="J148" s="179"/>
      <c r="K148" s="179" t="str">
        <f>IFERROR(IF(INDEX(Vöruskrá!$C:$C,MATCH($C148,Vöruskrá!$B:$B,0))=0,"",INDEX(Vöruskrá!$C:$C,MATCH($C148,Vöruskrá!$B:$B,0))),"")</f>
        <v>Khao C.P. Co., Ltd.</v>
      </c>
      <c r="L148" s="179"/>
      <c r="M148" s="179"/>
      <c r="N148" s="179"/>
      <c r="O148" s="179" t="str">
        <f>IFERROR(IF(INDEX(Vöruskrá!$I:$I,MATCH($C148,Vöruskrá!$B:$B,0))=0,"",INDEX(Vöruskrá!$I:$I,MATCH($C148,Vöruskrá!$B:$B,0))),"")</f>
        <v/>
      </c>
      <c r="P148" s="179"/>
      <c r="Q148" s="313" t="s">
        <v>4777</v>
      </c>
    </row>
    <row r="149" spans="1:17" ht="18" customHeight="1">
      <c r="A149" s="178">
        <v>46251</v>
      </c>
      <c r="B149" s="179" t="str">
        <f t="shared" ca="1" si="7"/>
        <v>Active</v>
      </c>
      <c r="C149" s="179" t="s">
        <v>1246</v>
      </c>
      <c r="D149" s="179" t="s">
        <v>1993</v>
      </c>
      <c r="E149" s="180"/>
      <c r="F149" s="179"/>
      <c r="G149" s="179"/>
      <c r="H149" s="179"/>
      <c r="I149" s="179" t="s">
        <v>3869</v>
      </c>
      <c r="J149" s="179"/>
      <c r="K149" s="179" t="str">
        <f>IFERROR(IF(INDEX(Vöruskrá!$C:$C,MATCH($C149,Vöruskrá!$B:$B,0))=0,"",INDEX(Vöruskrá!$C:$C,MATCH($C149,Vöruskrá!$B:$B,0))),"")</f>
        <v>Dina/Garri</v>
      </c>
      <c r="L149" s="179"/>
      <c r="M149" s="179"/>
      <c r="N149" s="179"/>
      <c r="O149" s="179" t="str">
        <f>IFERROR(IF(INDEX(Vöruskrá!$I:$I,MATCH($C149,Vöruskrá!$B:$B,0))=0,"",INDEX(Vöruskrá!$I:$I,MATCH($C149,Vöruskrá!$B:$B,0))),"")</f>
        <v>https://drive.google.com/file/d/1PxURXGFG9irNc_GS6a3BTHVN1UyGRQNx/view?usp=sharing</v>
      </c>
      <c r="P149" s="179"/>
      <c r="Q149" s="313" t="s">
        <v>4777</v>
      </c>
    </row>
    <row r="150" spans="1:17" ht="18" customHeight="1">
      <c r="A150" s="178">
        <v>46251</v>
      </c>
      <c r="B150" s="179" t="str">
        <f t="shared" ca="1" si="7"/>
        <v>Active</v>
      </c>
      <c r="C150" s="179" t="s">
        <v>1246</v>
      </c>
      <c r="D150" s="179" t="s">
        <v>2013</v>
      </c>
      <c r="E150" s="180"/>
      <c r="F150" s="179"/>
      <c r="G150" s="179"/>
      <c r="H150" s="179"/>
      <c r="I150" s="179" t="s">
        <v>3869</v>
      </c>
      <c r="J150" s="179"/>
      <c r="K150" s="179" t="str">
        <f>IFERROR(IF(INDEX(Vöruskrá!$C:$C,MATCH($C150,Vöruskrá!$B:$B,0))=0,"",INDEX(Vöruskrá!$C:$C,MATCH($C150,Vöruskrá!$B:$B,0))),"")</f>
        <v>Dina/Garri</v>
      </c>
      <c r="L150" s="179"/>
      <c r="M150" s="179"/>
      <c r="N150" s="179"/>
      <c r="O150" s="179" t="str">
        <f>IFERROR(IF(INDEX(Vöruskrá!$I:$I,MATCH($C150,Vöruskrá!$B:$B,0))=0,"",INDEX(Vöruskrá!$I:$I,MATCH($C150,Vöruskrá!$B:$B,0))),"")</f>
        <v>https://drive.google.com/file/d/1PxURXGFG9irNc_GS6a3BTHVN1UyGRQNx/view?usp=sharing</v>
      </c>
      <c r="P150" s="179"/>
      <c r="Q150" s="313" t="s">
        <v>4777</v>
      </c>
    </row>
    <row r="151" spans="1:17" ht="18" customHeight="1">
      <c r="A151" s="178">
        <v>46251</v>
      </c>
      <c r="B151" s="179" t="str">
        <f t="shared" ca="1" si="7"/>
        <v>Active</v>
      </c>
      <c r="C151" s="179" t="s">
        <v>343</v>
      </c>
      <c r="D151" s="179" t="s">
        <v>2038</v>
      </c>
      <c r="E151" s="180"/>
      <c r="F151" s="179"/>
      <c r="G151" s="179"/>
      <c r="H151" s="179"/>
      <c r="I151" s="179" t="s">
        <v>3869</v>
      </c>
      <c r="J151" s="179"/>
      <c r="K151" s="179" t="str">
        <f>IFERROR(IF(INDEX(Vöruskrá!$C:$C,MATCH($C151,Vöruskrá!$B:$B,0))=0,"",INDEX(Vöruskrá!$C:$C,MATCH($C151,Vöruskrá!$B:$B,0))),"")</f>
        <v>Pågen/ Ójk</v>
      </c>
      <c r="L151" s="179"/>
      <c r="M151" s="179"/>
      <c r="N151" s="179"/>
      <c r="O151" s="179" t="str">
        <f>IFERROR(IF(INDEX(Vöruskrá!$I:$I,MATCH($C151,Vöruskrá!$B:$B,0))=0,"",INDEX(Vöruskrá!$I:$I,MATCH($C151,Vöruskrá!$B:$B,0))),"")</f>
        <v>https://drive.google.com/file/d/1wQ6Aj25cbHnFwYYRVBbBao0ceJotW3tK/view?usp=sharing</v>
      </c>
      <c r="P151" s="179"/>
      <c r="Q151" s="313" t="s">
        <v>4777</v>
      </c>
    </row>
    <row r="152" spans="1:17" ht="18" customHeight="1">
      <c r="A152" s="178">
        <v>46251</v>
      </c>
      <c r="B152" s="179" t="str">
        <f t="shared" ca="1" si="7"/>
        <v>Active</v>
      </c>
      <c r="C152" s="179" t="s">
        <v>565</v>
      </c>
      <c r="D152" s="179" t="s">
        <v>2038</v>
      </c>
      <c r="E152" s="180"/>
      <c r="F152" s="179"/>
      <c r="G152" s="179"/>
      <c r="H152" s="179"/>
      <c r="I152" s="179" t="s">
        <v>3869</v>
      </c>
      <c r="J152" s="179"/>
      <c r="K152" s="179" t="str">
        <f>IFERROR(IF(INDEX(Vöruskrá!$C:$C,MATCH($C152,Vöruskrá!$B:$B,0))=0,"",INDEX(Vöruskrá!$C:$C,MATCH($C152,Vöruskrá!$B:$B,0))),"")</f>
        <v xml:space="preserve">MS </v>
      </c>
      <c r="L152" s="179"/>
      <c r="M152" s="179"/>
      <c r="N152" s="179"/>
      <c r="O152" s="179" t="str">
        <f>IFERROR(IF(INDEX(Vöruskrá!$I:$I,MATCH($C152,Vöruskrá!$B:$B,0))=0,"",INDEX(Vöruskrá!$I:$I,MATCH($C152,Vöruskrá!$B:$B,0))),"")</f>
        <v>https://docs.google.com/document/d/1xK3OgL95T8y9Uw0YX4LaF0Ve3yT2CmntRk4Wg1oHGcM/edit?usp=sharing</v>
      </c>
      <c r="P152" s="179"/>
      <c r="Q152" s="313" t="s">
        <v>4777</v>
      </c>
    </row>
    <row r="153" spans="1:17" ht="18" customHeight="1">
      <c r="A153" s="182">
        <v>46252</v>
      </c>
      <c r="B153" s="183"/>
      <c r="C153" s="183" t="s">
        <v>4774</v>
      </c>
      <c r="D153" s="183"/>
      <c r="E153" s="184"/>
      <c r="F153" s="183"/>
      <c r="G153" s="183"/>
      <c r="H153" s="183"/>
      <c r="I153" s="183"/>
      <c r="J153" s="183"/>
      <c r="K153" s="183"/>
      <c r="L153" s="183"/>
      <c r="M153" s="183"/>
      <c r="N153" s="183"/>
      <c r="O153" s="183"/>
      <c r="P153" s="183"/>
      <c r="Q153" s="313"/>
    </row>
    <row r="154" spans="1:17" ht="18" customHeight="1">
      <c r="A154" s="178">
        <v>46252</v>
      </c>
      <c r="B154" s="179" t="str">
        <f t="shared" ref="B154:B192" ca="1" si="8">IF($A154&lt;TODAY(),"Expired","Active")</f>
        <v>Active</v>
      </c>
      <c r="C154" s="295" t="s">
        <v>800</v>
      </c>
      <c r="D154" s="179" t="s">
        <v>1993</v>
      </c>
      <c r="E154" s="180"/>
      <c r="F154" s="179"/>
      <c r="G154" s="179"/>
      <c r="H154" s="179"/>
      <c r="I154" s="179" t="s">
        <v>3869</v>
      </c>
      <c r="J154" s="179"/>
      <c r="K154" s="179" t="str">
        <f>IFERROR(IF(INDEX(Vöruskrá!$C:$C,MATCH($C154,Vöruskrá!$B:$B,0))=0,"",INDEX(Vöruskrá!$C:$C,MATCH($C154,Vöruskrá!$B:$B,0))),"")</f>
        <v>Matarstund</v>
      </c>
      <c r="L154" s="179"/>
      <c r="M154" s="179"/>
      <c r="N154" s="179"/>
      <c r="O154" s="179" t="str">
        <f>IFERROR(IF(INDEX(Vöruskrá!$I:$I,MATCH($C154,Vöruskrá!$B:$B,0))=0,"",INDEX(Vöruskrá!$I:$I,MATCH($C154,Vöruskrá!$B:$B,0))),"")</f>
        <v/>
      </c>
      <c r="P154" s="179"/>
      <c r="Q154" s="313" t="s">
        <v>4779</v>
      </c>
    </row>
    <row r="155" spans="1:17" ht="18" customHeight="1">
      <c r="A155" s="337">
        <v>46252</v>
      </c>
      <c r="B155" s="338" t="str">
        <f t="shared" ref="B155:B170" ca="1" si="9">IF($A155&lt;TODAY(),"Expired","Active")</f>
        <v>Active</v>
      </c>
      <c r="C155" s="340" t="s">
        <v>475</v>
      </c>
      <c r="D155" s="338" t="s">
        <v>1993</v>
      </c>
      <c r="E155" s="339">
        <f>Hráefnaskrá!$D$311/1000</f>
        <v>20</v>
      </c>
      <c r="F155" s="338"/>
      <c r="G155" s="338"/>
      <c r="H155" s="338"/>
      <c r="I155" s="338" t="s">
        <v>3869</v>
      </c>
      <c r="J155" s="338"/>
      <c r="K155" s="338" t="str">
        <f>IFERROR(IF(INDEX(Vöruskrá!$C:$C,MATCH($C155,Vöruskrá!$B:$B,0))=0,"",INDEX(Vöruskrá!$C:$C,MATCH($C155,Vöruskrá!$B:$B,0))),"")</f>
        <v>Kjarnafæði Norðlenska hf.</v>
      </c>
      <c r="L155" s="338"/>
      <c r="M155" s="338"/>
      <c r="N155" s="338"/>
      <c r="O155" s="338" t="str">
        <f>IFERROR(IF(INDEX(Vöruskrá!$I:$I,MATCH($C155,Vöruskrá!$B:$B,0))=0,"",INDEX(Vöruskrá!$I:$I,MATCH($C155,Vöruskrá!$B:$B,0))),"")</f>
        <v>https://drive.google.com/file/d/1-vP8CdWqhbmoIHP2wGMBpmpDcUhmyKw4/view?usp=sharing</v>
      </c>
      <c r="P155" s="338"/>
      <c r="Q155" s="338"/>
    </row>
    <row r="156" spans="1:17" ht="18" customHeight="1">
      <c r="A156" s="337">
        <v>46252</v>
      </c>
      <c r="B156" s="338" t="str">
        <f t="shared" ca="1" si="9"/>
        <v>Active</v>
      </c>
      <c r="C156" s="340" t="s">
        <v>1479</v>
      </c>
      <c r="D156" s="338" t="s">
        <v>1993</v>
      </c>
      <c r="E156" s="339">
        <f>Hráefnaskrá!$D$312/1000</f>
        <v>20</v>
      </c>
      <c r="F156" s="338"/>
      <c r="G156" s="338"/>
      <c r="H156" s="338"/>
      <c r="I156" s="338" t="s">
        <v>3869</v>
      </c>
      <c r="J156" s="338"/>
      <c r="K156" s="338" t="str">
        <f>IFERROR(IF(INDEX(Vöruskrá!$C:$C,MATCH($C156,Vöruskrá!$B:$B,0))=0,"",INDEX(Vöruskrá!$C:$C,MATCH($C156,Vöruskrá!$B:$B,0))),"")</f>
        <v>VANTAR – birgi óskráður</v>
      </c>
      <c r="L156" s="338"/>
      <c r="M156" s="338"/>
      <c r="N156" s="338"/>
      <c r="O156" s="338" t="str">
        <f>IFERROR(IF(INDEX(Vöruskrá!$I:$I,MATCH($C156,Vöruskrá!$B:$B,0))=0,"",INDEX(Vöruskrá!$I:$I,MATCH($C156,Vöruskrá!$B:$B,0))),"")</f>
        <v>VANTAR – hlekkur á gagnablað</v>
      </c>
      <c r="P156" s="338"/>
      <c r="Q156" s="338"/>
    </row>
    <row r="157" spans="1:17" ht="18" customHeight="1">
      <c r="A157" s="337">
        <v>46252</v>
      </c>
      <c r="B157" s="338" t="str">
        <f t="shared" ca="1" si="9"/>
        <v>Active</v>
      </c>
      <c r="C157" s="340" t="s">
        <v>636</v>
      </c>
      <c r="D157" s="338" t="s">
        <v>1993</v>
      </c>
      <c r="E157" s="339">
        <f>Hráefnaskrá!$D$313/1000</f>
        <v>10</v>
      </c>
      <c r="F157" s="338"/>
      <c r="G157" s="338"/>
      <c r="H157" s="338"/>
      <c r="I157" s="338" t="s">
        <v>3869</v>
      </c>
      <c r="J157" s="338"/>
      <c r="K157" s="338" t="str">
        <f>IFERROR(IF(INDEX(Vöruskrá!$C:$C,MATCH($C157,Vöruskrá!$B:$B,0))=0,"",INDEX(Vöruskrá!$C:$C,MATCH($C157,Vöruskrá!$B:$B,0))),"")</f>
        <v>Ardo/Garri</v>
      </c>
      <c r="L157" s="338"/>
      <c r="M157" s="338"/>
      <c r="N157" s="338"/>
      <c r="O157" s="338" t="str">
        <f>IFERROR(IF(INDEX(Vöruskrá!$I:$I,MATCH($C157,Vöruskrá!$B:$B,0))=0,"",INDEX(Vöruskrá!$I:$I,MATCH($C157,Vöruskrá!$B:$B,0))),"")</f>
        <v>https://drive.google.com/file/d/1hoHE7x0fUgE5mqFNTDbqlU_Forp2DfIA/view?usp=sharing</v>
      </c>
      <c r="P157" s="338"/>
      <c r="Q157" s="338"/>
    </row>
    <row r="158" spans="1:17" ht="18" customHeight="1">
      <c r="A158" s="337">
        <v>46252</v>
      </c>
      <c r="B158" s="338" t="str">
        <f t="shared" ca="1" si="9"/>
        <v>Active</v>
      </c>
      <c r="C158" s="340" t="s">
        <v>225</v>
      </c>
      <c r="D158" s="338" t="s">
        <v>1993</v>
      </c>
      <c r="E158" s="339">
        <f>Hráefnaskrá!$D$314/1000</f>
        <v>6.7</v>
      </c>
      <c r="F158" s="338"/>
      <c r="G158" s="338"/>
      <c r="H158" s="338"/>
      <c r="I158" s="338" t="s">
        <v>3869</v>
      </c>
      <c r="J158" s="338"/>
      <c r="K158" s="338" t="str">
        <f>IFERROR(IF(INDEX(Vöruskrá!$C:$C,MATCH($C158,Vöruskrá!$B:$B,0))=0,"",INDEX(Vöruskrá!$C:$C,MATCH($C158,Vöruskrá!$B:$B,0))),"")</f>
        <v>Ardo/Garri</v>
      </c>
      <c r="L158" s="338"/>
      <c r="M158" s="338"/>
      <c r="N158" s="338"/>
      <c r="O158" s="338" t="str">
        <f>IFERROR(IF(INDEX(Vöruskrá!$I:$I,MATCH($C158,Vöruskrá!$B:$B,0))=0,"",INDEX(Vöruskrá!$I:$I,MATCH($C158,Vöruskrá!$B:$B,0))),"")</f>
        <v>https://drive.google.com/file/d/1GJCXmg1Vj2I1EBYaQMCFT7B1s7hEMNUD/view?usp=sharing</v>
      </c>
      <c r="P158" s="338"/>
      <c r="Q158" s="338"/>
    </row>
    <row r="159" spans="1:17" ht="18" customHeight="1">
      <c r="A159" s="337">
        <v>46252</v>
      </c>
      <c r="B159" s="338" t="str">
        <f t="shared" ca="1" si="9"/>
        <v>Active</v>
      </c>
      <c r="C159" s="340" t="s">
        <v>658</v>
      </c>
      <c r="D159" s="338" t="s">
        <v>1993</v>
      </c>
      <c r="E159" s="339">
        <f>Hráefnaskrá!$D$315/1000</f>
        <v>33.299999999999997</v>
      </c>
      <c r="F159" s="338"/>
      <c r="G159" s="338"/>
      <c r="H159" s="338"/>
      <c r="I159" s="338" t="s">
        <v>3869</v>
      </c>
      <c r="J159" s="338"/>
      <c r="K159" s="338" t="str">
        <f>IFERROR(IF(INDEX(Vöruskrá!$C:$C,MATCH($C159,Vöruskrá!$B:$B,0))=0,"",INDEX(Vöruskrá!$C:$C,MATCH($C159,Vöruskrá!$B:$B,0))),"")</f>
        <v>Garri</v>
      </c>
      <c r="L159" s="338"/>
      <c r="M159" s="338"/>
      <c r="N159" s="338"/>
      <c r="O159" s="338" t="str">
        <f>IFERROR(IF(INDEX(Vöruskrá!$I:$I,MATCH($C159,Vöruskrá!$B:$B,0))=0,"",INDEX(Vöruskrá!$I:$I,MATCH($C159,Vöruskrá!$B:$B,0))),"")</f>
        <v>https://drive.google.com/file/d/1KpmvS2RLTpOgjAXxWnqkP5oIiiwt-ypx/view?usp=sharing</v>
      </c>
      <c r="P159" s="338"/>
      <c r="Q159" s="338"/>
    </row>
    <row r="160" spans="1:17" ht="18" customHeight="1">
      <c r="A160" s="337">
        <v>46252</v>
      </c>
      <c r="B160" s="338" t="str">
        <f t="shared" ca="1" si="9"/>
        <v>Active</v>
      </c>
      <c r="C160" s="340" t="s">
        <v>441</v>
      </c>
      <c r="D160" s="338" t="s">
        <v>1993</v>
      </c>
      <c r="E160" s="339">
        <f>Hráefnaskrá!$D$316/1000</f>
        <v>5</v>
      </c>
      <c r="F160" s="338"/>
      <c r="G160" s="338"/>
      <c r="H160" s="338"/>
      <c r="I160" s="338" t="s">
        <v>3869</v>
      </c>
      <c r="J160" s="338"/>
      <c r="K160" s="338" t="str">
        <f>IFERROR(IF(INDEX(Vöruskrá!$C:$C,MATCH($C160,Vöruskrá!$B:$B,0))=0,"",INDEX(Vöruskrá!$C:$C,MATCH($C160,Vöruskrá!$B:$B,0))),"")</f>
        <v>Menu SRL</v>
      </c>
      <c r="L160" s="338"/>
      <c r="M160" s="338"/>
      <c r="N160" s="338"/>
      <c r="O160" s="338" t="str">
        <f>IFERROR(IF(INDEX(Vöruskrá!$I:$I,MATCH($C160,Vöruskrá!$B:$B,0))=0,"",INDEX(Vöruskrá!$I:$I,MATCH($C160,Vöruskrá!$B:$B,0))),"")</f>
        <v>https://drive.google.com/file/d/1d9nwUjnSzxKmopD1MmL_m-j_PclKxewh/view?usp=sharing</v>
      </c>
      <c r="P160" s="338"/>
      <c r="Q160" s="338"/>
    </row>
    <row r="161" spans="1:17" ht="18" customHeight="1">
      <c r="A161" s="337">
        <v>46252</v>
      </c>
      <c r="B161" s="338" t="str">
        <f t="shared" ca="1" si="9"/>
        <v>Active</v>
      </c>
      <c r="C161" s="340" t="s">
        <v>934</v>
      </c>
      <c r="D161" s="338" t="s">
        <v>1993</v>
      </c>
      <c r="E161" s="339">
        <f>Hráefnaskrá!$D$317/1000</f>
        <v>8.3000000000000007</v>
      </c>
      <c r="F161" s="338"/>
      <c r="G161" s="338"/>
      <c r="H161" s="338"/>
      <c r="I161" s="338" t="s">
        <v>3869</v>
      </c>
      <c r="J161" s="338"/>
      <c r="K161" s="338" t="str">
        <f>IFERROR(IF(INDEX(Vöruskrá!$C:$C,MATCH($C161,Vöruskrá!$B:$B,0))=0,"",INDEX(Vöruskrá!$C:$C,MATCH($C161,Vöruskrá!$B:$B,0))),"")</f>
        <v>Essential Cuisine Ltd. / Garri</v>
      </c>
      <c r="L161" s="338"/>
      <c r="M161" s="338"/>
      <c r="N161" s="338"/>
      <c r="O161" s="338" t="str">
        <f>IFERROR(IF(INDEX(Vöruskrá!$I:$I,MATCH($C161,Vöruskrá!$B:$B,0))=0,"",INDEX(Vöruskrá!$I:$I,MATCH($C161,Vöruskrá!$B:$B,0))),"")</f>
        <v>https://garri.overcastcdn.com/documents/230HALBSM1B.pdf</v>
      </c>
      <c r="P161" s="338"/>
      <c r="Q161" s="338"/>
    </row>
    <row r="162" spans="1:17" ht="18" customHeight="1">
      <c r="A162" s="337">
        <v>46252</v>
      </c>
      <c r="B162" s="338" t="str">
        <f t="shared" ca="1" si="9"/>
        <v>Active</v>
      </c>
      <c r="C162" s="340" t="s">
        <v>507</v>
      </c>
      <c r="D162" s="338" t="s">
        <v>1993</v>
      </c>
      <c r="E162" s="339">
        <f>Hráefnaskrá!$D$318/1000</f>
        <v>0.83</v>
      </c>
      <c r="F162" s="338"/>
      <c r="G162" s="338"/>
      <c r="H162" s="338"/>
      <c r="I162" s="338" t="s">
        <v>3869</v>
      </c>
      <c r="J162" s="338"/>
      <c r="K162" s="338" t="str">
        <f>IFERROR(IF(INDEX(Vöruskrá!$C:$C,MATCH($C162,Vöruskrá!$B:$B,0))=0,"",INDEX(Vöruskrá!$C:$C,MATCH($C162,Vöruskrá!$B:$B,0))),"")</f>
        <v>APPETIT Levnedsmidler A/S / Wiik &amp; Co.</v>
      </c>
      <c r="L162" s="338"/>
      <c r="M162" s="338"/>
      <c r="N162" s="338"/>
      <c r="O162" s="338" t="str">
        <f>IFERROR(IF(INDEX(Vöruskrá!$I:$I,MATCH($C162,Vöruskrá!$B:$B,0))=0,"",INDEX(Vöruskrá!$I:$I,MATCH($C162,Vöruskrá!$B:$B,0))),"")</f>
        <v>https://drive.google.com/file/d/1LQQG6zdc-XSLzYb6RKlxdzBpQOUufTtB/view?usp=sharing</v>
      </c>
      <c r="P162" s="338"/>
      <c r="Q162" s="338"/>
    </row>
    <row r="163" spans="1:17" ht="18" customHeight="1">
      <c r="A163" s="337">
        <v>46252</v>
      </c>
      <c r="B163" s="338" t="str">
        <f t="shared" ca="1" si="9"/>
        <v>Active</v>
      </c>
      <c r="C163" s="340" t="s">
        <v>891</v>
      </c>
      <c r="D163" s="338" t="s">
        <v>1993</v>
      </c>
      <c r="E163" s="339">
        <f>Hráefnaskrá!$D$319/1000</f>
        <v>1.3</v>
      </c>
      <c r="F163" s="338"/>
      <c r="G163" s="338"/>
      <c r="H163" s="338"/>
      <c r="I163" s="338" t="s">
        <v>3869</v>
      </c>
      <c r="J163" s="338"/>
      <c r="K163" s="338" t="str">
        <f>IFERROR(IF(INDEX(Vöruskrá!$C:$C,MATCH($C163,Vöruskrá!$B:$B,0))=0,"",INDEX(Vöruskrá!$C:$C,MATCH($C163,Vöruskrá!$B:$B,0))),"")</f>
        <v/>
      </c>
      <c r="L163" s="338"/>
      <c r="M163" s="338"/>
      <c r="N163" s="338"/>
      <c r="O163" s="338" t="str">
        <f>IFERROR(IF(INDEX(Vöruskrá!$I:$I,MATCH($C163,Vöruskrá!$B:$B,0))=0,"",INDEX(Vöruskrá!$I:$I,MATCH($C163,Vöruskrá!$B:$B,0))),"")</f>
        <v/>
      </c>
      <c r="P163" s="338"/>
      <c r="Q163" s="338"/>
    </row>
    <row r="164" spans="1:17" ht="18" customHeight="1">
      <c r="A164" s="337">
        <v>46252</v>
      </c>
      <c r="B164" s="338" t="str">
        <f t="shared" ca="1" si="9"/>
        <v>Active</v>
      </c>
      <c r="C164" s="340" t="s">
        <v>269</v>
      </c>
      <c r="D164" s="338" t="s">
        <v>1993</v>
      </c>
      <c r="E164" s="339">
        <f>Hráefnaskrá!$D$320/1000</f>
        <v>0.67</v>
      </c>
      <c r="F164" s="338"/>
      <c r="G164" s="338"/>
      <c r="H164" s="338"/>
      <c r="I164" s="338" t="s">
        <v>3869</v>
      </c>
      <c r="J164" s="338"/>
      <c r="K164" s="338" t="str">
        <f>IFERROR(IF(INDEX(Vöruskrá!$C:$C,MATCH($C164,Vöruskrá!$B:$B,0))=0,"",INDEX(Vöruskrá!$C:$C,MATCH($C164,Vöruskrá!$B:$B,0))),"")</f>
        <v>Katla matvælaiðja ehf.</v>
      </c>
      <c r="L164" s="338"/>
      <c r="M164" s="338"/>
      <c r="N164" s="338"/>
      <c r="O164" s="338" t="str">
        <f>IFERROR(IF(INDEX(Vöruskrá!$I:$I,MATCH($C164,Vöruskrá!$B:$B,0))=0,"",INDEX(Vöruskrá!$I:$I,MATCH($C164,Vöruskrá!$B:$B,0))),"")</f>
        <v>https://drive.google.com/file/d/18_svh90eLQ1eSbJF3qr3eWDjhyhpL95Y/view?usp=sharing</v>
      </c>
      <c r="P164" s="338"/>
      <c r="Q164" s="338"/>
    </row>
    <row r="165" spans="1:17" ht="18" customHeight="1">
      <c r="A165" s="337">
        <v>46252</v>
      </c>
      <c r="B165" s="338" t="str">
        <f t="shared" ca="1" si="9"/>
        <v>Active</v>
      </c>
      <c r="C165" s="340" t="s">
        <v>720</v>
      </c>
      <c r="D165" s="338" t="s">
        <v>1993</v>
      </c>
      <c r="E165" s="339">
        <f>Hráefnaskrá!$D$321/1000</f>
        <v>0.13300000000000001</v>
      </c>
      <c r="F165" s="338"/>
      <c r="G165" s="338"/>
      <c r="H165" s="338"/>
      <c r="I165" s="338" t="s">
        <v>3869</v>
      </c>
      <c r="J165" s="338"/>
      <c r="K165" s="338" t="str">
        <f>IFERROR(IF(INDEX(Vöruskrá!$C:$C,MATCH($C165,Vöruskrá!$B:$B,0))=0,"",INDEX(Vöruskrá!$C:$C,MATCH($C165,Vöruskrá!$B:$B,0))),"")</f>
        <v>Nordic Spice AB/Garri</v>
      </c>
      <c r="L165" s="338"/>
      <c r="M165" s="338"/>
      <c r="N165" s="338"/>
      <c r="O165" s="338" t="str">
        <f>IFERROR(IF(INDEX(Vöruskrá!$I:$I,MATCH($C165,Vöruskrá!$B:$B,0))=0,"",INDEX(Vöruskrá!$I:$I,MATCH($C165,Vöruskrá!$B:$B,0))),"")</f>
        <v>https://drive.google.com/file/d/16pABGxDAo2BQ5ZBD9aqSATzh85vQmJ63/view?usp=sharing</v>
      </c>
      <c r="P165" s="338"/>
      <c r="Q165" s="338"/>
    </row>
    <row r="166" spans="1:17" ht="18" customHeight="1">
      <c r="A166" s="337">
        <v>46252</v>
      </c>
      <c r="B166" s="338" t="str">
        <f t="shared" ca="1" si="9"/>
        <v>Active</v>
      </c>
      <c r="C166" s="340" t="s">
        <v>714</v>
      </c>
      <c r="D166" s="338" t="s">
        <v>1993</v>
      </c>
      <c r="E166" s="339">
        <f>Hráefnaskrá!$D$322/1000</f>
        <v>0.05</v>
      </c>
      <c r="F166" s="338"/>
      <c r="G166" s="338"/>
      <c r="H166" s="338"/>
      <c r="I166" s="338" t="s">
        <v>3869</v>
      </c>
      <c r="J166" s="338"/>
      <c r="K166" s="338" t="str">
        <f>IFERROR(IF(INDEX(Vöruskrá!$C:$C,MATCH($C166,Vöruskrá!$B:$B,0))=0,"",INDEX(Vöruskrá!$C:$C,MATCH($C166,Vöruskrá!$B:$B,0))),"")</f>
        <v>Nordic Spice AB/Garri</v>
      </c>
      <c r="L166" s="338"/>
      <c r="M166" s="338"/>
      <c r="N166" s="338"/>
      <c r="O166" s="338" t="str">
        <f>IFERROR(IF(INDEX(Vöruskrá!$I:$I,MATCH($C166,Vöruskrá!$B:$B,0))=0,"",INDEX(Vöruskrá!$I:$I,MATCH($C166,Vöruskrá!$B:$B,0))),"")</f>
        <v>https://drive.google.com/file/d/1PuYXTRXCRUeqrp_SAuMrQW2WrtYD8N_-/view?usp=sharing</v>
      </c>
      <c r="P166" s="338"/>
      <c r="Q166" s="338"/>
    </row>
    <row r="167" spans="1:17" ht="18" customHeight="1">
      <c r="A167" s="337">
        <v>46252</v>
      </c>
      <c r="B167" s="338" t="str">
        <f t="shared" ca="1" si="9"/>
        <v>Active</v>
      </c>
      <c r="C167" s="340" t="s">
        <v>711</v>
      </c>
      <c r="D167" s="338" t="s">
        <v>1993</v>
      </c>
      <c r="E167" s="339">
        <f>Hráefnaskrá!$D$323/1000</f>
        <v>0.01</v>
      </c>
      <c r="F167" s="338"/>
      <c r="G167" s="338"/>
      <c r="H167" s="338"/>
      <c r="I167" s="338" t="s">
        <v>3869</v>
      </c>
      <c r="J167" s="338"/>
      <c r="K167" s="338" t="str">
        <f>IFERROR(IF(INDEX(Vöruskrá!$C:$C,MATCH($C167,Vöruskrá!$B:$B,0))=0,"",INDEX(Vöruskrá!$C:$C,MATCH($C167,Vöruskrá!$B:$B,0))),"")</f>
        <v>Nordic Spice AB/Garri</v>
      </c>
      <c r="L167" s="338"/>
      <c r="M167" s="338"/>
      <c r="N167" s="338"/>
      <c r="O167" s="338" t="str">
        <f>IFERROR(IF(INDEX(Vöruskrá!$I:$I,MATCH($C167,Vöruskrá!$B:$B,0))=0,"",INDEX(Vöruskrá!$I:$I,MATCH($C167,Vöruskrá!$B:$B,0))),"")</f>
        <v>https://drive.google.com/file/d/1YGSwpHwhfND2vvwdtP6hhz_fHXH0M_4B/view?usp=sharing</v>
      </c>
      <c r="P167" s="338"/>
      <c r="Q167" s="338"/>
    </row>
    <row r="168" spans="1:17" ht="18" customHeight="1">
      <c r="A168" s="337">
        <v>46252</v>
      </c>
      <c r="B168" s="338" t="str">
        <f t="shared" ca="1" si="9"/>
        <v>Active</v>
      </c>
      <c r="C168" s="340" t="s">
        <v>717</v>
      </c>
      <c r="D168" s="338" t="s">
        <v>1993</v>
      </c>
      <c r="E168" s="339">
        <f>Hráefnaskrá!$D$324/1000</f>
        <v>6.7000000000000004E-2</v>
      </c>
      <c r="F168" s="338"/>
      <c r="G168" s="338"/>
      <c r="H168" s="338"/>
      <c r="I168" s="338" t="s">
        <v>3869</v>
      </c>
      <c r="J168" s="338"/>
      <c r="K168" s="338" t="str">
        <f>IFERROR(IF(INDEX(Vöruskrá!$C:$C,MATCH($C168,Vöruskrá!$B:$B,0))=0,"",INDEX(Vöruskrá!$C:$C,MATCH($C168,Vöruskrá!$B:$B,0))),"")</f>
        <v>Nordic Spice AB/Garri</v>
      </c>
      <c r="L168" s="338"/>
      <c r="M168" s="338"/>
      <c r="N168" s="338"/>
      <c r="O168" s="338" t="str">
        <f>IFERROR(IF(INDEX(Vöruskrá!$I:$I,MATCH($C168,Vöruskrá!$B:$B,0))=0,"",INDEX(Vöruskrá!$I:$I,MATCH($C168,Vöruskrá!$B:$B,0))),"")</f>
        <v>https://drive.google.com/file/d/1NxDuZHxld5CsvYcJgTiXxTjyQty0WriF/view?usp=sharing</v>
      </c>
      <c r="P168" s="338"/>
      <c r="Q168" s="338"/>
    </row>
    <row r="169" spans="1:17" ht="18" customHeight="1">
      <c r="A169" s="337">
        <v>46252</v>
      </c>
      <c r="B169" s="338" t="str">
        <f t="shared" ca="1" si="9"/>
        <v>Active</v>
      </c>
      <c r="C169" s="340" t="s">
        <v>1474</v>
      </c>
      <c r="D169" s="338" t="s">
        <v>1993</v>
      </c>
      <c r="E169" s="339">
        <f>Hráefnaskrá!$D$325/1000</f>
        <v>0.125</v>
      </c>
      <c r="F169" s="338"/>
      <c r="G169" s="338"/>
      <c r="H169" s="338"/>
      <c r="I169" s="338" t="s">
        <v>3869</v>
      </c>
      <c r="J169" s="338"/>
      <c r="K169" s="338" t="str">
        <f>IFERROR(IF(INDEX(Vöruskrá!$C:$C,MATCH($C169,Vöruskrá!$B:$B,0))=0,"",INDEX(Vöruskrá!$C:$C,MATCH($C169,Vöruskrá!$B:$B,0))),"")</f>
        <v>VANTAR – birgi óskráður</v>
      </c>
      <c r="L169" s="338"/>
      <c r="M169" s="338"/>
      <c r="N169" s="338"/>
      <c r="O169" s="338" t="str">
        <f>IFERROR(IF(INDEX(Vöruskrá!$I:$I,MATCH($C169,Vöruskrá!$B:$B,0))=0,"",INDEX(Vöruskrá!$I:$I,MATCH($C169,Vöruskrá!$B:$B,0))),"")</f>
        <v>VANTAR – hlekkur á gagnablað</v>
      </c>
      <c r="P169" s="338"/>
      <c r="Q169" s="338"/>
    </row>
    <row r="170" spans="1:17" ht="18" customHeight="1">
      <c r="A170" s="337">
        <v>46252</v>
      </c>
      <c r="B170" s="338" t="str">
        <f t="shared" ca="1" si="9"/>
        <v>Active</v>
      </c>
      <c r="C170" s="340" t="s">
        <v>892</v>
      </c>
      <c r="D170" s="338" t="s">
        <v>1993</v>
      </c>
      <c r="E170" s="339">
        <f>Hráefnaskrá!$D$326/1000</f>
        <v>3.4119999999999999</v>
      </c>
      <c r="F170" s="338"/>
      <c r="G170" s="338"/>
      <c r="H170" s="338"/>
      <c r="I170" s="338" t="s">
        <v>3869</v>
      </c>
      <c r="J170" s="338"/>
      <c r="K170" s="338" t="str">
        <f>IFERROR(IF(INDEX(Vöruskrá!$C:$C,MATCH($C170,Vöruskrá!$B:$B,0))=0,"",INDEX(Vöruskrá!$C:$C,MATCH($C170,Vöruskrá!$B:$B,0))),"")</f>
        <v/>
      </c>
      <c r="L170" s="338"/>
      <c r="M170" s="338"/>
      <c r="N170" s="338"/>
      <c r="O170" s="338" t="str">
        <f>IFERROR(IF(INDEX(Vöruskrá!$I:$I,MATCH($C170,Vöruskrá!$B:$B,0))=0,"",INDEX(Vöruskrá!$I:$I,MATCH($C170,Vöruskrá!$B:$B,0))),"")</f>
        <v/>
      </c>
      <c r="P170" s="338"/>
      <c r="Q170" s="338"/>
    </row>
    <row r="171" spans="1:17" ht="18" customHeight="1" collapsed="1">
      <c r="A171" s="178">
        <v>46252</v>
      </c>
      <c r="B171" s="179" t="str">
        <f t="shared" ca="1" si="8"/>
        <v>Active</v>
      </c>
      <c r="C171" s="179" t="s">
        <v>1093</v>
      </c>
      <c r="D171" s="179" t="s">
        <v>1993</v>
      </c>
      <c r="E171" s="180"/>
      <c r="F171" s="179"/>
      <c r="G171" s="179"/>
      <c r="H171" s="179"/>
      <c r="I171" s="179" t="s">
        <v>3869</v>
      </c>
      <c r="J171" s="179"/>
      <c r="K171" s="179" t="str">
        <f>IFERROR(IF(INDEX(Vöruskrá!$C:$C,MATCH($C171,Vöruskrá!$B:$B,0))=0,"",INDEX(Vöruskrá!$C:$C,MATCH($C171,Vöruskrá!$B:$B,0))),"")</f>
        <v>Matarstund</v>
      </c>
      <c r="L171" s="179"/>
      <c r="M171" s="179"/>
      <c r="N171" s="179"/>
      <c r="O171" s="179" t="str">
        <f>IFERROR(IF(INDEX(Vöruskrá!$I:$I,MATCH($C171,Vöruskrá!$B:$B,0))=0,"",INDEX(Vöruskrá!$I:$I,MATCH($C171,Vöruskrá!$B:$B,0))),"")</f>
        <v>https://vefverslun.ojk-isam.is/api/BlobForward/inline/ojkisam/782687bd-f424-4094-828f-3fdf68bef8e0.pdf</v>
      </c>
      <c r="P171" s="179"/>
      <c r="Q171" s="313" t="s">
        <v>4777</v>
      </c>
    </row>
    <row r="172" spans="1:17" ht="18" customHeight="1">
      <c r="A172" s="178">
        <v>46252</v>
      </c>
      <c r="B172" s="179" t="str">
        <f t="shared" ca="1" si="8"/>
        <v>Active</v>
      </c>
      <c r="C172" s="179" t="s">
        <v>62</v>
      </c>
      <c r="D172" s="179" t="s">
        <v>1993</v>
      </c>
      <c r="E172" s="180"/>
      <c r="F172" s="179"/>
      <c r="G172" s="179"/>
      <c r="H172" s="179"/>
      <c r="I172" s="179" t="s">
        <v>3869</v>
      </c>
      <c r="J172" s="179"/>
      <c r="K172" s="179" t="str">
        <f>IFERROR(IF(INDEX(Vöruskrá!$C:$C,MATCH($C172,Vöruskrá!$B:$B,0))=0,"",INDEX(Vöruskrá!$C:$C,MATCH($C172,Vöruskrá!$B:$B,0))),"")</f>
        <v>Myllan</v>
      </c>
      <c r="L172" s="179"/>
      <c r="M172" s="179"/>
      <c r="N172" s="179"/>
      <c r="O172" s="179" t="str">
        <f>IFERROR(IF(INDEX(Vöruskrá!$I:$I,MATCH($C172,Vöruskrá!$B:$B,0))=0,"",INDEX(Vöruskrá!$I:$I,MATCH($C172,Vöruskrá!$B:$B,0))),"")</f>
        <v>https://drive.google.com/file/d/1ISY9dqVNVBuKMul2k8e0kwwb7vSrJhlW/view?usp=sharing</v>
      </c>
      <c r="P172" s="179"/>
      <c r="Q172" s="313" t="s">
        <v>4777</v>
      </c>
    </row>
    <row r="173" spans="1:17" ht="18" customHeight="1">
      <c r="A173" s="185">
        <v>46252</v>
      </c>
      <c r="B173" s="186" t="str">
        <f t="shared" ca="1" si="8"/>
        <v>Active</v>
      </c>
      <c r="C173" s="368" t="s">
        <v>1757</v>
      </c>
      <c r="D173" s="186" t="s">
        <v>2013</v>
      </c>
      <c r="E173" s="187"/>
      <c r="F173" s="186"/>
      <c r="G173" s="186"/>
      <c r="H173" s="186"/>
      <c r="I173" s="186"/>
      <c r="J173" s="186"/>
      <c r="K173" s="186"/>
      <c r="L173" s="186"/>
      <c r="M173" s="186"/>
      <c r="N173" s="186"/>
      <c r="O173" s="186"/>
      <c r="P173" s="186"/>
      <c r="Q173" s="313" t="s">
        <v>4775</v>
      </c>
    </row>
    <row r="174" spans="1:17" ht="18" customHeight="1">
      <c r="A174" s="178">
        <v>46252</v>
      </c>
      <c r="B174" s="179" t="str">
        <f t="shared" ca="1" si="8"/>
        <v>Active</v>
      </c>
      <c r="C174" s="179" t="s">
        <v>457</v>
      </c>
      <c r="D174" s="179" t="s">
        <v>2013</v>
      </c>
      <c r="E174" s="180">
        <f>Hráefnaskrá!$D$440/1000</f>
        <v>40</v>
      </c>
      <c r="F174" s="179"/>
      <c r="G174" s="179"/>
      <c r="H174" s="179"/>
      <c r="I174" s="179" t="s">
        <v>3869</v>
      </c>
      <c r="J174" s="179"/>
      <c r="K174" s="179" t="str">
        <f>IFERROR(IF(INDEX(Vöruskrá!$C:$C,MATCH($C174,Vöruskrá!$B:$B,0))=0,"",INDEX(Vöruskrá!$C:$C,MATCH($C174,Vöruskrá!$B:$B,0))),"")</f>
        <v>Nestlé Professional/ Innnes</v>
      </c>
      <c r="L174" s="179"/>
      <c r="M174" s="179"/>
      <c r="N174" s="179"/>
      <c r="O174" s="179" t="str">
        <f>IFERROR(IF(INDEX(Vöruskrá!$I:$I,MATCH($C174,Vöruskrá!$B:$B,0))=0,"",INDEX(Vöruskrá!$I:$I,MATCH($C174,Vöruskrá!$B:$B,0))),"")</f>
        <v>https://drive.google.com/file/d/1dLk5SlPKdYyJqdOZST2ULLFV06BQ8Wyr/view?usp=sharing</v>
      </c>
      <c r="P174" s="179"/>
      <c r="Q174" s="313"/>
    </row>
    <row r="175" spans="1:17" ht="18" customHeight="1">
      <c r="A175" s="178">
        <v>46252</v>
      </c>
      <c r="B175" s="179" t="str">
        <f t="shared" ca="1" si="8"/>
        <v>Active</v>
      </c>
      <c r="C175" s="179" t="s">
        <v>658</v>
      </c>
      <c r="D175" s="179" t="s">
        <v>2013</v>
      </c>
      <c r="E175" s="180">
        <f>Hráefnaskrá!$D$441/1000</f>
        <v>33.299999999999997</v>
      </c>
      <c r="F175" s="179"/>
      <c r="G175" s="179"/>
      <c r="H175" s="179"/>
      <c r="I175" s="179" t="s">
        <v>3869</v>
      </c>
      <c r="J175" s="179"/>
      <c r="K175" s="179" t="str">
        <f>IFERROR(IF(INDEX(Vöruskrá!$C:$C,MATCH($C175,Vöruskrá!$B:$B,0))=0,"",INDEX(Vöruskrá!$C:$C,MATCH($C175,Vöruskrá!$B:$B,0))),"")</f>
        <v>Garri</v>
      </c>
      <c r="L175" s="179"/>
      <c r="M175" s="179"/>
      <c r="N175" s="179"/>
      <c r="O175" s="179" t="str">
        <f>IFERROR(IF(INDEX(Vöruskrá!$I:$I,MATCH($C175,Vöruskrá!$B:$B,0))=0,"",INDEX(Vöruskrá!$I:$I,MATCH($C175,Vöruskrá!$B:$B,0))),"")</f>
        <v>https://drive.google.com/file/d/1KpmvS2RLTpOgjAXxWnqkP5oIiiwt-ypx/view?usp=sharing</v>
      </c>
      <c r="P175" s="179"/>
      <c r="Q175" s="313"/>
    </row>
    <row r="176" spans="1:17" ht="18" customHeight="1">
      <c r="A176" s="178">
        <v>46252</v>
      </c>
      <c r="B176" s="179" t="str">
        <f t="shared" ca="1" si="8"/>
        <v>Active</v>
      </c>
      <c r="C176" s="179" t="s">
        <v>441</v>
      </c>
      <c r="D176" s="179" t="s">
        <v>2013</v>
      </c>
      <c r="E176" s="180">
        <f>Hráefnaskrá!$D$442/1000</f>
        <v>5</v>
      </c>
      <c r="F176" s="179"/>
      <c r="G176" s="179"/>
      <c r="H176" s="179"/>
      <c r="I176" s="179" t="s">
        <v>3869</v>
      </c>
      <c r="J176" s="179"/>
      <c r="K176" s="179" t="str">
        <f>IFERROR(IF(INDEX(Vöruskrá!$C:$C,MATCH($C176,Vöruskrá!$B:$B,0))=0,"",INDEX(Vöruskrá!$C:$C,MATCH($C176,Vöruskrá!$B:$B,0))),"")</f>
        <v>Menu SRL</v>
      </c>
      <c r="L176" s="179"/>
      <c r="M176" s="179"/>
      <c r="N176" s="179"/>
      <c r="O176" s="179" t="str">
        <f>IFERROR(IF(INDEX(Vöruskrá!$I:$I,MATCH($C176,Vöruskrá!$B:$B,0))=0,"",INDEX(Vöruskrá!$I:$I,MATCH($C176,Vöruskrá!$B:$B,0))),"")</f>
        <v>https://drive.google.com/file/d/1d9nwUjnSzxKmopD1MmL_m-j_PclKxewh/view?usp=sharing</v>
      </c>
      <c r="P176" s="179"/>
      <c r="Q176" s="313"/>
    </row>
    <row r="177" spans="1:17" ht="18" customHeight="1">
      <c r="A177" s="178">
        <v>46252</v>
      </c>
      <c r="B177" s="179" t="str">
        <f t="shared" ca="1" si="8"/>
        <v>Active</v>
      </c>
      <c r="C177" s="179" t="s">
        <v>225</v>
      </c>
      <c r="D177" s="179" t="s">
        <v>2013</v>
      </c>
      <c r="E177" s="180">
        <f>Hráefnaskrá!$D$443/1000</f>
        <v>6.7</v>
      </c>
      <c r="F177" s="179"/>
      <c r="G177" s="179"/>
      <c r="H177" s="179"/>
      <c r="I177" s="179" t="s">
        <v>4776</v>
      </c>
      <c r="J177" s="179"/>
      <c r="K177" s="179" t="str">
        <f>IFERROR(IF(INDEX(Vöruskrá!$C:$C,MATCH($C177,Vöruskrá!$B:$B,0))=0,"",INDEX(Vöruskrá!$C:$C,MATCH($C177,Vöruskrá!$B:$B,0))),"")</f>
        <v>Ardo/Garri</v>
      </c>
      <c r="L177" s="179"/>
      <c r="M177" s="179"/>
      <c r="N177" s="179"/>
      <c r="O177" s="179" t="str">
        <f>IFERROR(IF(INDEX(Vöruskrá!$I:$I,MATCH($C177,Vöruskrá!$B:$B,0))=0,"",INDEX(Vöruskrá!$I:$I,MATCH($C177,Vöruskrá!$B:$B,0))),"")</f>
        <v>https://drive.google.com/file/d/1GJCXmg1Vj2I1EBYaQMCFT7B1s7hEMNUD/view?usp=sharing</v>
      </c>
      <c r="P177" s="179"/>
      <c r="Q177" s="313"/>
    </row>
    <row r="178" spans="1:17" ht="18" customHeight="1">
      <c r="A178" s="178">
        <v>46252</v>
      </c>
      <c r="B178" s="179" t="str">
        <f t="shared" ca="1" si="8"/>
        <v>Active</v>
      </c>
      <c r="C178" s="179" t="s">
        <v>934</v>
      </c>
      <c r="D178" s="179" t="s">
        <v>2013</v>
      </c>
      <c r="E178" s="180">
        <f>Hráefnaskrá!$D$444/1000</f>
        <v>2</v>
      </c>
      <c r="F178" s="179"/>
      <c r="G178" s="179"/>
      <c r="H178" s="179"/>
      <c r="I178" s="179" t="s">
        <v>3869</v>
      </c>
      <c r="J178" s="179"/>
      <c r="K178" s="179" t="str">
        <f>IFERROR(IF(INDEX(Vöruskrá!$C:$C,MATCH($C178,Vöruskrá!$B:$B,0))=0,"",INDEX(Vöruskrá!$C:$C,MATCH($C178,Vöruskrá!$B:$B,0))),"")</f>
        <v>Essential Cuisine Ltd. / Garri</v>
      </c>
      <c r="L178" s="179"/>
      <c r="M178" s="179"/>
      <c r="N178" s="179"/>
      <c r="O178" s="179" t="str">
        <f>IFERROR(IF(INDEX(Vöruskrá!$I:$I,MATCH($C178,Vöruskrá!$B:$B,0))=0,"",INDEX(Vöruskrá!$I:$I,MATCH($C178,Vöruskrá!$B:$B,0))),"")</f>
        <v>https://garri.overcastcdn.com/documents/230HALBSM1B.pdf</v>
      </c>
      <c r="P178" s="179"/>
      <c r="Q178" s="313"/>
    </row>
    <row r="179" spans="1:17" ht="18" customHeight="1">
      <c r="A179" s="178">
        <v>46252</v>
      </c>
      <c r="B179" s="179" t="str">
        <f t="shared" ca="1" si="8"/>
        <v>Active</v>
      </c>
      <c r="C179" s="179" t="s">
        <v>507</v>
      </c>
      <c r="D179" s="179" t="s">
        <v>2013</v>
      </c>
      <c r="E179" s="180">
        <f>Hráefnaskrá!$D$445/1000</f>
        <v>0.83</v>
      </c>
      <c r="F179" s="179"/>
      <c r="G179" s="179"/>
      <c r="H179" s="179"/>
      <c r="I179" s="179" t="s">
        <v>3869</v>
      </c>
      <c r="J179" s="179"/>
      <c r="K179" s="179" t="str">
        <f>IFERROR(IF(INDEX(Vöruskrá!$C:$C,MATCH($C179,Vöruskrá!$B:$B,0))=0,"",INDEX(Vöruskrá!$C:$C,MATCH($C179,Vöruskrá!$B:$B,0))),"")</f>
        <v>APPETIT Levnedsmidler A/S / Wiik &amp; Co.</v>
      </c>
      <c r="L179" s="179"/>
      <c r="M179" s="179"/>
      <c r="N179" s="179"/>
      <c r="O179" s="179" t="str">
        <f>IFERROR(IF(INDEX(Vöruskrá!$I:$I,MATCH($C179,Vöruskrá!$B:$B,0))=0,"",INDEX(Vöruskrá!$I:$I,MATCH($C179,Vöruskrá!$B:$B,0))),"")</f>
        <v>https://drive.google.com/file/d/1LQQG6zdc-XSLzYb6RKlxdzBpQOUufTtB/view?usp=sharing</v>
      </c>
      <c r="P179" s="179"/>
      <c r="Q179" s="313"/>
    </row>
    <row r="180" spans="1:17" ht="18" customHeight="1">
      <c r="A180" s="178">
        <v>46252</v>
      </c>
      <c r="B180" s="179" t="str">
        <f t="shared" ca="1" si="8"/>
        <v>Active</v>
      </c>
      <c r="C180" s="179" t="s">
        <v>891</v>
      </c>
      <c r="D180" s="179" t="s">
        <v>2013</v>
      </c>
      <c r="E180" s="180">
        <f>Hráefnaskrá!$D$446/1000</f>
        <v>1.3</v>
      </c>
      <c r="F180" s="179"/>
      <c r="G180" s="179"/>
      <c r="H180" s="179"/>
      <c r="I180" s="179" t="s">
        <v>3869</v>
      </c>
      <c r="J180" s="179"/>
      <c r="K180" s="179" t="str">
        <f>IFERROR(IF(INDEX(Vöruskrá!$C:$C,MATCH($C180,Vöruskrá!$B:$B,0))=0,"",INDEX(Vöruskrá!$C:$C,MATCH($C180,Vöruskrá!$B:$B,0))),"")</f>
        <v/>
      </c>
      <c r="L180" s="179"/>
      <c r="M180" s="179"/>
      <c r="N180" s="179"/>
      <c r="O180" s="179" t="str">
        <f>IFERROR(IF(INDEX(Vöruskrá!$I:$I,MATCH($C180,Vöruskrá!$B:$B,0))=0,"",INDEX(Vöruskrá!$I:$I,MATCH($C180,Vöruskrá!$B:$B,0))),"")</f>
        <v/>
      </c>
      <c r="P180" s="179"/>
      <c r="Q180" s="313"/>
    </row>
    <row r="181" spans="1:17" ht="18" customHeight="1">
      <c r="A181" s="178">
        <v>46252</v>
      </c>
      <c r="B181" s="179" t="str">
        <f t="shared" ca="1" si="8"/>
        <v>Active</v>
      </c>
      <c r="C181" s="179" t="s">
        <v>269</v>
      </c>
      <c r="D181" s="179" t="s">
        <v>2013</v>
      </c>
      <c r="E181" s="180">
        <f>Hráefnaskrá!$D$447/1000</f>
        <v>0.67</v>
      </c>
      <c r="F181" s="179"/>
      <c r="G181" s="179"/>
      <c r="H181" s="179"/>
      <c r="I181" s="179" t="s">
        <v>3869</v>
      </c>
      <c r="J181" s="179"/>
      <c r="K181" s="179" t="str">
        <f>IFERROR(IF(INDEX(Vöruskrá!$C:$C,MATCH($C181,Vöruskrá!$B:$B,0))=0,"",INDEX(Vöruskrá!$C:$C,MATCH($C181,Vöruskrá!$B:$B,0))),"")</f>
        <v>Katla matvælaiðja ehf.</v>
      </c>
      <c r="L181" s="179"/>
      <c r="M181" s="179"/>
      <c r="N181" s="179"/>
      <c r="O181" s="179" t="str">
        <f>IFERROR(IF(INDEX(Vöruskrá!$I:$I,MATCH($C181,Vöruskrá!$B:$B,0))=0,"",INDEX(Vöruskrá!$I:$I,MATCH($C181,Vöruskrá!$B:$B,0))),"")</f>
        <v>https://drive.google.com/file/d/18_svh90eLQ1eSbJF3qr3eWDjhyhpL95Y/view?usp=sharing</v>
      </c>
      <c r="P181" s="179"/>
      <c r="Q181" s="313"/>
    </row>
    <row r="182" spans="1:17" ht="18" customHeight="1">
      <c r="A182" s="178">
        <v>46252</v>
      </c>
      <c r="B182" s="179" t="str">
        <f t="shared" ca="1" si="8"/>
        <v>Active</v>
      </c>
      <c r="C182" s="179" t="s">
        <v>720</v>
      </c>
      <c r="D182" s="179" t="s">
        <v>2013</v>
      </c>
      <c r="E182" s="180">
        <f>Hráefnaskrá!$D$448/1000</f>
        <v>0.13300000000000001</v>
      </c>
      <c r="F182" s="179"/>
      <c r="G182" s="179"/>
      <c r="H182" s="179"/>
      <c r="I182" s="179" t="s">
        <v>3869</v>
      </c>
      <c r="J182" s="179"/>
      <c r="K182" s="179" t="str">
        <f>IFERROR(IF(INDEX(Vöruskrá!$C:$C,MATCH($C182,Vöruskrá!$B:$B,0))=0,"",INDEX(Vöruskrá!$C:$C,MATCH($C182,Vöruskrá!$B:$B,0))),"")</f>
        <v>Nordic Spice AB/Garri</v>
      </c>
      <c r="L182" s="179"/>
      <c r="M182" s="179"/>
      <c r="N182" s="179"/>
      <c r="O182" s="179" t="str">
        <f>IFERROR(IF(INDEX(Vöruskrá!$I:$I,MATCH($C182,Vöruskrá!$B:$B,0))=0,"",INDEX(Vöruskrá!$I:$I,MATCH($C182,Vöruskrá!$B:$B,0))),"")</f>
        <v>https://drive.google.com/file/d/16pABGxDAo2BQ5ZBD9aqSATzh85vQmJ63/view?usp=sharing</v>
      </c>
      <c r="P182" s="179"/>
      <c r="Q182" s="313"/>
    </row>
    <row r="183" spans="1:17" ht="18" customHeight="1">
      <c r="A183" s="178">
        <v>46252</v>
      </c>
      <c r="B183" s="179" t="str">
        <f t="shared" ca="1" si="8"/>
        <v>Active</v>
      </c>
      <c r="C183" s="179" t="s">
        <v>717</v>
      </c>
      <c r="D183" s="179" t="s">
        <v>2013</v>
      </c>
      <c r="E183" s="180">
        <f>Hráefnaskrá!$D$449/1000</f>
        <v>6.7000000000000004E-2</v>
      </c>
      <c r="F183" s="179"/>
      <c r="G183" s="179"/>
      <c r="H183" s="179"/>
      <c r="I183" s="179" t="s">
        <v>3869</v>
      </c>
      <c r="J183" s="179"/>
      <c r="K183" s="179" t="str">
        <f>IFERROR(IF(INDEX(Vöruskrá!$C:$C,MATCH($C183,Vöruskrá!$B:$B,0))=0,"",INDEX(Vöruskrá!$C:$C,MATCH($C183,Vöruskrá!$B:$B,0))),"")</f>
        <v>Nordic Spice AB/Garri</v>
      </c>
      <c r="L183" s="179"/>
      <c r="M183" s="179"/>
      <c r="N183" s="179"/>
      <c r="O183" s="179" t="str">
        <f>IFERROR(IF(INDEX(Vöruskrá!$I:$I,MATCH($C183,Vöruskrá!$B:$B,0))=0,"",INDEX(Vöruskrá!$I:$I,MATCH($C183,Vöruskrá!$B:$B,0))),"")</f>
        <v>https://drive.google.com/file/d/1NxDuZHxld5CsvYcJgTiXxTjyQty0WriF/view?usp=sharing</v>
      </c>
      <c r="P183" s="179"/>
      <c r="Q183" s="313"/>
    </row>
    <row r="184" spans="1:17" ht="18" customHeight="1">
      <c r="A184" s="178">
        <v>46252</v>
      </c>
      <c r="B184" s="179" t="str">
        <f t="shared" ca="1" si="8"/>
        <v>Active</v>
      </c>
      <c r="C184" s="179" t="s">
        <v>892</v>
      </c>
      <c r="D184" s="179" t="s">
        <v>2013</v>
      </c>
      <c r="E184" s="180">
        <f>Hráefnaskrá!$D$450/1000</f>
        <v>10</v>
      </c>
      <c r="F184" s="179"/>
      <c r="G184" s="179"/>
      <c r="H184" s="179"/>
      <c r="I184" s="179" t="s">
        <v>3869</v>
      </c>
      <c r="J184" s="179"/>
      <c r="K184" s="179" t="str">
        <f>IFERROR(IF(INDEX(Vöruskrá!$C:$C,MATCH($C184,Vöruskrá!$B:$B,0))=0,"",INDEX(Vöruskrá!$C:$C,MATCH($C184,Vöruskrá!$B:$B,0))),"")</f>
        <v/>
      </c>
      <c r="L184" s="179"/>
      <c r="M184" s="179"/>
      <c r="N184" s="179"/>
      <c r="O184" s="179" t="str">
        <f>IFERROR(IF(INDEX(Vöruskrá!$I:$I,MATCH($C184,Vöruskrá!$B:$B,0))=0,"",INDEX(Vöruskrá!$I:$I,MATCH($C184,Vöruskrá!$B:$B,0))),"")</f>
        <v/>
      </c>
      <c r="P184" s="179"/>
      <c r="Q184" s="313"/>
    </row>
    <row r="185" spans="1:17" ht="18" customHeight="1">
      <c r="A185" s="178">
        <v>46252</v>
      </c>
      <c r="B185" s="179" t="str">
        <f t="shared" ca="1" si="8"/>
        <v>Active</v>
      </c>
      <c r="C185" s="179" t="s">
        <v>807</v>
      </c>
      <c r="D185" s="179" t="s">
        <v>1993</v>
      </c>
      <c r="E185" s="180"/>
      <c r="F185" s="179"/>
      <c r="G185" s="179"/>
      <c r="H185" s="179"/>
      <c r="I185" s="179" t="s">
        <v>3869</v>
      </c>
      <c r="J185" s="179"/>
      <c r="K185" s="179" t="str">
        <f>IFERROR(IF(INDEX(Vöruskrá!$C:$C,MATCH($C185,Vöruskrá!$B:$B,0))=0,"",INDEX(Vöruskrá!$C:$C,MATCH($C185,Vöruskrá!$B:$B,0))),"")</f>
        <v>Hafið</v>
      </c>
      <c r="L185" s="179"/>
      <c r="M185" s="179"/>
      <c r="N185" s="179"/>
      <c r="O185" s="179" t="str">
        <f>IFERROR(IF(INDEX(Vöruskrá!$I:$I,MATCH($C185,Vöruskrá!$B:$B,0))=0,"",INDEX(Vöruskrá!$I:$I,MATCH($C185,Vöruskrá!$B:$B,0))),"")</f>
        <v/>
      </c>
      <c r="P185" s="179"/>
      <c r="Q185" s="313" t="s">
        <v>4777</v>
      </c>
    </row>
    <row r="186" spans="1:17" ht="18" customHeight="1">
      <c r="A186" s="178">
        <v>46252</v>
      </c>
      <c r="B186" s="179" t="str">
        <f t="shared" ca="1" si="8"/>
        <v>Active</v>
      </c>
      <c r="C186" s="179" t="s">
        <v>881</v>
      </c>
      <c r="D186" s="179" t="s">
        <v>1993</v>
      </c>
      <c r="E186" s="180"/>
      <c r="F186" s="179"/>
      <c r="G186" s="179"/>
      <c r="H186" s="179"/>
      <c r="I186" s="179" t="s">
        <v>3869</v>
      </c>
      <c r="J186" s="179"/>
      <c r="K186" s="179" t="str">
        <f>IFERROR(IF(INDEX(Vöruskrá!$C:$C,MATCH($C186,Vöruskrá!$B:$B,0))=0,"",INDEX(Vöruskrá!$C:$C,MATCH($C186,Vöruskrá!$B:$B,0))),"")</f>
        <v/>
      </c>
      <c r="L186" s="179"/>
      <c r="M186" s="179"/>
      <c r="N186" s="179"/>
      <c r="O186" s="179" t="str">
        <f>IFERROR(IF(INDEX(Vöruskrá!$I:$I,MATCH($C186,Vöruskrá!$B:$B,0))=0,"",INDEX(Vöruskrá!$I:$I,MATCH($C186,Vöruskrá!$B:$B,0))),"")</f>
        <v/>
      </c>
      <c r="P186" s="179"/>
      <c r="Q186" s="313" t="s">
        <v>4777</v>
      </c>
    </row>
    <row r="187" spans="1:17" ht="18" customHeight="1">
      <c r="A187" s="178">
        <v>46252</v>
      </c>
      <c r="B187" s="179" t="str">
        <f t="shared" ca="1" si="8"/>
        <v>Active</v>
      </c>
      <c r="C187" s="179" t="s">
        <v>392</v>
      </c>
      <c r="D187" s="179" t="s">
        <v>1993</v>
      </c>
      <c r="E187" s="180"/>
      <c r="F187" s="179"/>
      <c r="G187" s="179"/>
      <c r="H187" s="179"/>
      <c r="I187" s="179" t="s">
        <v>3869</v>
      </c>
      <c r="J187" s="179"/>
      <c r="K187" s="179" t="str">
        <f>IFERROR(IF(INDEX(Vöruskrá!$C:$C,MATCH($C187,Vöruskrá!$B:$B,0))=0,"",INDEX(Vöruskrá!$C:$C,MATCH($C187,Vöruskrá!$B:$B,0))),"")</f>
        <v>MS</v>
      </c>
      <c r="L187" s="179"/>
      <c r="M187" s="179"/>
      <c r="N187" s="179"/>
      <c r="O187" s="179" t="str">
        <f>IFERROR(IF(INDEX(Vöruskrá!$I:$I,MATCH($C187,Vöruskrá!$B:$B,0))=0,"",INDEX(Vöruskrá!$I:$I,MATCH($C187,Vöruskrá!$B:$B,0))),"")</f>
        <v>https://docs.google.com/document/d/149N3quKMoWawGv9LE2FddvRhKdpdb7Cxfmhury4OOtc/edit?usp=sharing</v>
      </c>
      <c r="P187" s="179"/>
      <c r="Q187" s="313" t="s">
        <v>4777</v>
      </c>
    </row>
    <row r="188" spans="1:17" ht="18" customHeight="1">
      <c r="A188" s="178">
        <v>46252</v>
      </c>
      <c r="B188" s="179" t="str">
        <f t="shared" ca="1" si="8"/>
        <v>Active</v>
      </c>
      <c r="C188" s="179" t="s">
        <v>327</v>
      </c>
      <c r="D188" s="179" t="s">
        <v>1993</v>
      </c>
      <c r="E188" s="180"/>
      <c r="F188" s="179"/>
      <c r="G188" s="179"/>
      <c r="H188" s="179"/>
      <c r="I188" s="179" t="s">
        <v>3869</v>
      </c>
      <c r="J188" s="179"/>
      <c r="K188" s="179" t="str">
        <f>IFERROR(IF(INDEX(Vöruskrá!$C:$C,MATCH($C188,Vöruskrá!$B:$B,0))=0,"",INDEX(Vöruskrá!$C:$C,MATCH($C188,Vöruskrá!$B:$B,0))),"")</f>
        <v>Gæðabakstur / Ömmubakstur ehf.</v>
      </c>
      <c r="L188" s="179"/>
      <c r="M188" s="179"/>
      <c r="N188" s="179"/>
      <c r="O188" s="179" t="str">
        <f>IFERROR(IF(INDEX(Vöruskrá!$I:$I,MATCH($C188,Vöruskrá!$B:$B,0))=0,"",INDEX(Vöruskrá!$I:$I,MATCH($C188,Vöruskrá!$B:$B,0))),"")</f>
        <v>https://gaedabakstur.is/vara/ommurugbraud-30-sneida/</v>
      </c>
      <c r="P188" s="179"/>
      <c r="Q188" s="313" t="s">
        <v>4777</v>
      </c>
    </row>
    <row r="189" spans="1:17" ht="18" customHeight="1">
      <c r="A189" s="178">
        <v>46252</v>
      </c>
      <c r="B189" s="179" t="str">
        <f t="shared" ca="1" si="8"/>
        <v>Active</v>
      </c>
      <c r="C189" s="179" t="s">
        <v>353</v>
      </c>
      <c r="D189" s="179" t="s">
        <v>2013</v>
      </c>
      <c r="E189" s="180"/>
      <c r="F189" s="179"/>
      <c r="G189" s="179"/>
      <c r="H189" s="179"/>
      <c r="I189" s="179" t="s">
        <v>3869</v>
      </c>
      <c r="J189" s="179"/>
      <c r="K189" s="179" t="str">
        <f>IFERROR(IF(INDEX(Vöruskrá!$C:$C,MATCH($C189,Vöruskrá!$B:$B,0))=0,"",INDEX(Vöruskrá!$C:$C,MATCH($C189,Vöruskrá!$B:$B,0))),"")</f>
        <v>Ardo Austria Frost GmbH</v>
      </c>
      <c r="L189" s="179"/>
      <c r="M189" s="179"/>
      <c r="N189" s="179"/>
      <c r="O189" s="179" t="str">
        <f>IFERROR(IF(INDEX(Vöruskrá!$I:$I,MATCH($C189,Vöruskrá!$B:$B,0))=0,"",INDEX(Vöruskrá!$I:$I,MATCH($C189,Vöruskrá!$B:$B,0))),"")</f>
        <v>https://drive.google.com/file/d/1K9SR8AXu2Qag_F36czw5QGX4OuqCSj7q/view?usp=sharing</v>
      </c>
      <c r="P189" s="179"/>
      <c r="Q189" s="313" t="s">
        <v>4777</v>
      </c>
    </row>
    <row r="190" spans="1:17" ht="18" customHeight="1">
      <c r="A190" s="178">
        <v>46252</v>
      </c>
      <c r="B190" s="179" t="str">
        <f t="shared" ca="1" si="8"/>
        <v>Active</v>
      </c>
      <c r="C190" s="179" t="s">
        <v>881</v>
      </c>
      <c r="D190" s="179" t="s">
        <v>2013</v>
      </c>
      <c r="E190" s="180"/>
      <c r="F190" s="179"/>
      <c r="G190" s="179"/>
      <c r="H190" s="179"/>
      <c r="I190" s="179" t="s">
        <v>3869</v>
      </c>
      <c r="J190" s="179"/>
      <c r="K190" s="179" t="str">
        <f>IFERROR(IF(INDEX(Vöruskrá!$C:$C,MATCH($C190,Vöruskrá!$B:$B,0))=0,"",INDEX(Vöruskrá!$C:$C,MATCH($C190,Vöruskrá!$B:$B,0))),"")</f>
        <v/>
      </c>
      <c r="L190" s="179"/>
      <c r="M190" s="179"/>
      <c r="N190" s="179"/>
      <c r="O190" s="179" t="str">
        <f>IFERROR(IF(INDEX(Vöruskrá!$I:$I,MATCH($C190,Vöruskrá!$B:$B,0))=0,"",INDEX(Vöruskrá!$I:$I,MATCH($C190,Vöruskrá!$B:$B,0))),"")</f>
        <v/>
      </c>
      <c r="P190" s="179"/>
      <c r="Q190" s="313" t="s">
        <v>4777</v>
      </c>
    </row>
    <row r="191" spans="1:17" ht="18" customHeight="1">
      <c r="A191" s="178">
        <v>46252</v>
      </c>
      <c r="B191" s="179" t="str">
        <f t="shared" ca="1" si="8"/>
        <v>Active</v>
      </c>
      <c r="C191" s="179" t="s">
        <v>406</v>
      </c>
      <c r="D191" s="179" t="s">
        <v>2038</v>
      </c>
      <c r="E191" s="180"/>
      <c r="F191" s="179"/>
      <c r="G191" s="179"/>
      <c r="H191" s="179"/>
      <c r="I191" s="179" t="s">
        <v>3869</v>
      </c>
      <c r="J191" s="179"/>
      <c r="K191" s="179" t="str">
        <f>IFERROR(IF(INDEX(Vöruskrá!$C:$C,MATCH($C191,Vöruskrá!$B:$B,0))=0,"",INDEX(Vöruskrá!$C:$C,MATCH($C191,Vöruskrá!$B:$B,0))),"")</f>
        <v>Europastry S.A.</v>
      </c>
      <c r="L191" s="179"/>
      <c r="M191" s="179"/>
      <c r="N191" s="179"/>
      <c r="O191" s="179" t="str">
        <f>IFERROR(IF(INDEX(Vöruskrá!$I:$I,MATCH($C191,Vöruskrá!$B:$B,0))=0,"",INDEX(Vöruskrá!$I:$I,MATCH($C191,Vöruskrá!$B:$B,0))),"")</f>
        <v>https://drive.google.com/file/d/1_7-lapfB0IXWi_NgfdgjTejZibfQdUt4/view?usp=sharing</v>
      </c>
      <c r="P191" s="179"/>
      <c r="Q191" s="313" t="s">
        <v>4777</v>
      </c>
    </row>
    <row r="192" spans="1:17" ht="18" customHeight="1">
      <c r="A192" s="178">
        <v>46252</v>
      </c>
      <c r="B192" s="179" t="str">
        <f t="shared" ca="1" si="8"/>
        <v>Active</v>
      </c>
      <c r="C192" s="179" t="s">
        <v>378</v>
      </c>
      <c r="D192" s="179" t="s">
        <v>2038</v>
      </c>
      <c r="E192" s="180"/>
      <c r="F192" s="179"/>
      <c r="G192" s="179"/>
      <c r="H192" s="179"/>
      <c r="I192" s="179" t="s">
        <v>3869</v>
      </c>
      <c r="J192" s="179"/>
      <c r="K192" s="179" t="str">
        <f>IFERROR(IF(INDEX(Vöruskrá!$C:$C,MATCH($C192,Vöruskrá!$B:$B,0))=0,"",INDEX(Vöruskrá!$C:$C,MATCH($C192,Vöruskrá!$B:$B,0))),"")</f>
        <v>Matfugl ehf.</v>
      </c>
      <c r="L192" s="179"/>
      <c r="M192" s="179"/>
      <c r="N192" s="179"/>
      <c r="O192" s="179" t="str">
        <f>IFERROR(IF(INDEX(Vöruskrá!$I:$I,MATCH($C192,Vöruskrá!$B:$B,0))=0,"",INDEX(Vöruskrá!$I:$I,MATCH($C192,Vöruskrá!$B:$B,0))),"")</f>
        <v>https://docs.google.com/document/d/1m0YKiZ4cQZAZVlQ9NBO-W9jBUEk9w4-k1SKb9XI2P-o/edit?usp=sharing</v>
      </c>
      <c r="P192" s="179"/>
      <c r="Q192" s="313" t="s">
        <v>4777</v>
      </c>
    </row>
    <row r="193" spans="1:17" ht="18" customHeight="1">
      <c r="A193" s="332">
        <v>46252</v>
      </c>
      <c r="B193" s="313" t="str">
        <f ca="1">IF($A193&lt;TODAY(),"Expired","Active")</f>
        <v>Active</v>
      </c>
      <c r="C193" s="313" t="s">
        <v>1077</v>
      </c>
      <c r="D193" s="313" t="s">
        <v>2013</v>
      </c>
      <c r="E193" s="333"/>
      <c r="F193" s="313"/>
      <c r="G193" s="313"/>
      <c r="H193" s="313"/>
      <c r="I193" s="179"/>
      <c r="J193" s="179"/>
      <c r="K193" s="179" t="str">
        <f>IFERROR(IF(INDEX(Vöruskrá!$C:$C,MATCH($C193,Vöruskrá!$B:$B,0))=0,"",INDEX(Vöruskrá!$C:$C,MATCH($C193,Vöruskrá!$B:$B,0))),"")</f>
        <v>First price/Krónan</v>
      </c>
      <c r="L193" s="179"/>
      <c r="M193" s="179"/>
      <c r="N193" s="179"/>
      <c r="O193" s="179" t="str">
        <f>IFERROR(IF(INDEX(Vöruskrá!$I:$I,MATCH($C193,Vöruskrá!$B:$B,0))=0,"",INDEX(Vöruskrá!$I:$I,MATCH($C193,Vöruskrá!$B:$B,0))),"")</f>
        <v>https://docs.google.com/document/d/1P7A_23Fsim9KJba9DsFUQduGi1_WXtv-UOVBFTeYrwQ/edit?usp=sharing</v>
      </c>
      <c r="P193" s="179"/>
      <c r="Q193" s="313" t="s">
        <v>4778</v>
      </c>
    </row>
    <row r="194" spans="1:17" ht="18" customHeight="1">
      <c r="A194" s="332">
        <v>46252</v>
      </c>
      <c r="B194" s="313" t="str">
        <f ca="1">IF($A194&lt;TODAY(),"Expired","Active")</f>
        <v>Active</v>
      </c>
      <c r="C194" s="313" t="s">
        <v>260</v>
      </c>
      <c r="D194" s="313" t="s">
        <v>2013</v>
      </c>
      <c r="E194" s="333"/>
      <c r="F194" s="313"/>
      <c r="G194" s="313"/>
      <c r="H194" s="313"/>
      <c r="I194" s="179"/>
      <c r="J194" s="179"/>
      <c r="K194" s="179" t="str">
        <f>IFERROR(IF(INDEX(Vöruskrá!$C:$C,MATCH($C194,Vöruskrá!$B:$B,0))=0,"",INDEX(Vöruskrá!$C:$C,MATCH($C194,Vöruskrá!$B:$B,0))),"")</f>
        <v>Kjarnavörur hf.</v>
      </c>
      <c r="L194" s="179"/>
      <c r="M194" s="179"/>
      <c r="N194" s="179"/>
      <c r="O194" s="179" t="str">
        <f>IFERROR(IF(INDEX(Vöruskrá!$I:$I,MATCH($C194,Vöruskrá!$B:$B,0))=0,"",INDEX(Vöruskrá!$I:$I,MATCH($C194,Vöruskrá!$B:$B,0))),"")</f>
        <v>https://docs.google.com/document/d/1jjpLQLnejNxDdmA90ekhQ3HbNVINXitkS6-S1W5yeak/edit?usp=sharing</v>
      </c>
      <c r="P194" s="179"/>
      <c r="Q194" s="313" t="s">
        <v>4778</v>
      </c>
    </row>
    <row r="195" spans="1:17" ht="18" customHeight="1">
      <c r="A195" s="332">
        <v>46252</v>
      </c>
      <c r="B195" s="313" t="str">
        <f ca="1">IF($A195&lt;TODAY(),"Expired","Active")</f>
        <v>Active</v>
      </c>
      <c r="C195" s="313" t="s">
        <v>1203</v>
      </c>
      <c r="D195" s="313" t="s">
        <v>960</v>
      </c>
      <c r="E195" s="333"/>
      <c r="F195" s="313"/>
      <c r="G195" s="313"/>
      <c r="H195" s="313"/>
      <c r="I195" s="179"/>
      <c r="J195" s="179"/>
      <c r="K195" s="179" t="str">
        <f>IFERROR(IF(INDEX(Vöruskrá!$C:$C,MATCH($C195,Vöruskrá!$B:$B,0))=0,"",INDEX(Vöruskrá!$C:$C,MATCH($C195,Vöruskrá!$B:$B,0))),"")</f>
        <v>Brauðhúsið</v>
      </c>
      <c r="L195" s="179"/>
      <c r="M195" s="179"/>
      <c r="N195" s="179"/>
      <c r="O195" s="179" t="str">
        <f>IFERROR(IF(INDEX(Vöruskrá!$I:$I,MATCH($C195,Vöruskrá!$B:$B,0))=0,"",INDEX(Vöruskrá!$I:$I,MATCH($C195,Vöruskrá!$B:$B,0))),"")</f>
        <v>https://docs.google.com/document/d/1XkPZ24yAstQiMPfKs6XB0I79szXiJzywc251IpraK8k/edit?usp=sharing</v>
      </c>
      <c r="P195" s="179"/>
      <c r="Q195" s="313" t="s">
        <v>4778</v>
      </c>
    </row>
    <row r="196" spans="1:17" ht="18" customHeight="1">
      <c r="A196" s="332">
        <v>46252</v>
      </c>
      <c r="B196" s="313" t="str">
        <f ca="1">IF($A196&lt;TODAY(),"Expired","Active")</f>
        <v>Active</v>
      </c>
      <c r="C196" s="313" t="s">
        <v>1663</v>
      </c>
      <c r="D196" s="313" t="s">
        <v>960</v>
      </c>
      <c r="E196" s="333"/>
      <c r="F196" s="313"/>
      <c r="G196" s="313"/>
      <c r="H196" s="313"/>
      <c r="I196" s="179"/>
      <c r="J196" s="179"/>
      <c r="K196" s="179" t="str">
        <f>IFERROR(IF(INDEX(Vöruskrá!$C:$C,MATCH($C196,Vöruskrá!$B:$B,0))=0,"",INDEX(Vöruskrá!$C:$C,MATCH($C196,Vöruskrá!$B:$B,0))),"")</f>
        <v/>
      </c>
      <c r="L196" s="179"/>
      <c r="M196" s="179"/>
      <c r="N196" s="179"/>
      <c r="O196" s="179" t="str">
        <f>IFERROR(IF(INDEX(Vöruskrá!$I:$I,MATCH($C196,Vöruskrá!$B:$B,0))=0,"",INDEX(Vöruskrá!$I:$I,MATCH($C196,Vöruskrá!$B:$B,0))),"")</f>
        <v/>
      </c>
      <c r="P196" s="179"/>
      <c r="Q196" s="313" t="s">
        <v>4778</v>
      </c>
    </row>
    <row r="197" spans="1:17" ht="18" customHeight="1">
      <c r="A197" s="182">
        <v>46253</v>
      </c>
      <c r="B197" s="183"/>
      <c r="C197" s="183" t="s">
        <v>4774</v>
      </c>
      <c r="D197" s="183"/>
      <c r="E197" s="184"/>
      <c r="F197" s="183"/>
      <c r="G197" s="183"/>
      <c r="H197" s="183"/>
      <c r="I197" s="183"/>
      <c r="J197" s="183"/>
      <c r="K197" s="183"/>
      <c r="L197" s="183"/>
      <c r="M197" s="183"/>
      <c r="N197" s="183"/>
      <c r="O197" s="183"/>
      <c r="P197" s="183"/>
      <c r="Q197" s="313"/>
    </row>
    <row r="198" spans="1:17" ht="18" customHeight="1">
      <c r="A198" s="185">
        <v>46253</v>
      </c>
      <c r="B198" s="186" t="str">
        <f t="shared" ref="B198:B222" ca="1" si="10">IF($A198&lt;TODAY(),"Expired","Active")</f>
        <v>Active</v>
      </c>
      <c r="C198" s="368" t="s">
        <v>1585</v>
      </c>
      <c r="D198" s="186" t="s">
        <v>1993</v>
      </c>
      <c r="E198" s="187"/>
      <c r="F198" s="186"/>
      <c r="G198" s="186"/>
      <c r="H198" s="186"/>
      <c r="I198" s="186"/>
      <c r="J198" s="186"/>
      <c r="K198" s="186"/>
      <c r="L198" s="186"/>
      <c r="M198" s="186"/>
      <c r="N198" s="186"/>
      <c r="O198" s="186"/>
      <c r="P198" s="186"/>
      <c r="Q198" s="313" t="s">
        <v>4775</v>
      </c>
    </row>
    <row r="199" spans="1:17" ht="18" customHeight="1">
      <c r="A199" s="178">
        <v>46253</v>
      </c>
      <c r="B199" s="179" t="str">
        <f t="shared" ca="1" si="10"/>
        <v>Active</v>
      </c>
      <c r="C199" s="179" t="s">
        <v>765</v>
      </c>
      <c r="D199" s="179" t="s">
        <v>1993</v>
      </c>
      <c r="E199" s="180">
        <f>Hráefnaskrá!$D$172/1000</f>
        <v>46.7</v>
      </c>
      <c r="F199" s="179"/>
      <c r="G199" s="179"/>
      <c r="H199" s="179"/>
      <c r="I199" s="179" t="s">
        <v>4776</v>
      </c>
      <c r="J199" s="179"/>
      <c r="K199" s="179" t="str">
        <f>IFERROR(IF(INDEX(Vöruskrá!$C:$C,MATCH($C199,Vöruskrá!$B:$B,0))=0,"",INDEX(Vöruskrá!$C:$C,MATCH($C199,Vöruskrá!$B:$B,0))),"")</f>
        <v>Danish Crown / Schlachtzentrum Nordfriesland</v>
      </c>
      <c r="L199" s="179"/>
      <c r="M199" s="179"/>
      <c r="N199" s="179"/>
      <c r="O199" s="179" t="str">
        <f>IFERROR(IF(INDEX(Vöruskrá!$I:$I,MATCH($C199,Vöruskrá!$B:$B,0))=0,"",INDEX(Vöruskrá!$I:$I,MATCH($C199,Vöruskrá!$B:$B,0))),"")</f>
        <v>https://drive.google.com/file/d/15huA3zVMjLLmN2ydRsMNwifWC4uSnQM_/view?usp=sharing</v>
      </c>
      <c r="P199" s="179"/>
      <c r="Q199" s="313"/>
    </row>
    <row r="200" spans="1:17" ht="18" customHeight="1">
      <c r="A200" s="178">
        <v>46253</v>
      </c>
      <c r="B200" s="179" t="str">
        <f t="shared" ca="1" si="10"/>
        <v>Active</v>
      </c>
      <c r="C200" s="179" t="s">
        <v>878</v>
      </c>
      <c r="D200" s="179" t="s">
        <v>1993</v>
      </c>
      <c r="E200" s="180">
        <f>Hráefnaskrá!$D$173/1000</f>
        <v>13.3</v>
      </c>
      <c r="F200" s="179"/>
      <c r="G200" s="179"/>
      <c r="H200" s="179"/>
      <c r="I200" s="179" t="s">
        <v>3869</v>
      </c>
      <c r="J200" s="179"/>
      <c r="K200" s="179" t="str">
        <f>IFERROR(IF(INDEX(Vöruskrá!$C:$C,MATCH($C200,Vöruskrá!$B:$B,0))=0,"",INDEX(Vöruskrá!$C:$C,MATCH($C200,Vöruskrá!$B:$B,0))),"")</f>
        <v/>
      </c>
      <c r="L200" s="179"/>
      <c r="M200" s="179"/>
      <c r="N200" s="179"/>
      <c r="O200" s="179" t="str">
        <f>IFERROR(IF(INDEX(Vöruskrá!$I:$I,MATCH($C200,Vöruskrá!$B:$B,0))=0,"",INDEX(Vöruskrá!$I:$I,MATCH($C200,Vöruskrá!$B:$B,0))),"")</f>
        <v/>
      </c>
      <c r="P200" s="179"/>
      <c r="Q200" s="313"/>
    </row>
    <row r="201" spans="1:17" ht="18" customHeight="1">
      <c r="A201" s="178">
        <v>46253</v>
      </c>
      <c r="B201" s="179" t="str">
        <f t="shared" ca="1" si="10"/>
        <v>Active</v>
      </c>
      <c r="C201" s="179" t="s">
        <v>882</v>
      </c>
      <c r="D201" s="179" t="s">
        <v>1993</v>
      </c>
      <c r="E201" s="180">
        <f>Hráefnaskrá!$D$174/1000</f>
        <v>5.3</v>
      </c>
      <c r="F201" s="179"/>
      <c r="G201" s="179"/>
      <c r="H201" s="179"/>
      <c r="I201" s="179" t="s">
        <v>3869</v>
      </c>
      <c r="J201" s="179"/>
      <c r="K201" s="179" t="str">
        <f>IFERROR(IF(INDEX(Vöruskrá!$C:$C,MATCH($C201,Vöruskrá!$B:$B,0))=0,"",INDEX(Vöruskrá!$C:$C,MATCH($C201,Vöruskrá!$B:$B,0))),"")</f>
        <v/>
      </c>
      <c r="L201" s="179"/>
      <c r="M201" s="179"/>
      <c r="N201" s="179"/>
      <c r="O201" s="179" t="str">
        <f>IFERROR(IF(INDEX(Vöruskrá!$I:$I,MATCH($C201,Vöruskrá!$B:$B,0))=0,"",INDEX(Vöruskrá!$I:$I,MATCH($C201,Vöruskrá!$B:$B,0))),"")</f>
        <v/>
      </c>
      <c r="P201" s="179"/>
      <c r="Q201" s="313"/>
    </row>
    <row r="202" spans="1:17" ht="18" customHeight="1">
      <c r="A202" s="178">
        <v>46253</v>
      </c>
      <c r="B202" s="179" t="str">
        <f t="shared" ca="1" si="10"/>
        <v>Active</v>
      </c>
      <c r="C202" s="179" t="s">
        <v>934</v>
      </c>
      <c r="D202" s="179" t="s">
        <v>1993</v>
      </c>
      <c r="E202" s="180">
        <f>Hráefnaskrá!$D$175/1000</f>
        <v>2</v>
      </c>
      <c r="F202" s="179"/>
      <c r="G202" s="179"/>
      <c r="H202" s="179"/>
      <c r="I202" s="179" t="s">
        <v>3869</v>
      </c>
      <c r="J202" s="179"/>
      <c r="K202" s="179" t="str">
        <f>IFERROR(IF(INDEX(Vöruskrá!$C:$C,MATCH($C202,Vöruskrá!$B:$B,0))=0,"",INDEX(Vöruskrá!$C:$C,MATCH($C202,Vöruskrá!$B:$B,0))),"")</f>
        <v>Essential Cuisine Ltd. / Garri</v>
      </c>
      <c r="L202" s="179"/>
      <c r="M202" s="179"/>
      <c r="N202" s="179"/>
      <c r="O202" s="179" t="str">
        <f>IFERROR(IF(INDEX(Vöruskrá!$I:$I,MATCH($C202,Vöruskrá!$B:$B,0))=0,"",INDEX(Vöruskrá!$I:$I,MATCH($C202,Vöruskrá!$B:$B,0))),"")</f>
        <v>https://garri.overcastcdn.com/documents/230HALBSM1B.pdf</v>
      </c>
      <c r="P202" s="179"/>
      <c r="Q202" s="313"/>
    </row>
    <row r="203" spans="1:17" ht="18" customHeight="1">
      <c r="A203" s="178">
        <v>46253</v>
      </c>
      <c r="B203" s="179" t="str">
        <f t="shared" ca="1" si="10"/>
        <v>Active</v>
      </c>
      <c r="C203" s="179" t="s">
        <v>441</v>
      </c>
      <c r="D203" s="179" t="s">
        <v>1993</v>
      </c>
      <c r="E203" s="180">
        <f>Hráefnaskrá!$D$176/1000</f>
        <v>2</v>
      </c>
      <c r="F203" s="179"/>
      <c r="G203" s="179"/>
      <c r="H203" s="179"/>
      <c r="I203" s="179" t="s">
        <v>3869</v>
      </c>
      <c r="J203" s="179"/>
      <c r="K203" s="179" t="str">
        <f>IFERROR(IF(INDEX(Vöruskrá!$C:$C,MATCH($C203,Vöruskrá!$B:$B,0))=0,"",INDEX(Vöruskrá!$C:$C,MATCH($C203,Vöruskrá!$B:$B,0))),"")</f>
        <v>Menu SRL</v>
      </c>
      <c r="L203" s="179"/>
      <c r="M203" s="179"/>
      <c r="N203" s="179"/>
      <c r="O203" s="179" t="str">
        <f>IFERROR(IF(INDEX(Vöruskrá!$I:$I,MATCH($C203,Vöruskrá!$B:$B,0))=0,"",INDEX(Vöruskrá!$I:$I,MATCH($C203,Vöruskrá!$B:$B,0))),"")</f>
        <v>https://drive.google.com/file/d/1d9nwUjnSzxKmopD1MmL_m-j_PclKxewh/view?usp=sharing</v>
      </c>
      <c r="P203" s="179"/>
      <c r="Q203" s="313"/>
    </row>
    <row r="204" spans="1:17" ht="18" customHeight="1">
      <c r="A204" s="178">
        <v>46253</v>
      </c>
      <c r="B204" s="179" t="str">
        <f t="shared" ca="1" si="10"/>
        <v>Active</v>
      </c>
      <c r="C204" s="179" t="s">
        <v>978</v>
      </c>
      <c r="D204" s="179" t="s">
        <v>1993</v>
      </c>
      <c r="E204" s="180">
        <f>Hráefnaskrá!$D$177/1000</f>
        <v>1.07</v>
      </c>
      <c r="F204" s="179"/>
      <c r="G204" s="179"/>
      <c r="H204" s="179"/>
      <c r="I204" s="179" t="s">
        <v>3869</v>
      </c>
      <c r="J204" s="179"/>
      <c r="K204" s="179" t="str">
        <f>IFERROR(IF(INDEX(Vöruskrá!$C:$C,MATCH($C204,Vöruskrá!$B:$B,0))=0,"",INDEX(Vöruskrá!$C:$C,MATCH($C204,Vöruskrá!$B:$B,0))),"")</f>
        <v/>
      </c>
      <c r="L204" s="179"/>
      <c r="M204" s="179"/>
      <c r="N204" s="179"/>
      <c r="O204" s="179" t="str">
        <f>IFERROR(IF(INDEX(Vöruskrá!$I:$I,MATCH($C204,Vöruskrá!$B:$B,0))=0,"",INDEX(Vöruskrá!$I:$I,MATCH($C204,Vöruskrá!$B:$B,0))),"")</f>
        <v>https://garri.overcastcdn.com/documents/72650826.pdf</v>
      </c>
      <c r="P204" s="179"/>
      <c r="Q204" s="313"/>
    </row>
    <row r="205" spans="1:17" ht="18" customHeight="1">
      <c r="A205" s="178">
        <v>46253</v>
      </c>
      <c r="B205" s="179" t="str">
        <f t="shared" ca="1" si="10"/>
        <v>Active</v>
      </c>
      <c r="C205" s="179" t="s">
        <v>919</v>
      </c>
      <c r="D205" s="179" t="s">
        <v>1993</v>
      </c>
      <c r="E205" s="180">
        <f>Hráefnaskrá!$D$178/1000</f>
        <v>0.67</v>
      </c>
      <c r="F205" s="179"/>
      <c r="G205" s="179"/>
      <c r="H205" s="179"/>
      <c r="I205" s="179" t="s">
        <v>3869</v>
      </c>
      <c r="J205" s="179"/>
      <c r="K205" s="179" t="str">
        <f>IFERROR(IF(INDEX(Vöruskrá!$C:$C,MATCH($C205,Vöruskrá!$B:$B,0))=0,"",INDEX(Vöruskrá!$C:$C,MATCH($C205,Vöruskrá!$B:$B,0))),"")</f>
        <v/>
      </c>
      <c r="L205" s="179"/>
      <c r="M205" s="179"/>
      <c r="N205" s="179"/>
      <c r="O205" s="179" t="str">
        <f>IFERROR(IF(INDEX(Vöruskrá!$I:$I,MATCH($C205,Vöruskrá!$B:$B,0))=0,"",INDEX(Vöruskrá!$I:$I,MATCH($C205,Vöruskrá!$B:$B,0))),"")</f>
        <v/>
      </c>
      <c r="P205" s="179"/>
      <c r="Q205" s="313"/>
    </row>
    <row r="206" spans="1:17">
      <c r="A206" s="178">
        <v>46253</v>
      </c>
      <c r="B206" s="179" t="str">
        <f t="shared" ca="1" si="10"/>
        <v>Active</v>
      </c>
      <c r="C206" s="179" t="s">
        <v>392</v>
      </c>
      <c r="D206" s="179" t="s">
        <v>1993</v>
      </c>
      <c r="E206" s="180">
        <f>Hráefnaskrá!$D$179/1000</f>
        <v>1.33</v>
      </c>
      <c r="F206" s="179"/>
      <c r="G206" s="179"/>
      <c r="H206" s="179"/>
      <c r="I206" s="179" t="s">
        <v>3869</v>
      </c>
      <c r="J206" s="179"/>
      <c r="K206" s="179" t="str">
        <f>IFERROR(IF(INDEX(Vöruskrá!$C:$C,MATCH($C206,Vöruskrá!$B:$B,0))=0,"",INDEX(Vöruskrá!$C:$C,MATCH($C206,Vöruskrá!$B:$B,0))),"")</f>
        <v>MS</v>
      </c>
      <c r="L206" s="179"/>
      <c r="M206" s="179"/>
      <c r="N206" s="179"/>
      <c r="O206" s="179" t="str">
        <f>IFERROR(IF(INDEX(Vöruskrá!$I:$I,MATCH($C206,Vöruskrá!$B:$B,0))=0,"",INDEX(Vöruskrá!$I:$I,MATCH($C206,Vöruskrá!$B:$B,0))),"")</f>
        <v>https://docs.google.com/document/d/149N3quKMoWawGv9LE2FddvRhKdpdb7Cxfmhury4OOtc/edit?usp=sharing</v>
      </c>
      <c r="P206" s="179"/>
      <c r="Q206" s="313"/>
    </row>
    <row r="207" spans="1:17">
      <c r="A207" s="178">
        <v>46253</v>
      </c>
      <c r="B207" s="179" t="str">
        <f t="shared" ca="1" si="10"/>
        <v>Active</v>
      </c>
      <c r="C207" s="179" t="s">
        <v>1477</v>
      </c>
      <c r="D207" s="179" t="s">
        <v>1993</v>
      </c>
      <c r="E207" s="180">
        <f>Hráefnaskrá!$D$180/1000</f>
        <v>7.0000000000000007E-2</v>
      </c>
      <c r="F207" s="179"/>
      <c r="G207" s="179"/>
      <c r="H207" s="179"/>
      <c r="I207" s="179" t="s">
        <v>3869</v>
      </c>
      <c r="J207" s="179"/>
      <c r="K207" s="179" t="str">
        <f>IFERROR(IF(INDEX(Vöruskrá!$C:$C,MATCH($C207,Vöruskrá!$B:$B,0))=0,"",INDEX(Vöruskrá!$C:$C,MATCH($C207,Vöruskrá!$B:$B,0))),"")</f>
        <v>VANTAR – birgi óskráður</v>
      </c>
      <c r="L207" s="179"/>
      <c r="M207" s="179"/>
      <c r="N207" s="179"/>
      <c r="O207" s="179" t="str">
        <f>IFERROR(IF(INDEX(Vöruskrá!$I:$I,MATCH($C207,Vöruskrá!$B:$B,0))=0,"",INDEX(Vöruskrá!$I:$I,MATCH($C207,Vöruskrá!$B:$B,0))),"")</f>
        <v>VANTAR – hlekkur á gagnablað</v>
      </c>
      <c r="P207" s="179"/>
      <c r="Q207" s="313"/>
    </row>
    <row r="208" spans="1:17">
      <c r="A208" s="178">
        <v>46253</v>
      </c>
      <c r="B208" s="179" t="str">
        <f t="shared" ca="1" si="10"/>
        <v>Active</v>
      </c>
      <c r="C208" s="179" t="s">
        <v>711</v>
      </c>
      <c r="D208" s="179" t="s">
        <v>1993</v>
      </c>
      <c r="E208" s="180">
        <f>Hráefnaskrá!$D$181/1000</f>
        <v>0.03</v>
      </c>
      <c r="F208" s="179"/>
      <c r="G208" s="179"/>
      <c r="H208" s="179"/>
      <c r="I208" s="179" t="s">
        <v>3869</v>
      </c>
      <c r="J208" s="179"/>
      <c r="K208" s="179" t="str">
        <f>IFERROR(IF(INDEX(Vöruskrá!$C:$C,MATCH($C208,Vöruskrá!$B:$B,0))=0,"",INDEX(Vöruskrá!$C:$C,MATCH($C208,Vöruskrá!$B:$B,0))),"")</f>
        <v>Nordic Spice AB/Garri</v>
      </c>
      <c r="L208" s="179"/>
      <c r="M208" s="179"/>
      <c r="N208" s="179"/>
      <c r="O208" s="179" t="str">
        <f>IFERROR(IF(INDEX(Vöruskrá!$I:$I,MATCH($C208,Vöruskrá!$B:$B,0))=0,"",INDEX(Vöruskrá!$I:$I,MATCH($C208,Vöruskrá!$B:$B,0))),"")</f>
        <v>https://drive.google.com/file/d/1YGSwpHwhfND2vvwdtP6hhz_fHXH0M_4B/view?usp=sharing</v>
      </c>
      <c r="P208" s="179"/>
      <c r="Q208" s="313"/>
    </row>
    <row r="209" spans="1:17">
      <c r="A209" s="178">
        <v>46253</v>
      </c>
      <c r="B209" s="179" t="str">
        <f t="shared" ca="1" si="10"/>
        <v>Active</v>
      </c>
      <c r="C209" s="179" t="s">
        <v>720</v>
      </c>
      <c r="D209" s="179" t="s">
        <v>1993</v>
      </c>
      <c r="E209" s="180">
        <f>Hráefnaskrá!$D$182/1000</f>
        <v>0.08</v>
      </c>
      <c r="F209" s="179"/>
      <c r="G209" s="179"/>
      <c r="H209" s="179"/>
      <c r="I209" s="179" t="s">
        <v>3869</v>
      </c>
      <c r="J209" s="179"/>
      <c r="K209" s="179" t="str">
        <f>IFERROR(IF(INDEX(Vöruskrá!$C:$C,MATCH($C209,Vöruskrá!$B:$B,0))=0,"",INDEX(Vöruskrá!$C:$C,MATCH($C209,Vöruskrá!$B:$B,0))),"")</f>
        <v>Nordic Spice AB/Garri</v>
      </c>
      <c r="L209" s="179"/>
      <c r="M209" s="179"/>
      <c r="N209" s="179"/>
      <c r="O209" s="179" t="str">
        <f>IFERROR(IF(INDEX(Vöruskrá!$I:$I,MATCH($C209,Vöruskrá!$B:$B,0))=0,"",INDEX(Vöruskrá!$I:$I,MATCH($C209,Vöruskrá!$B:$B,0))),"")</f>
        <v>https://drive.google.com/file/d/16pABGxDAo2BQ5ZBD9aqSATzh85vQmJ63/view?usp=sharing</v>
      </c>
      <c r="P209" s="179"/>
      <c r="Q209" s="313"/>
    </row>
    <row r="210" spans="1:17">
      <c r="A210" s="178">
        <v>46253</v>
      </c>
      <c r="B210" s="179" t="str">
        <f t="shared" ca="1" si="10"/>
        <v>Active</v>
      </c>
      <c r="C210" s="179" t="s">
        <v>269</v>
      </c>
      <c r="D210" s="179" t="s">
        <v>1993</v>
      </c>
      <c r="E210" s="180">
        <f>Hráefnaskrá!$D$183/1000</f>
        <v>0.76</v>
      </c>
      <c r="F210" s="179"/>
      <c r="G210" s="179"/>
      <c r="H210" s="179"/>
      <c r="I210" s="179" t="s">
        <v>3869</v>
      </c>
      <c r="J210" s="179"/>
      <c r="K210" s="179" t="str">
        <f>IFERROR(IF(INDEX(Vöruskrá!$C:$C,MATCH($C210,Vöruskrá!$B:$B,0))=0,"",INDEX(Vöruskrá!$C:$C,MATCH($C210,Vöruskrá!$B:$B,0))),"")</f>
        <v>Katla matvælaiðja ehf.</v>
      </c>
      <c r="L210" s="179"/>
      <c r="M210" s="179"/>
      <c r="N210" s="179"/>
      <c r="O210" s="179" t="str">
        <f>IFERROR(IF(INDEX(Vöruskrá!$I:$I,MATCH($C210,Vöruskrá!$B:$B,0))=0,"",INDEX(Vöruskrá!$I:$I,MATCH($C210,Vöruskrá!$B:$B,0))),"")</f>
        <v>https://drive.google.com/file/d/18_svh90eLQ1eSbJF3qr3eWDjhyhpL95Y/view?usp=sharing</v>
      </c>
      <c r="P210" s="179"/>
      <c r="Q210" s="313"/>
    </row>
    <row r="211" spans="1:17">
      <c r="A211" s="178">
        <v>46253</v>
      </c>
      <c r="B211" s="179" t="str">
        <f t="shared" ca="1" si="10"/>
        <v>Active</v>
      </c>
      <c r="C211" s="179" t="s">
        <v>892</v>
      </c>
      <c r="D211" s="179" t="s">
        <v>1993</v>
      </c>
      <c r="E211" s="180">
        <f>Hráefnaskrá!$D$184/1000</f>
        <v>26.69</v>
      </c>
      <c r="F211" s="179"/>
      <c r="G211" s="179"/>
      <c r="H211" s="179"/>
      <c r="I211" s="179" t="s">
        <v>3869</v>
      </c>
      <c r="J211" s="179"/>
      <c r="K211" s="179" t="str">
        <f>IFERROR(IF(INDEX(Vöruskrá!$C:$C,MATCH($C211,Vöruskrá!$B:$B,0))=0,"",INDEX(Vöruskrá!$C:$C,MATCH($C211,Vöruskrá!$B:$B,0))),"")</f>
        <v/>
      </c>
      <c r="L211" s="179"/>
      <c r="M211" s="179"/>
      <c r="N211" s="179"/>
      <c r="O211" s="179" t="str">
        <f>IFERROR(IF(INDEX(Vöruskrá!$I:$I,MATCH($C211,Vöruskrá!$B:$B,0))=0,"",INDEX(Vöruskrá!$I:$I,MATCH($C211,Vöruskrá!$B:$B,0))),"")</f>
        <v/>
      </c>
      <c r="P211" s="179"/>
      <c r="Q211" s="313"/>
    </row>
    <row r="212" spans="1:17">
      <c r="A212" s="178">
        <v>46253</v>
      </c>
      <c r="B212" s="179" t="str">
        <f t="shared" ca="1" si="10"/>
        <v>Active</v>
      </c>
      <c r="C212" s="179" t="s">
        <v>1111</v>
      </c>
      <c r="D212" s="179" t="s">
        <v>1993</v>
      </c>
      <c r="E212" s="180"/>
      <c r="F212" s="179"/>
      <c r="G212" s="179"/>
      <c r="H212" s="179"/>
      <c r="I212" s="179" t="s">
        <v>3869</v>
      </c>
      <c r="J212" s="179"/>
      <c r="K212" s="179" t="str">
        <f>IFERROR(IF(INDEX(Vöruskrá!$C:$C,MATCH($C212,Vöruskrá!$B:$B,0))=0,"",INDEX(Vöruskrá!$C:$C,MATCH($C212,Vöruskrá!$B:$B,0))),"")</f>
        <v>ÓJK - Ísam</v>
      </c>
      <c r="L212" s="179"/>
      <c r="M212" s="179"/>
      <c r="N212" s="179"/>
      <c r="O212" s="179" t="str">
        <f>IFERROR(IF(INDEX(Vöruskrá!$I:$I,MATCH($C212,Vöruskrá!$B:$B,0))=0,"",INDEX(Vöruskrá!$I:$I,MATCH($C212,Vöruskrá!$B:$B,0))),"")</f>
        <v>https://vefverslun.ojk-isam.is/api/BlobForward/inline/ojkisam/bef943db-09be-4d78-bd72-ee6f417fb2a8.pdf</v>
      </c>
      <c r="P212" s="179"/>
      <c r="Q212" s="313" t="s">
        <v>4777</v>
      </c>
    </row>
    <row r="213" spans="1:17">
      <c r="A213" s="178">
        <v>46253</v>
      </c>
      <c r="B213" s="179" t="str">
        <f t="shared" ca="1" si="10"/>
        <v>Active</v>
      </c>
      <c r="C213" s="179" t="s">
        <v>97</v>
      </c>
      <c r="D213" s="179" t="s">
        <v>1993</v>
      </c>
      <c r="E213" s="180"/>
      <c r="F213" s="179"/>
      <c r="G213" s="179"/>
      <c r="H213" s="179"/>
      <c r="I213" s="179" t="s">
        <v>4776</v>
      </c>
      <c r="J213" s="179"/>
      <c r="K213" s="179" t="str">
        <f>IFERROR(IF(INDEX(Vöruskrá!$C:$C,MATCH($C213,Vöruskrá!$B:$B,0))=0,"",INDEX(Vöruskrá!$C:$C,MATCH($C213,Vöruskrá!$B:$B,0))),"")</f>
        <v xml:space="preserve">Arna </v>
      </c>
      <c r="L213" s="179"/>
      <c r="M213" s="179"/>
      <c r="N213" s="179"/>
      <c r="O213" s="179" t="str">
        <f>IFERROR(IF(INDEX(Vöruskrá!$I:$I,MATCH($C213,Vöruskrá!$B:$B,0))=0,"",INDEX(Vöruskrá!$I:$I,MATCH($C213,Vöruskrá!$B:$B,0))),"")</f>
        <v>https://drive.google.com/file/d/1yzNdxeJqQSbLVXSF15Oeij4m2PUBv2GA/view?usp=sharing</v>
      </c>
      <c r="P213" s="179"/>
      <c r="Q213" s="313" t="s">
        <v>4777</v>
      </c>
    </row>
    <row r="214" spans="1:17">
      <c r="A214" s="178">
        <v>46253</v>
      </c>
      <c r="B214" s="179" t="str">
        <f t="shared" ca="1" si="10"/>
        <v>Active</v>
      </c>
      <c r="C214" s="179" t="s">
        <v>479</v>
      </c>
      <c r="D214" s="179" t="s">
        <v>1993</v>
      </c>
      <c r="E214" s="180"/>
      <c r="F214" s="179"/>
      <c r="G214" s="179"/>
      <c r="H214" s="179"/>
      <c r="I214" s="179" t="s">
        <v>3869</v>
      </c>
      <c r="J214" s="179"/>
      <c r="K214" s="179" t="str">
        <f>IFERROR(IF(INDEX(Vöruskrá!$C:$C,MATCH($C214,Vöruskrá!$B:$B,0))=0,"",INDEX(Vöruskrá!$C:$C,MATCH($C214,Vöruskrá!$B:$B,0))),"")</f>
        <v>N.V. d'Arta</v>
      </c>
      <c r="L214" s="179"/>
      <c r="M214" s="179"/>
      <c r="N214" s="179"/>
      <c r="O214" s="179" t="str">
        <f>IFERROR(IF(INDEX(Vöruskrá!$I:$I,MATCH($C214,Vöruskrá!$B:$B,0))=0,"",INDEX(Vöruskrá!$I:$I,MATCH($C214,Vöruskrá!$B:$B,0))),"")</f>
        <v>https://drive.google.com/file/d/1XJ1WHz_-GsR3Kmtlg7CIktpTVkuGTSa7/view?usp=sharing</v>
      </c>
      <c r="P214" s="179"/>
      <c r="Q214" s="313" t="s">
        <v>4777</v>
      </c>
    </row>
    <row r="215" spans="1:17">
      <c r="A215" s="178">
        <v>46253</v>
      </c>
      <c r="B215" s="179" t="str">
        <f t="shared" ca="1" si="10"/>
        <v>Active</v>
      </c>
      <c r="C215" s="179" t="s">
        <v>513</v>
      </c>
      <c r="D215" s="179" t="s">
        <v>1993</v>
      </c>
      <c r="E215" s="180"/>
      <c r="F215" s="179"/>
      <c r="G215" s="179"/>
      <c r="H215" s="179"/>
      <c r="I215" s="179" t="s">
        <v>3869</v>
      </c>
      <c r="J215" s="179"/>
      <c r="K215" s="179" t="str">
        <f>IFERROR(IF(INDEX(Vöruskrá!$C:$C,MATCH($C215,Vöruskrá!$B:$B,0))=0,"",INDEX(Vöruskrá!$C:$C,MATCH($C215,Vöruskrá!$B:$B,0))),"")</f>
        <v>Global Food Link S.L.U.</v>
      </c>
      <c r="L215" s="179"/>
      <c r="M215" s="179"/>
      <c r="N215" s="179"/>
      <c r="O215" s="179" t="str">
        <f>IFERROR(IF(INDEX(Vöruskrá!$I:$I,MATCH($C215,Vöruskrá!$B:$B,0))=0,"",INDEX(Vöruskrá!$I:$I,MATCH($C215,Vöruskrá!$B:$B,0))),"")</f>
        <v>https://drive.google.com/file/d/19LpgAetZiskpHR9eV63DDPNUbJkWcOya/view?usp=sharing</v>
      </c>
      <c r="P215" s="179"/>
      <c r="Q215" s="313" t="s">
        <v>4777</v>
      </c>
    </row>
    <row r="216" spans="1:17">
      <c r="A216" s="178">
        <v>46253</v>
      </c>
      <c r="B216" s="179" t="str">
        <f t="shared" ca="1" si="10"/>
        <v>Active</v>
      </c>
      <c r="C216" s="179" t="s">
        <v>1267</v>
      </c>
      <c r="D216" s="179" t="s">
        <v>2013</v>
      </c>
      <c r="E216" s="180"/>
      <c r="F216" s="179"/>
      <c r="G216" s="179"/>
      <c r="H216" s="179"/>
      <c r="I216" s="179" t="s">
        <v>3869</v>
      </c>
      <c r="J216" s="179"/>
      <c r="K216" s="179" t="str">
        <f>IFERROR(IF(INDEX(Vöruskrá!$C:$C,MATCH($C216,Vöruskrá!$B:$B,0))=0,"",INDEX(Vöruskrá!$C:$C,MATCH($C216,Vöruskrá!$B:$B,0))),"")</f>
        <v>Oatly/Innnes</v>
      </c>
      <c r="L216" s="179"/>
      <c r="M216" s="179"/>
      <c r="N216" s="179"/>
      <c r="O216" s="179" t="str">
        <f>IFERROR(IF(INDEX(Vöruskrá!$I:$I,MATCH($C216,Vöruskrá!$B:$B,0))=0,"",INDEX(Vöruskrá!$I:$I,MATCH($C216,Vöruskrá!$B:$B,0))),"")</f>
        <v>https://innnes.is/media/5iiiyz3g/208027_product-specification-61672_70686_208027.pdf</v>
      </c>
      <c r="P216" s="179"/>
      <c r="Q216" s="313" t="s">
        <v>4777</v>
      </c>
    </row>
    <row r="217" spans="1:17">
      <c r="A217" s="178">
        <v>46253</v>
      </c>
      <c r="B217" s="179" t="str">
        <f t="shared" ca="1" si="10"/>
        <v>Active</v>
      </c>
      <c r="C217" s="179" t="s">
        <v>479</v>
      </c>
      <c r="D217" s="179" t="s">
        <v>2013</v>
      </c>
      <c r="E217" s="180"/>
      <c r="F217" s="179"/>
      <c r="G217" s="179"/>
      <c r="H217" s="179"/>
      <c r="I217" s="179" t="s">
        <v>3869</v>
      </c>
      <c r="J217" s="179"/>
      <c r="K217" s="179" t="str">
        <f>IFERROR(IF(INDEX(Vöruskrá!$C:$C,MATCH($C217,Vöruskrá!$B:$B,0))=0,"",INDEX(Vöruskrá!$C:$C,MATCH($C217,Vöruskrá!$B:$B,0))),"")</f>
        <v>N.V. d'Arta</v>
      </c>
      <c r="L217" s="179"/>
      <c r="M217" s="179"/>
      <c r="N217" s="179"/>
      <c r="O217" s="179" t="str">
        <f>IFERROR(IF(INDEX(Vöruskrá!$I:$I,MATCH($C217,Vöruskrá!$B:$B,0))=0,"",INDEX(Vöruskrá!$I:$I,MATCH($C217,Vöruskrá!$B:$B,0))),"")</f>
        <v>https://drive.google.com/file/d/1XJ1WHz_-GsR3Kmtlg7CIktpTVkuGTSa7/view?usp=sharing</v>
      </c>
      <c r="P217" s="179"/>
      <c r="Q217" s="313" t="s">
        <v>4777</v>
      </c>
    </row>
    <row r="218" spans="1:17">
      <c r="A218" s="178">
        <v>46253</v>
      </c>
      <c r="B218" s="179" t="str">
        <f t="shared" ca="1" si="10"/>
        <v>Active</v>
      </c>
      <c r="C218" s="179" t="s">
        <v>513</v>
      </c>
      <c r="D218" s="179" t="s">
        <v>2013</v>
      </c>
      <c r="E218" s="180"/>
      <c r="F218" s="179"/>
      <c r="G218" s="179"/>
      <c r="H218" s="179"/>
      <c r="I218" s="179" t="s">
        <v>3869</v>
      </c>
      <c r="J218" s="179"/>
      <c r="K218" s="179" t="str">
        <f>IFERROR(IF(INDEX(Vöruskrá!$C:$C,MATCH($C218,Vöruskrá!$B:$B,0))=0,"",INDEX(Vöruskrá!$C:$C,MATCH($C218,Vöruskrá!$B:$B,0))),"")</f>
        <v>Global Food Link S.L.U.</v>
      </c>
      <c r="L218" s="179"/>
      <c r="M218" s="179"/>
      <c r="N218" s="179"/>
      <c r="O218" s="179" t="str">
        <f>IFERROR(IF(INDEX(Vöruskrá!$I:$I,MATCH($C218,Vöruskrá!$B:$B,0))=0,"",INDEX(Vöruskrá!$I:$I,MATCH($C218,Vöruskrá!$B:$B,0))),"")</f>
        <v>https://drive.google.com/file/d/19LpgAetZiskpHR9eV63DDPNUbJkWcOya/view?usp=sharing</v>
      </c>
      <c r="P218" s="179"/>
      <c r="Q218" s="313" t="s">
        <v>4777</v>
      </c>
    </row>
    <row r="219" spans="1:17">
      <c r="A219" s="178">
        <v>46253</v>
      </c>
      <c r="B219" s="179" t="str">
        <f t="shared" ca="1" si="10"/>
        <v>Active</v>
      </c>
      <c r="C219" s="179" t="s">
        <v>1267</v>
      </c>
      <c r="D219" s="179" t="s">
        <v>960</v>
      </c>
      <c r="E219" s="180"/>
      <c r="F219" s="179"/>
      <c r="G219" s="179"/>
      <c r="H219" s="179"/>
      <c r="I219" s="179" t="s">
        <v>3869</v>
      </c>
      <c r="J219" s="179"/>
      <c r="K219" s="179" t="str">
        <f>IFERROR(IF(INDEX(Vöruskrá!$C:$C,MATCH($C219,Vöruskrá!$B:$B,0))=0,"",INDEX(Vöruskrá!$C:$C,MATCH($C219,Vöruskrá!$B:$B,0))),"")</f>
        <v>Oatly/Innnes</v>
      </c>
      <c r="L219" s="179"/>
      <c r="M219" s="179"/>
      <c r="N219" s="179"/>
      <c r="O219" s="179" t="str">
        <f>IFERROR(IF(INDEX(Vöruskrá!$I:$I,MATCH($C219,Vöruskrá!$B:$B,0))=0,"",INDEX(Vöruskrá!$I:$I,MATCH($C219,Vöruskrá!$B:$B,0))),"")</f>
        <v>https://innnes.is/media/5iiiyz3g/208027_product-specification-61672_70686_208027.pdf</v>
      </c>
      <c r="P219" s="179"/>
      <c r="Q219" s="313" t="s">
        <v>4777</v>
      </c>
    </row>
    <row r="220" spans="1:17">
      <c r="A220" s="178">
        <v>46253</v>
      </c>
      <c r="B220" s="179" t="str">
        <f t="shared" ca="1" si="10"/>
        <v>Active</v>
      </c>
      <c r="C220" s="179" t="s">
        <v>626</v>
      </c>
      <c r="D220" s="179" t="s">
        <v>960</v>
      </c>
      <c r="E220" s="180"/>
      <c r="F220" s="179"/>
      <c r="G220" s="179"/>
      <c r="H220" s="179"/>
      <c r="I220" s="179" t="s">
        <v>3869</v>
      </c>
      <c r="J220" s="179"/>
      <c r="K220" s="179" t="str">
        <f>IFERROR(IF(INDEX(Vöruskrá!$C:$C,MATCH($C220,Vöruskrá!$B:$B,0))=0,"",INDEX(Vöruskrá!$C:$C,MATCH($C220,Vöruskrá!$B:$B,0))),"")</f>
        <v>Oddlygood Sweden AB</v>
      </c>
      <c r="L220" s="179"/>
      <c r="M220" s="179"/>
      <c r="N220" s="179"/>
      <c r="O220" s="179" t="str">
        <f>IFERROR(IF(INDEX(Vöruskrá!$I:$I,MATCH($C220,Vöruskrá!$B:$B,0))=0,"",INDEX(Vöruskrá!$I:$I,MATCH($C220,Vöruskrá!$B:$B,0))),"")</f>
        <v>https://docs.google.com/document/d/1BUz_g8B7UqQ1EgXoVWnH0ix-yIkXgo7PBviskklXFpg/edit?usp=sharing</v>
      </c>
      <c r="P220" s="179"/>
      <c r="Q220" s="313" t="s">
        <v>4777</v>
      </c>
    </row>
    <row r="221" spans="1:17" ht="18" customHeight="1">
      <c r="A221" s="178">
        <v>46253</v>
      </c>
      <c r="B221" s="179" t="str">
        <f t="shared" ca="1" si="10"/>
        <v>Active</v>
      </c>
      <c r="C221" s="179" t="s">
        <v>85</v>
      </c>
      <c r="D221" s="179" t="s">
        <v>2038</v>
      </c>
      <c r="E221" s="180"/>
      <c r="F221" s="179"/>
      <c r="G221" s="179"/>
      <c r="H221" s="179"/>
      <c r="I221" s="179" t="s">
        <v>3869</v>
      </c>
      <c r="J221" s="179"/>
      <c r="K221" s="179" t="str">
        <f>IFERROR(IF(INDEX(Vöruskrá!$C:$C,MATCH($C221,Vöruskrá!$B:$B,0))=0,"",INDEX(Vöruskrá!$C:$C,MATCH($C221,Vöruskrá!$B:$B,0))),"")</f>
        <v>Continental Bakeries North Europe AB</v>
      </c>
      <c r="L221" s="179"/>
      <c r="M221" s="179"/>
      <c r="N221" s="179"/>
      <c r="O221" s="179" t="str">
        <f>IFERROR(IF(INDEX(Vöruskrá!$I:$I,MATCH($C221,Vöruskrá!$B:$B,0))=0,"",INDEX(Vöruskrá!$I:$I,MATCH($C221,Vöruskrá!$B:$B,0))),"")</f>
        <v>https://docs.google.com/document/d/1hSm-4pt3r15YYOeuqlWMbkkVgdKc8cwt0qPlCRs1ssM/edit?usp=sharingex.pdf</v>
      </c>
      <c r="P221" s="179"/>
      <c r="Q221" s="313" t="s">
        <v>4777</v>
      </c>
    </row>
    <row r="222" spans="1:17">
      <c r="A222" s="178">
        <v>46253</v>
      </c>
      <c r="B222" s="179" t="str">
        <f t="shared" ca="1" si="10"/>
        <v>Active</v>
      </c>
      <c r="C222" s="179" t="s">
        <v>124</v>
      </c>
      <c r="D222" s="179" t="s">
        <v>2038</v>
      </c>
      <c r="E222" s="180"/>
      <c r="F222" s="179"/>
      <c r="G222" s="179"/>
      <c r="H222" s="179"/>
      <c r="I222" s="179" t="s">
        <v>3869</v>
      </c>
      <c r="J222" s="179"/>
      <c r="K222" s="179" t="str">
        <f>IFERROR(IF(INDEX(Vöruskrá!$C:$C,MATCH($C222,Vöruskrá!$B:$B,0))=0,"",INDEX(Vöruskrá!$C:$C,MATCH($C222,Vöruskrá!$B:$B,0))),"")</f>
        <v>Ali</v>
      </c>
      <c r="L222" s="179"/>
      <c r="M222" s="179"/>
      <c r="N222" s="179"/>
      <c r="O222" s="179" t="str">
        <f>IFERROR(IF(INDEX(Vöruskrá!$I:$I,MATCH($C222,Vöruskrá!$B:$B,0))=0,"",INDEX(Vöruskrá!$I:$I,MATCH($C222,Vöruskrá!$B:$B,0))),"")</f>
        <v>https://docs.google.com/document/d/1tYCZIN-9wdHVdNDDkGYzBt6KHJktVy-txKVoBoCKeKQ/edit?usp=sharing</v>
      </c>
      <c r="P222" s="179"/>
      <c r="Q222" s="313" t="s">
        <v>4777</v>
      </c>
    </row>
    <row r="223" spans="1:17">
      <c r="A223" s="332">
        <v>46253</v>
      </c>
      <c r="B223" s="313" t="str">
        <f ca="1">IF($A223&lt;TODAY(),"Expired","Active")</f>
        <v>Active</v>
      </c>
      <c r="C223" s="313" t="s">
        <v>1432</v>
      </c>
      <c r="D223" s="313" t="s">
        <v>2013</v>
      </c>
      <c r="E223" s="333"/>
      <c r="F223" s="313"/>
      <c r="G223" s="313"/>
      <c r="H223" s="313"/>
      <c r="I223" s="179"/>
      <c r="J223" s="179"/>
      <c r="K223" s="179" t="str">
        <f>IFERROR(IF(INDEX(Vöruskrá!$C:$C,MATCH($C223,Vöruskrá!$B:$B,0))=0,"",INDEX(Vöruskrá!$C:$C,MATCH($C223,Vöruskrá!$B:$B,0))),"")</f>
        <v>Móðir náttúra/Innnes</v>
      </c>
      <c r="L223" s="179"/>
      <c r="M223" s="179"/>
      <c r="N223" s="179"/>
      <c r="O223" s="179" t="str">
        <f>IFERROR(IF(INDEX(Vöruskrá!$I:$I,MATCH($C223,Vöruskrá!$B:$B,0))=0,"",INDEX(Vöruskrá!$I:$I,MATCH($C223,Vöruskrá!$B:$B,0))),"")</f>
        <v>https://innnes.is/media/3ucf0agt/261901_65120_261901.pdf</v>
      </c>
      <c r="P223" s="179"/>
      <c r="Q223" s="313" t="s">
        <v>4778</v>
      </c>
    </row>
    <row r="224" spans="1:17">
      <c r="A224" s="332">
        <v>46253</v>
      </c>
      <c r="B224" s="313" t="str">
        <f ca="1">IF($A224&lt;TODAY(),"Expired","Active")</f>
        <v>Active</v>
      </c>
      <c r="C224" s="313" t="s">
        <v>1405</v>
      </c>
      <c r="D224" s="313" t="s">
        <v>960</v>
      </c>
      <c r="E224" s="333"/>
      <c r="F224" s="313"/>
      <c r="G224" s="313"/>
      <c r="H224" s="313"/>
      <c r="I224" s="179"/>
      <c r="J224" s="179"/>
      <c r="K224" s="179" t="str">
        <f>IFERROR(IF(INDEX(Vöruskrá!$C:$C,MATCH($C224,Vöruskrá!$B:$B,0))=0,"",INDEX(Vöruskrá!$C:$C,MATCH($C224,Vöruskrá!$B:$B,0))),"")</f>
        <v>Krónan</v>
      </c>
      <c r="L224" s="179"/>
      <c r="M224" s="179"/>
      <c r="N224" s="179"/>
      <c r="O224" s="179" t="str">
        <f>IFERROR(IF(INDEX(Vöruskrá!$I:$I,MATCH($C224,Vöruskrá!$B:$B,0))=0,"",INDEX(Vöruskrá!$I:$I,MATCH($C224,Vöruskrá!$B:$B,0))),"")</f>
        <v>https://kronan.is/vara/100261159</v>
      </c>
      <c r="P224" s="179"/>
      <c r="Q224" s="313" t="s">
        <v>4778</v>
      </c>
    </row>
    <row r="225" spans="1:17">
      <c r="A225" s="182">
        <v>46254</v>
      </c>
      <c r="B225" s="183"/>
      <c r="C225" s="183" t="s">
        <v>4774</v>
      </c>
      <c r="D225" s="183"/>
      <c r="E225" s="184"/>
      <c r="F225" s="183"/>
      <c r="G225" s="183"/>
      <c r="H225" s="183"/>
      <c r="I225" s="183"/>
      <c r="J225" s="183"/>
      <c r="K225" s="183"/>
      <c r="L225" s="183"/>
      <c r="M225" s="183"/>
      <c r="N225" s="183"/>
      <c r="O225" s="183"/>
      <c r="P225" s="183"/>
      <c r="Q225" s="313"/>
    </row>
    <row r="226" spans="1:17" ht="15">
      <c r="A226" s="185">
        <v>46254</v>
      </c>
      <c r="B226" s="186" t="str">
        <f t="shared" ref="B226:B264" ca="1" si="11">IF($A226&lt;TODAY(),"Expired","Active")</f>
        <v>Active</v>
      </c>
      <c r="C226" s="368" t="s">
        <v>1591</v>
      </c>
      <c r="D226" s="186" t="s">
        <v>1993</v>
      </c>
      <c r="E226" s="187"/>
      <c r="F226" s="186"/>
      <c r="G226" s="186"/>
      <c r="H226" s="186"/>
      <c r="I226" s="186"/>
      <c r="J226" s="186"/>
      <c r="K226" s="186"/>
      <c r="L226" s="186"/>
      <c r="M226" s="186"/>
      <c r="N226" s="186"/>
      <c r="O226" s="186"/>
      <c r="P226" s="186"/>
      <c r="Q226" s="313" t="s">
        <v>4775</v>
      </c>
    </row>
    <row r="227" spans="1:17" ht="18" customHeight="1">
      <c r="A227" s="178">
        <v>46254</v>
      </c>
      <c r="B227" s="179" t="str">
        <f t="shared" ca="1" si="11"/>
        <v>Active</v>
      </c>
      <c r="C227" s="179" t="s">
        <v>1127</v>
      </c>
      <c r="D227" s="179" t="s">
        <v>1993</v>
      </c>
      <c r="E227" s="180">
        <f>Hráefnaskrá!$D$185/1000</f>
        <v>50</v>
      </c>
      <c r="F227" s="179"/>
      <c r="G227" s="179"/>
      <c r="H227" s="179"/>
      <c r="I227" s="179" t="s">
        <v>3869</v>
      </c>
      <c r="J227" s="179"/>
      <c r="K227" s="179" t="str">
        <f>IFERROR(IF(INDEX(Vöruskrá!$C:$C,MATCH($C227,Vöruskrá!$B:$B,0))=0,"",INDEX(Vöruskrá!$C:$C,MATCH($C227,Vöruskrá!$B:$B,0))),"")</f>
        <v>Hafið</v>
      </c>
      <c r="L227" s="179"/>
      <c r="M227" s="179"/>
      <c r="N227" s="179"/>
      <c r="O227" s="179" t="str">
        <f>IFERROR(IF(INDEX(Vöruskrá!$I:$I,MATCH($C227,Vöruskrá!$B:$B,0))=0,"",INDEX(Vöruskrá!$I:$I,MATCH($C227,Vöruskrá!$B:$B,0))),"")</f>
        <v/>
      </c>
      <c r="P227" s="179"/>
      <c r="Q227" s="313"/>
    </row>
    <row r="228" spans="1:17">
      <c r="A228" s="178">
        <v>46254</v>
      </c>
      <c r="B228" s="179" t="str">
        <f t="shared" ca="1" si="11"/>
        <v>Active</v>
      </c>
      <c r="C228" s="179" t="s">
        <v>922</v>
      </c>
      <c r="D228" s="179" t="s">
        <v>1993</v>
      </c>
      <c r="E228" s="180">
        <f>Hráefnaskrá!$D$186/1000</f>
        <v>10</v>
      </c>
      <c r="F228" s="179"/>
      <c r="G228" s="179"/>
      <c r="H228" s="179"/>
      <c r="I228" s="179" t="s">
        <v>3869</v>
      </c>
      <c r="J228" s="179"/>
      <c r="K228" s="179" t="str">
        <f>IFERROR(IF(INDEX(Vöruskrá!$C:$C,MATCH($C228,Vöruskrá!$B:$B,0))=0,"",INDEX(Vöruskrá!$C:$C,MATCH($C228,Vöruskrá!$B:$B,0))),"")</f>
        <v xml:space="preserve">MS </v>
      </c>
      <c r="L228" s="179"/>
      <c r="M228" s="179"/>
      <c r="N228" s="179"/>
      <c r="O228" s="179" t="str">
        <f>IFERROR(IF(INDEX(Vöruskrá!$I:$I,MATCH($C228,Vöruskrá!$B:$B,0))=0,"",INDEX(Vöruskrá!$I:$I,MATCH($C228,Vöruskrá!$B:$B,0))),"")</f>
        <v/>
      </c>
      <c r="P228" s="179"/>
      <c r="Q228" s="313"/>
    </row>
    <row r="229" spans="1:17">
      <c r="A229" s="178">
        <v>46254</v>
      </c>
      <c r="B229" s="179" t="str">
        <f t="shared" ca="1" si="11"/>
        <v>Active</v>
      </c>
      <c r="C229" s="179" t="s">
        <v>392</v>
      </c>
      <c r="D229" s="179" t="s">
        <v>1993</v>
      </c>
      <c r="E229" s="180">
        <f>Hráefnaskrá!$D$187/1000</f>
        <v>2.5</v>
      </c>
      <c r="F229" s="179"/>
      <c r="G229" s="179"/>
      <c r="H229" s="179"/>
      <c r="I229" s="179" t="s">
        <v>3869</v>
      </c>
      <c r="J229" s="179"/>
      <c r="K229" s="179" t="str">
        <f>IFERROR(IF(INDEX(Vöruskrá!$C:$C,MATCH($C229,Vöruskrá!$B:$B,0))=0,"",INDEX(Vöruskrá!$C:$C,MATCH($C229,Vöruskrá!$B:$B,0))),"")</f>
        <v>MS</v>
      </c>
      <c r="L229" s="179"/>
      <c r="M229" s="179"/>
      <c r="N229" s="179"/>
      <c r="O229" s="179" t="str">
        <f>IFERROR(IF(INDEX(Vöruskrá!$I:$I,MATCH($C229,Vöruskrá!$B:$B,0))=0,"",INDEX(Vöruskrá!$I:$I,MATCH($C229,Vöruskrá!$B:$B,0))),"")</f>
        <v>https://docs.google.com/document/d/149N3quKMoWawGv9LE2FddvRhKdpdb7Cxfmhury4OOtc/edit?usp=sharing</v>
      </c>
      <c r="P229" s="179"/>
      <c r="Q229" s="313"/>
    </row>
    <row r="230" spans="1:17">
      <c r="A230" s="178">
        <v>46254</v>
      </c>
      <c r="B230" s="179" t="str">
        <f t="shared" ca="1" si="11"/>
        <v>Active</v>
      </c>
      <c r="C230" s="179" t="s">
        <v>1478</v>
      </c>
      <c r="D230" s="179" t="s">
        <v>1993</v>
      </c>
      <c r="E230" s="180">
        <f>Hráefnaskrá!$D$188/1000</f>
        <v>1.25</v>
      </c>
      <c r="F230" s="179"/>
      <c r="G230" s="179"/>
      <c r="H230" s="179"/>
      <c r="I230" s="179" t="s">
        <v>3869</v>
      </c>
      <c r="J230" s="179"/>
      <c r="K230" s="179" t="str">
        <f>IFERROR(IF(INDEX(Vöruskrá!$C:$C,MATCH($C230,Vöruskrá!$B:$B,0))=0,"",INDEX(Vöruskrá!$C:$C,MATCH($C230,Vöruskrá!$B:$B,0))),"")</f>
        <v>VANTAR – birgi óskráður</v>
      </c>
      <c r="L230" s="179"/>
      <c r="M230" s="179"/>
      <c r="N230" s="179"/>
      <c r="O230" s="179" t="str">
        <f>IFERROR(IF(INDEX(Vöruskrá!$I:$I,MATCH($C230,Vöruskrá!$B:$B,0))=0,"",INDEX(Vöruskrá!$I:$I,MATCH($C230,Vöruskrá!$B:$B,0))),"")</f>
        <v>VANTAR – hlekkur á gagnablað</v>
      </c>
      <c r="P230" s="179"/>
      <c r="Q230" s="313"/>
    </row>
    <row r="231" spans="1:17">
      <c r="A231" s="178">
        <v>46254</v>
      </c>
      <c r="B231" s="179" t="str">
        <f t="shared" ca="1" si="11"/>
        <v>Active</v>
      </c>
      <c r="C231" s="179" t="s">
        <v>919</v>
      </c>
      <c r="D231" s="179" t="s">
        <v>1993</v>
      </c>
      <c r="E231" s="180">
        <f>Hráefnaskrá!$D$189/1000</f>
        <v>0.63</v>
      </c>
      <c r="F231" s="179"/>
      <c r="G231" s="179"/>
      <c r="H231" s="179"/>
      <c r="I231" s="179" t="s">
        <v>3869</v>
      </c>
      <c r="J231" s="179"/>
      <c r="K231" s="179" t="str">
        <f>IFERROR(IF(INDEX(Vöruskrá!$C:$C,MATCH($C231,Vöruskrá!$B:$B,0))=0,"",INDEX(Vöruskrá!$C:$C,MATCH($C231,Vöruskrá!$B:$B,0))),"")</f>
        <v/>
      </c>
      <c r="L231" s="179"/>
      <c r="M231" s="179"/>
      <c r="N231" s="179"/>
      <c r="O231" s="179" t="str">
        <f>IFERROR(IF(INDEX(Vöruskrá!$I:$I,MATCH($C231,Vöruskrá!$B:$B,0))=0,"",INDEX(Vöruskrá!$I:$I,MATCH($C231,Vöruskrá!$B:$B,0))),"")</f>
        <v/>
      </c>
      <c r="P231" s="179"/>
      <c r="Q231" s="313"/>
    </row>
    <row r="232" spans="1:17">
      <c r="A232" s="178">
        <v>46254</v>
      </c>
      <c r="B232" s="179" t="str">
        <f t="shared" ca="1" si="11"/>
        <v>Active</v>
      </c>
      <c r="C232" s="179" t="s">
        <v>900</v>
      </c>
      <c r="D232" s="179" t="s">
        <v>1993</v>
      </c>
      <c r="E232" s="180">
        <f>Hráefnaskrá!$D$190/1000</f>
        <v>0.13</v>
      </c>
      <c r="F232" s="179"/>
      <c r="G232" s="179"/>
      <c r="H232" s="179"/>
      <c r="I232" s="179" t="s">
        <v>3869</v>
      </c>
      <c r="J232" s="179"/>
      <c r="K232" s="179" t="str">
        <f>IFERROR(IF(INDEX(Vöruskrá!$C:$C,MATCH($C232,Vöruskrá!$B:$B,0))=0,"",INDEX(Vöruskrá!$C:$C,MATCH($C232,Vöruskrá!$B:$B,0))),"")</f>
        <v>Nordic Spice AB</v>
      </c>
      <c r="L232" s="179"/>
      <c r="M232" s="179"/>
      <c r="N232" s="179"/>
      <c r="O232" s="179" t="str">
        <f>IFERROR(IF(INDEX(Vöruskrá!$I:$I,MATCH($C232,Vöruskrá!$B:$B,0))=0,"",INDEX(Vöruskrá!$I:$I,MATCH($C232,Vöruskrá!$B:$B,0))),"")</f>
        <v>https://garri.overcastcdn.com/documents/5001680B.pdf</v>
      </c>
      <c r="P232" s="179"/>
      <c r="Q232" s="313"/>
    </row>
    <row r="233" spans="1:17">
      <c r="A233" s="178">
        <v>46254</v>
      </c>
      <c r="B233" s="179" t="str">
        <f t="shared" ca="1" si="11"/>
        <v>Active</v>
      </c>
      <c r="C233" s="179" t="s">
        <v>1477</v>
      </c>
      <c r="D233" s="179" t="s">
        <v>1993</v>
      </c>
      <c r="E233" s="180">
        <f>Hráefnaskrá!$D$191/1000</f>
        <v>0.06</v>
      </c>
      <c r="F233" s="179"/>
      <c r="G233" s="179"/>
      <c r="H233" s="179"/>
      <c r="I233" s="179" t="s">
        <v>3869</v>
      </c>
      <c r="J233" s="179"/>
      <c r="K233" s="179" t="str">
        <f>IFERROR(IF(INDEX(Vöruskrá!$C:$C,MATCH($C233,Vöruskrá!$B:$B,0))=0,"",INDEX(Vöruskrá!$C:$C,MATCH($C233,Vöruskrá!$B:$B,0))),"")</f>
        <v>VANTAR – birgi óskráður</v>
      </c>
      <c r="L233" s="179"/>
      <c r="M233" s="179"/>
      <c r="N233" s="179"/>
      <c r="O233" s="179" t="str">
        <f>IFERROR(IF(INDEX(Vöruskrá!$I:$I,MATCH($C233,Vöruskrá!$B:$B,0))=0,"",INDEX(Vöruskrá!$I:$I,MATCH($C233,Vöruskrá!$B:$B,0))),"")</f>
        <v>VANTAR – hlekkur á gagnablað</v>
      </c>
      <c r="P233" s="179"/>
      <c r="Q233" s="313"/>
    </row>
    <row r="234" spans="1:17">
      <c r="A234" s="178">
        <v>46254</v>
      </c>
      <c r="B234" s="179" t="str">
        <f t="shared" ca="1" si="11"/>
        <v>Active</v>
      </c>
      <c r="C234" s="179" t="s">
        <v>310</v>
      </c>
      <c r="D234" s="179" t="s">
        <v>1993</v>
      </c>
      <c r="E234" s="180">
        <f>Hráefnaskrá!$D$192/1000</f>
        <v>1</v>
      </c>
      <c r="F234" s="179"/>
      <c r="G234" s="179"/>
      <c r="H234" s="179"/>
      <c r="I234" s="179" t="s">
        <v>3869</v>
      </c>
      <c r="J234" s="179"/>
      <c r="K234" s="179" t="str">
        <f>IFERROR(IF(INDEX(Vöruskrá!$C:$C,MATCH($C234,Vöruskrá!$B:$B,0))=0,"",INDEX(Vöruskrá!$C:$C,MATCH($C234,Vöruskrá!$B:$B,0))),"")</f>
        <v>Maizena / Unilever</v>
      </c>
      <c r="L234" s="179"/>
      <c r="M234" s="179"/>
      <c r="N234" s="179"/>
      <c r="O234" s="179" t="str">
        <f>IFERROR(IF(INDEX(Vöruskrá!$I:$I,MATCH($C234,Vöruskrá!$B:$B,0))=0,"",INDEX(Vöruskrá!$I:$I,MATCH($C234,Vöruskrá!$B:$B,0))),"")</f>
        <v>https://drive.google.com/file/d/1CmXprz2PFHVmxfaM0CalYclE2qYOhpF7/view?usp=sharing</v>
      </c>
      <c r="P234" s="179"/>
      <c r="Q234" s="313"/>
    </row>
    <row r="235" spans="1:17">
      <c r="A235" s="178">
        <v>46254</v>
      </c>
      <c r="B235" s="179" t="str">
        <f t="shared" ca="1" si="11"/>
        <v>Active</v>
      </c>
      <c r="C235" s="179" t="s">
        <v>963</v>
      </c>
      <c r="D235" s="179" t="s">
        <v>1993</v>
      </c>
      <c r="E235" s="180">
        <f>Hráefnaskrá!$D$193/1000</f>
        <v>10</v>
      </c>
      <c r="F235" s="179"/>
      <c r="G235" s="179"/>
      <c r="H235" s="179"/>
      <c r="I235" s="179" t="s">
        <v>3869</v>
      </c>
      <c r="J235" s="179"/>
      <c r="K235" s="179" t="str">
        <f>IFERROR(IF(INDEX(Vöruskrá!$C:$C,MATCH($C235,Vöruskrá!$B:$B,0))=0,"",INDEX(Vöruskrá!$C:$C,MATCH($C235,Vöruskrá!$B:$B,0))),"")</f>
        <v/>
      </c>
      <c r="L235" s="179"/>
      <c r="M235" s="179"/>
      <c r="N235" s="179"/>
      <c r="O235" s="179" t="str">
        <f>IFERROR(IF(INDEX(Vöruskrá!$I:$I,MATCH($C235,Vöruskrá!$B:$B,0))=0,"",INDEX(Vöruskrá!$I:$I,MATCH($C235,Vöruskrá!$B:$B,0))),"")</f>
        <v/>
      </c>
      <c r="P235" s="179"/>
      <c r="Q235" s="313"/>
    </row>
    <row r="236" spans="1:17">
      <c r="A236" s="178">
        <v>46254</v>
      </c>
      <c r="B236" s="179" t="str">
        <f t="shared" ca="1" si="11"/>
        <v>Active</v>
      </c>
      <c r="C236" s="179" t="s">
        <v>878</v>
      </c>
      <c r="D236" s="179" t="s">
        <v>1993</v>
      </c>
      <c r="E236" s="180">
        <f>Hráefnaskrá!$D$194/1000</f>
        <v>6.25</v>
      </c>
      <c r="F236" s="179"/>
      <c r="G236" s="179"/>
      <c r="H236" s="179"/>
      <c r="I236" s="179" t="s">
        <v>3869</v>
      </c>
      <c r="J236" s="179"/>
      <c r="K236" s="179" t="str">
        <f>IFERROR(IF(INDEX(Vöruskrá!$C:$C,MATCH($C236,Vöruskrá!$B:$B,0))=0,"",INDEX(Vöruskrá!$C:$C,MATCH($C236,Vöruskrá!$B:$B,0))),"")</f>
        <v/>
      </c>
      <c r="L236" s="179"/>
      <c r="M236" s="179"/>
      <c r="N236" s="179"/>
      <c r="O236" s="179" t="str">
        <f>IFERROR(IF(INDEX(Vöruskrá!$I:$I,MATCH($C236,Vöruskrá!$B:$B,0))=0,"",INDEX(Vöruskrá!$I:$I,MATCH($C236,Vöruskrá!$B:$B,0))),"")</f>
        <v/>
      </c>
      <c r="P236" s="179"/>
      <c r="Q236" s="313"/>
    </row>
    <row r="237" spans="1:17">
      <c r="A237" s="178">
        <v>46254</v>
      </c>
      <c r="B237" s="179" t="str">
        <f t="shared" ca="1" si="11"/>
        <v>Active</v>
      </c>
      <c r="C237" s="179" t="s">
        <v>882</v>
      </c>
      <c r="D237" s="179" t="s">
        <v>1993</v>
      </c>
      <c r="E237" s="180">
        <f>Hráefnaskrá!$D$195/1000</f>
        <v>2.5</v>
      </c>
      <c r="F237" s="179"/>
      <c r="G237" s="179"/>
      <c r="H237" s="179"/>
      <c r="I237" s="179" t="s">
        <v>3869</v>
      </c>
      <c r="J237" s="179"/>
      <c r="K237" s="179" t="str">
        <f>IFERROR(IF(INDEX(Vöruskrá!$C:$C,MATCH($C237,Vöruskrá!$B:$B,0))=0,"",INDEX(Vöruskrá!$C:$C,MATCH($C237,Vöruskrá!$B:$B,0))),"")</f>
        <v/>
      </c>
      <c r="L237" s="179"/>
      <c r="M237" s="179"/>
      <c r="N237" s="179"/>
      <c r="O237" s="179" t="str">
        <f>IFERROR(IF(INDEX(Vöruskrá!$I:$I,MATCH($C237,Vöruskrá!$B:$B,0))=0,"",INDEX(Vöruskrá!$I:$I,MATCH($C237,Vöruskrá!$B:$B,0))),"")</f>
        <v/>
      </c>
      <c r="P237" s="179"/>
      <c r="Q237" s="313"/>
    </row>
    <row r="238" spans="1:17">
      <c r="A238" s="178">
        <v>46254</v>
      </c>
      <c r="B238" s="179" t="str">
        <f t="shared" ca="1" si="11"/>
        <v>Active</v>
      </c>
      <c r="C238" s="179" t="s">
        <v>889</v>
      </c>
      <c r="D238" s="179" t="s">
        <v>1993</v>
      </c>
      <c r="E238" s="180">
        <f>Hráefnaskrá!$D$196/1000</f>
        <v>0.38</v>
      </c>
      <c r="F238" s="179"/>
      <c r="G238" s="179"/>
      <c r="H238" s="179"/>
      <c r="I238" s="179" t="s">
        <v>3869</v>
      </c>
      <c r="J238" s="179"/>
      <c r="K238" s="179" t="str">
        <f>IFERROR(IF(INDEX(Vöruskrá!$C:$C,MATCH($C238,Vöruskrá!$B:$B,0))=0,"",INDEX(Vöruskrá!$C:$C,MATCH($C238,Vöruskrá!$B:$B,0))),"")</f>
        <v/>
      </c>
      <c r="L238" s="179"/>
      <c r="M238" s="179"/>
      <c r="N238" s="179"/>
      <c r="O238" s="179" t="str">
        <f>IFERROR(IF(INDEX(Vöruskrá!$I:$I,MATCH($C238,Vöruskrá!$B:$B,0))=0,"",INDEX(Vöruskrá!$I:$I,MATCH($C238,Vöruskrá!$B:$B,0))),"")</f>
        <v/>
      </c>
      <c r="P238" s="179"/>
      <c r="Q238" s="313"/>
    </row>
    <row r="239" spans="1:17">
      <c r="A239" s="178">
        <v>46254</v>
      </c>
      <c r="B239" s="179" t="str">
        <f t="shared" ca="1" si="11"/>
        <v>Active</v>
      </c>
      <c r="C239" s="179" t="s">
        <v>269</v>
      </c>
      <c r="D239" s="179" t="s">
        <v>1993</v>
      </c>
      <c r="E239" s="180">
        <f>Hráefnaskrá!$D$197/1000</f>
        <v>0.63</v>
      </c>
      <c r="F239" s="179"/>
      <c r="G239" s="179"/>
      <c r="H239" s="179"/>
      <c r="I239" s="179" t="s">
        <v>3869</v>
      </c>
      <c r="J239" s="179"/>
      <c r="K239" s="179" t="str">
        <f>IFERROR(IF(INDEX(Vöruskrá!$C:$C,MATCH($C239,Vöruskrá!$B:$B,0))=0,"",INDEX(Vöruskrá!$C:$C,MATCH($C239,Vöruskrá!$B:$B,0))),"")</f>
        <v>Katla matvælaiðja ehf.</v>
      </c>
      <c r="L239" s="179"/>
      <c r="M239" s="179"/>
      <c r="N239" s="179"/>
      <c r="O239" s="179" t="str">
        <f>IFERROR(IF(INDEX(Vöruskrá!$I:$I,MATCH($C239,Vöruskrá!$B:$B,0))=0,"",INDEX(Vöruskrá!$I:$I,MATCH($C239,Vöruskrá!$B:$B,0))),"")</f>
        <v>https://drive.google.com/file/d/18_svh90eLQ1eSbJF3qr3eWDjhyhpL95Y/view?usp=sharing</v>
      </c>
      <c r="P239" s="179"/>
      <c r="Q239" s="313"/>
    </row>
    <row r="240" spans="1:17">
      <c r="A240" s="178">
        <v>46254</v>
      </c>
      <c r="B240" s="179" t="str">
        <f t="shared" ca="1" si="11"/>
        <v>Active</v>
      </c>
      <c r="C240" s="179" t="s">
        <v>720</v>
      </c>
      <c r="D240" s="179" t="s">
        <v>1993</v>
      </c>
      <c r="E240" s="180">
        <f>Hráefnaskrá!$D$198/1000</f>
        <v>0.06</v>
      </c>
      <c r="F240" s="179"/>
      <c r="G240" s="179"/>
      <c r="H240" s="179"/>
      <c r="I240" s="179" t="s">
        <v>3869</v>
      </c>
      <c r="J240" s="179"/>
      <c r="K240" s="179" t="str">
        <f>IFERROR(IF(INDEX(Vöruskrá!$C:$C,MATCH($C240,Vöruskrá!$B:$B,0))=0,"",INDEX(Vöruskrá!$C:$C,MATCH($C240,Vöruskrá!$B:$B,0))),"")</f>
        <v>Nordic Spice AB/Garri</v>
      </c>
      <c r="L240" s="179"/>
      <c r="M240" s="179"/>
      <c r="N240" s="179"/>
      <c r="O240" s="179" t="str">
        <f>IFERROR(IF(INDEX(Vöruskrá!$I:$I,MATCH($C240,Vöruskrá!$B:$B,0))=0,"",INDEX(Vöruskrá!$I:$I,MATCH($C240,Vöruskrá!$B:$B,0))),"")</f>
        <v>https://drive.google.com/file/d/16pABGxDAo2BQ5ZBD9aqSATzh85vQmJ63/view?usp=sharing</v>
      </c>
      <c r="P240" s="179"/>
      <c r="Q240" s="313"/>
    </row>
    <row r="241" spans="1:17">
      <c r="A241" s="178">
        <v>46254</v>
      </c>
      <c r="B241" s="179" t="str">
        <f t="shared" ca="1" si="11"/>
        <v>Active</v>
      </c>
      <c r="C241" s="179" t="s">
        <v>1105</v>
      </c>
      <c r="D241" s="179" t="s">
        <v>1993</v>
      </c>
      <c r="E241" s="180">
        <f>Hráefnaskrá!$D$199/1000</f>
        <v>1.88</v>
      </c>
      <c r="F241" s="179"/>
      <c r="G241" s="179"/>
      <c r="H241" s="179"/>
      <c r="I241" s="179" t="s">
        <v>3869</v>
      </c>
      <c r="J241" s="179"/>
      <c r="K241" s="179" t="str">
        <f>IFERROR(IF(INDEX(Vöruskrá!$C:$C,MATCH($C241,Vöruskrá!$B:$B,0))=0,"",INDEX(Vöruskrá!$C:$C,MATCH($C241,Vöruskrá!$B:$B,0))),"")</f>
        <v>Garri</v>
      </c>
      <c r="L241" s="179"/>
      <c r="M241" s="179"/>
      <c r="N241" s="179"/>
      <c r="O241" s="179" t="str">
        <f>IFERROR(IF(INDEX(Vöruskrá!$I:$I,MATCH($C241,Vöruskrá!$B:$B,0))=0,"",INDEX(Vöruskrá!$I:$I,MATCH($C241,Vöruskrá!$B:$B,0))),"")</f>
        <v>https://garri.overcastcdn.com/documents/41023015.pdf</v>
      </c>
      <c r="P241" s="179"/>
      <c r="Q241" s="313"/>
    </row>
    <row r="242" spans="1:17">
      <c r="A242" s="178">
        <v>46254</v>
      </c>
      <c r="B242" s="179" t="str">
        <f t="shared" ca="1" si="11"/>
        <v>Active</v>
      </c>
      <c r="C242" s="179" t="s">
        <v>892</v>
      </c>
      <c r="D242" s="179" t="s">
        <v>1993</v>
      </c>
      <c r="E242" s="180">
        <f>Hráefnaskrá!$D$200/1000</f>
        <v>12.73</v>
      </c>
      <c r="F242" s="179"/>
      <c r="G242" s="179"/>
      <c r="H242" s="179"/>
      <c r="I242" s="179" t="s">
        <v>3869</v>
      </c>
      <c r="J242" s="179"/>
      <c r="K242" s="179" t="str">
        <f>IFERROR(IF(INDEX(Vöruskrá!$C:$C,MATCH($C242,Vöruskrá!$B:$B,0))=0,"",INDEX(Vöruskrá!$C:$C,MATCH($C242,Vöruskrá!$B:$B,0))),"")</f>
        <v/>
      </c>
      <c r="L242" s="179"/>
      <c r="M242" s="179"/>
      <c r="N242" s="179"/>
      <c r="O242" s="179" t="str">
        <f>IFERROR(IF(INDEX(Vöruskrá!$I:$I,MATCH($C242,Vöruskrá!$B:$B,0))=0,"",INDEX(Vöruskrá!$I:$I,MATCH($C242,Vöruskrá!$B:$B,0))),"")</f>
        <v/>
      </c>
      <c r="P242" s="179"/>
      <c r="Q242" s="313"/>
    </row>
    <row r="243" spans="1:17" ht="15">
      <c r="A243" s="185">
        <v>46254</v>
      </c>
      <c r="B243" s="186" t="str">
        <f t="shared" ca="1" si="11"/>
        <v>Active</v>
      </c>
      <c r="C243" s="368" t="s">
        <v>1615</v>
      </c>
      <c r="D243" s="186" t="s">
        <v>1993</v>
      </c>
      <c r="E243" s="187"/>
      <c r="F243" s="186"/>
      <c r="G243" s="186"/>
      <c r="H243" s="186"/>
      <c r="I243" s="186"/>
      <c r="J243" s="186"/>
      <c r="K243" s="186"/>
      <c r="L243" s="186"/>
      <c r="M243" s="186"/>
      <c r="N243" s="186"/>
      <c r="O243" s="186"/>
      <c r="P243" s="186"/>
      <c r="Q243" s="313" t="s">
        <v>4775</v>
      </c>
    </row>
    <row r="244" spans="1:17">
      <c r="A244" s="178">
        <v>46254</v>
      </c>
      <c r="B244" s="179" t="str">
        <f t="shared" ca="1" si="11"/>
        <v>Active</v>
      </c>
      <c r="C244" s="179" t="s">
        <v>840</v>
      </c>
      <c r="D244" s="179" t="s">
        <v>1993</v>
      </c>
      <c r="E244" s="180">
        <f>Hráefnaskrá!$D$238/1000</f>
        <v>85</v>
      </c>
      <c r="F244" s="179"/>
      <c r="G244" s="179"/>
      <c r="H244" s="179"/>
      <c r="I244" s="179" t="s">
        <v>3869</v>
      </c>
      <c r="J244" s="179"/>
      <c r="K244" s="179" t="str">
        <f>IFERROR(IF(INDEX(Vöruskrá!$C:$C,MATCH($C244,Vöruskrá!$B:$B,0))=0,"",INDEX(Vöruskrá!$C:$C,MATCH($C244,Vöruskrá!$B:$B,0))),"")</f>
        <v>Garri</v>
      </c>
      <c r="L244" s="179"/>
      <c r="M244" s="179"/>
      <c r="N244" s="179"/>
      <c r="O244" s="179" t="str">
        <f>IFERROR(IF(INDEX(Vöruskrá!$I:$I,MATCH($C244,Vöruskrá!$B:$B,0))=0,"",INDEX(Vöruskrá!$I:$I,MATCH($C244,Vöruskrá!$B:$B,0))),"")</f>
        <v>https://www.garri.is/vara/42010002330/</v>
      </c>
      <c r="P244" s="179"/>
      <c r="Q244" s="313"/>
    </row>
    <row r="245" spans="1:17">
      <c r="A245" s="178">
        <v>46254</v>
      </c>
      <c r="B245" s="179" t="str">
        <f t="shared" ca="1" si="11"/>
        <v>Active</v>
      </c>
      <c r="C245" s="179" t="s">
        <v>922</v>
      </c>
      <c r="D245" s="179" t="s">
        <v>1993</v>
      </c>
      <c r="E245" s="180">
        <f>Hráefnaskrá!$D$239/1000</f>
        <v>10</v>
      </c>
      <c r="F245" s="179"/>
      <c r="G245" s="179"/>
      <c r="H245" s="179"/>
      <c r="I245" s="179" t="s">
        <v>3869</v>
      </c>
      <c r="J245" s="179"/>
      <c r="K245" s="179" t="str">
        <f>IFERROR(IF(INDEX(Vöruskrá!$C:$C,MATCH($C245,Vöruskrá!$B:$B,0))=0,"",INDEX(Vöruskrá!$C:$C,MATCH($C245,Vöruskrá!$B:$B,0))),"")</f>
        <v xml:space="preserve">MS </v>
      </c>
      <c r="L245" s="179"/>
      <c r="M245" s="179"/>
      <c r="N245" s="179"/>
      <c r="O245" s="179" t="str">
        <f>IFERROR(IF(INDEX(Vöruskrá!$I:$I,MATCH($C245,Vöruskrá!$B:$B,0))=0,"",INDEX(Vöruskrá!$I:$I,MATCH($C245,Vöruskrá!$B:$B,0))),"")</f>
        <v/>
      </c>
      <c r="P245" s="179"/>
      <c r="Q245" s="313"/>
    </row>
    <row r="246" spans="1:17">
      <c r="A246" s="178">
        <v>46254</v>
      </c>
      <c r="B246" s="179" t="str">
        <f t="shared" ca="1" si="11"/>
        <v>Active</v>
      </c>
      <c r="C246" s="179" t="s">
        <v>392</v>
      </c>
      <c r="D246" s="179" t="s">
        <v>1993</v>
      </c>
      <c r="E246" s="180">
        <f>Hráefnaskrá!$D$240/1000</f>
        <v>3</v>
      </c>
      <c r="F246" s="179"/>
      <c r="G246" s="179"/>
      <c r="H246" s="179"/>
      <c r="I246" s="179" t="s">
        <v>3869</v>
      </c>
      <c r="J246" s="179"/>
      <c r="K246" s="179" t="str">
        <f>IFERROR(IF(INDEX(Vöruskrá!$C:$C,MATCH($C246,Vöruskrá!$B:$B,0))=0,"",INDEX(Vöruskrá!$C:$C,MATCH($C246,Vöruskrá!$B:$B,0))),"")</f>
        <v>MS</v>
      </c>
      <c r="L246" s="179"/>
      <c r="M246" s="179"/>
      <c r="N246" s="179"/>
      <c r="O246" s="179" t="str">
        <f>IFERROR(IF(INDEX(Vöruskrá!$I:$I,MATCH($C246,Vöruskrá!$B:$B,0))=0,"",INDEX(Vöruskrá!$I:$I,MATCH($C246,Vöruskrá!$B:$B,0))),"")</f>
        <v>https://docs.google.com/document/d/149N3quKMoWawGv9LE2FddvRhKdpdb7Cxfmhury4OOtc/edit?usp=sharing</v>
      </c>
      <c r="P246" s="179"/>
      <c r="Q246" s="313"/>
    </row>
    <row r="247" spans="1:17" ht="19.5" customHeight="1">
      <c r="A247" s="178">
        <v>46254</v>
      </c>
      <c r="B247" s="179" t="str">
        <f t="shared" ca="1" si="11"/>
        <v>Active</v>
      </c>
      <c r="C247" s="179" t="s">
        <v>269</v>
      </c>
      <c r="D247" s="179" t="s">
        <v>1993</v>
      </c>
      <c r="E247" s="180">
        <f>Hráefnaskrá!$D$241/1000</f>
        <v>0.5</v>
      </c>
      <c r="F247" s="179"/>
      <c r="G247" s="179"/>
      <c r="H247" s="179"/>
      <c r="I247" s="179" t="s">
        <v>3869</v>
      </c>
      <c r="J247" s="179"/>
      <c r="K247" s="179" t="str">
        <f>IFERROR(IF(INDEX(Vöruskrá!$C:$C,MATCH($C247,Vöruskrá!$B:$B,0))=0,"",INDEX(Vöruskrá!$C:$C,MATCH($C247,Vöruskrá!$B:$B,0))),"")</f>
        <v>Katla matvælaiðja ehf.</v>
      </c>
      <c r="L247" s="179"/>
      <c r="M247" s="179"/>
      <c r="N247" s="179"/>
      <c r="O247" s="179" t="str">
        <f>IFERROR(IF(INDEX(Vöruskrá!$I:$I,MATCH($C247,Vöruskrá!$B:$B,0))=0,"",INDEX(Vöruskrá!$I:$I,MATCH($C247,Vöruskrá!$B:$B,0))),"")</f>
        <v>https://drive.google.com/file/d/18_svh90eLQ1eSbJF3qr3eWDjhyhpL95Y/view?usp=sharing</v>
      </c>
      <c r="P247" s="179"/>
      <c r="Q247" s="313"/>
    </row>
    <row r="248" spans="1:17">
      <c r="A248" s="178">
        <v>46254</v>
      </c>
      <c r="B248" s="179" t="str">
        <f t="shared" ca="1" si="11"/>
        <v>Active</v>
      </c>
      <c r="C248" s="179" t="s">
        <v>892</v>
      </c>
      <c r="D248" s="179" t="s">
        <v>1993</v>
      </c>
      <c r="E248" s="180">
        <f>Hráefnaskrá!$D$242/1000</f>
        <v>1.5</v>
      </c>
      <c r="F248" s="179"/>
      <c r="G248" s="179"/>
      <c r="H248" s="179"/>
      <c r="I248" s="179" t="s">
        <v>3869</v>
      </c>
      <c r="J248" s="179"/>
      <c r="K248" s="179" t="str">
        <f>IFERROR(IF(INDEX(Vöruskrá!$C:$C,MATCH($C248,Vöruskrá!$B:$B,0))=0,"",INDEX(Vöruskrá!$C:$C,MATCH($C248,Vöruskrá!$B:$B,0))),"")</f>
        <v/>
      </c>
      <c r="L248" s="179"/>
      <c r="M248" s="179"/>
      <c r="N248" s="179"/>
      <c r="O248" s="179" t="str">
        <f>IFERROR(IF(INDEX(Vöruskrá!$I:$I,MATCH($C248,Vöruskrá!$B:$B,0))=0,"",INDEX(Vöruskrá!$I:$I,MATCH($C248,Vöruskrá!$B:$B,0))),"")</f>
        <v/>
      </c>
      <c r="P248" s="179"/>
      <c r="Q248" s="313"/>
    </row>
    <row r="249" spans="1:17" ht="15">
      <c r="A249" s="178">
        <v>46254</v>
      </c>
      <c r="B249" s="179" t="str">
        <f t="shared" ca="1" si="11"/>
        <v>Active</v>
      </c>
      <c r="C249" s="295" t="s">
        <v>825</v>
      </c>
      <c r="D249" s="179" t="s">
        <v>1993</v>
      </c>
      <c r="E249" s="180"/>
      <c r="F249" s="179"/>
      <c r="G249" s="179"/>
      <c r="H249" s="179"/>
      <c r="I249" s="179" t="s">
        <v>3869</v>
      </c>
      <c r="J249" s="179"/>
      <c r="K249" s="179" t="str">
        <f>IFERROR(IF(INDEX(Vöruskrá!$C:$C,MATCH($C249,Vöruskrá!$B:$B,0))=0,"",INDEX(Vöruskrá!$C:$C,MATCH($C249,Vöruskrá!$B:$B,0))),"")</f>
        <v>Hafið</v>
      </c>
      <c r="L249" s="179"/>
      <c r="M249" s="179"/>
      <c r="N249" s="179"/>
      <c r="O249" s="179" t="str">
        <f>IFERROR(IF(INDEX(Vöruskrá!$I:$I,MATCH($C249,Vöruskrá!$B:$B,0))=0,"",INDEX(Vöruskrá!$I:$I,MATCH($C249,Vöruskrá!$B:$B,0))),"")</f>
        <v>https://docs.google.com/document/d/1Ps6UYHJuFmQ__ZVAQZMeoQGW-cSAoK8G-Iymid0ItbU/edit?usp=sharing</v>
      </c>
      <c r="P249" s="179"/>
      <c r="Q249" s="313" t="s">
        <v>4779</v>
      </c>
    </row>
    <row r="250" spans="1:17">
      <c r="A250" s="337">
        <v>46254</v>
      </c>
      <c r="B250" s="338" t="str">
        <f t="shared" ref="B250:B256" ca="1" si="12">IF($A250&lt;TODAY(),"Expired","Active")</f>
        <v>Active</v>
      </c>
      <c r="C250" s="340" t="s">
        <v>807</v>
      </c>
      <c r="D250" s="338" t="s">
        <v>1993</v>
      </c>
      <c r="E250" s="339">
        <f>Hráefnaskrá!$D$250/1000</f>
        <v>91.323999999999998</v>
      </c>
      <c r="F250" s="338"/>
      <c r="G250" s="338"/>
      <c r="H250" s="338"/>
      <c r="I250" s="338" t="s">
        <v>3869</v>
      </c>
      <c r="J250" s="338"/>
      <c r="K250" s="338" t="str">
        <f>IFERROR(IF(INDEX(Vöruskrá!$C:$C,MATCH($C250,Vöruskrá!$B:$B,0))=0,"",INDEX(Vöruskrá!$C:$C,MATCH($C250,Vöruskrá!$B:$B,0))),"")</f>
        <v>Hafið</v>
      </c>
      <c r="L250" s="338"/>
      <c r="M250" s="338"/>
      <c r="N250" s="338"/>
      <c r="O250" s="338" t="str">
        <f>IFERROR(IF(INDEX(Vöruskrá!$I:$I,MATCH($C250,Vöruskrá!$B:$B,0))=0,"",INDEX(Vöruskrá!$I:$I,MATCH($C250,Vöruskrá!$B:$B,0))),"")</f>
        <v/>
      </c>
      <c r="P250" s="338"/>
      <c r="Q250" s="338"/>
    </row>
    <row r="251" spans="1:17">
      <c r="A251" s="337">
        <v>46254</v>
      </c>
      <c r="B251" s="338" t="str">
        <f t="shared" ca="1" si="12"/>
        <v>Active</v>
      </c>
      <c r="C251" s="340" t="s">
        <v>889</v>
      </c>
      <c r="D251" s="338" t="s">
        <v>1993</v>
      </c>
      <c r="E251" s="339">
        <f>Hráefnaskrá!$D$251/1000</f>
        <v>1.712</v>
      </c>
      <c r="F251" s="338"/>
      <c r="G251" s="338"/>
      <c r="H251" s="338"/>
      <c r="I251" s="338" t="s">
        <v>3869</v>
      </c>
      <c r="J251" s="338"/>
      <c r="K251" s="338" t="str">
        <f>IFERROR(IF(INDEX(Vöruskrá!$C:$C,MATCH($C251,Vöruskrá!$B:$B,0))=0,"",INDEX(Vöruskrá!$C:$C,MATCH($C251,Vöruskrá!$B:$B,0))),"")</f>
        <v/>
      </c>
      <c r="L251" s="338"/>
      <c r="M251" s="338"/>
      <c r="N251" s="338"/>
      <c r="O251" s="338" t="str">
        <f>IFERROR(IF(INDEX(Vöruskrá!$I:$I,MATCH($C251,Vöruskrá!$B:$B,0))=0,"",INDEX(Vöruskrá!$I:$I,MATCH($C251,Vöruskrá!$B:$B,0))),"")</f>
        <v/>
      </c>
      <c r="P251" s="338"/>
      <c r="Q251" s="338"/>
    </row>
    <row r="252" spans="1:17">
      <c r="A252" s="337">
        <v>46254</v>
      </c>
      <c r="B252" s="338" t="str">
        <f t="shared" ca="1" si="12"/>
        <v>Active</v>
      </c>
      <c r="C252" s="340" t="s">
        <v>1282</v>
      </c>
      <c r="D252" s="338" t="s">
        <v>1993</v>
      </c>
      <c r="E252" s="339">
        <f>Hráefnaskrá!$D$252/1000</f>
        <v>3.4249999999999998</v>
      </c>
      <c r="F252" s="338"/>
      <c r="G252" s="338"/>
      <c r="H252" s="338"/>
      <c r="I252" s="338" t="s">
        <v>3869</v>
      </c>
      <c r="J252" s="338"/>
      <c r="K252" s="338" t="str">
        <f>IFERROR(IF(INDEX(Vöruskrá!$C:$C,MATCH($C252,Vöruskrá!$B:$B,0))=0,"",INDEX(Vöruskrá!$C:$C,MATCH($C252,Vöruskrá!$B:$B,0))),"")</f>
        <v>Basso/Garri</v>
      </c>
      <c r="L252" s="338"/>
      <c r="M252" s="338"/>
      <c r="N252" s="338"/>
      <c r="O252" s="338" t="str">
        <f>IFERROR(IF(INDEX(Vöruskrá!$I:$I,MATCH($C252,Vöruskrá!$B:$B,0))=0,"",INDEX(Vöruskrá!$I:$I,MATCH($C252,Vöruskrá!$B:$B,0))),"")</f>
        <v>https://garri.overcastcdn.com/documents/42502399.pdf</v>
      </c>
      <c r="P252" s="338"/>
      <c r="Q252" s="338"/>
    </row>
    <row r="253" spans="1:17">
      <c r="A253" s="337">
        <v>46254</v>
      </c>
      <c r="B253" s="338" t="str">
        <f t="shared" ca="1" si="12"/>
        <v>Active</v>
      </c>
      <c r="C253" s="340" t="s">
        <v>1478</v>
      </c>
      <c r="D253" s="338" t="s">
        <v>1993</v>
      </c>
      <c r="E253" s="339">
        <f>Hráefnaskrá!$D$253/1000</f>
        <v>1.1419999999999999</v>
      </c>
      <c r="F253" s="338"/>
      <c r="G253" s="338"/>
      <c r="H253" s="338"/>
      <c r="I253" s="338" t="s">
        <v>3869</v>
      </c>
      <c r="J253" s="338"/>
      <c r="K253" s="338" t="str">
        <f>IFERROR(IF(INDEX(Vöruskrá!$C:$C,MATCH($C253,Vöruskrá!$B:$B,0))=0,"",INDEX(Vöruskrá!$C:$C,MATCH($C253,Vöruskrá!$B:$B,0))),"")</f>
        <v>VANTAR – birgi óskráður</v>
      </c>
      <c r="L253" s="338"/>
      <c r="M253" s="338"/>
      <c r="N253" s="338"/>
      <c r="O253" s="338" t="str">
        <f>IFERROR(IF(INDEX(Vöruskrá!$I:$I,MATCH($C253,Vöruskrá!$B:$B,0))=0,"",INDEX(Vöruskrá!$I:$I,MATCH($C253,Vöruskrá!$B:$B,0))),"")</f>
        <v>VANTAR – hlekkur á gagnablað</v>
      </c>
      <c r="P253" s="338"/>
      <c r="Q253" s="338"/>
    </row>
    <row r="254" spans="1:17">
      <c r="A254" s="337">
        <v>46254</v>
      </c>
      <c r="B254" s="338" t="str">
        <f t="shared" ca="1" si="12"/>
        <v>Active</v>
      </c>
      <c r="C254" s="340" t="s">
        <v>900</v>
      </c>
      <c r="D254" s="338" t="s">
        <v>1993</v>
      </c>
      <c r="E254" s="339">
        <f>Hráefnaskrá!$D$254/1000</f>
        <v>1.1419999999999999</v>
      </c>
      <c r="F254" s="338"/>
      <c r="G254" s="338"/>
      <c r="H254" s="338"/>
      <c r="I254" s="338" t="s">
        <v>3869</v>
      </c>
      <c r="J254" s="338"/>
      <c r="K254" s="338" t="str">
        <f>IFERROR(IF(INDEX(Vöruskrá!$C:$C,MATCH($C254,Vöruskrá!$B:$B,0))=0,"",INDEX(Vöruskrá!$C:$C,MATCH($C254,Vöruskrá!$B:$B,0))),"")</f>
        <v>Nordic Spice AB</v>
      </c>
      <c r="L254" s="338"/>
      <c r="M254" s="338"/>
      <c r="N254" s="338"/>
      <c r="O254" s="338" t="str">
        <f>IFERROR(IF(INDEX(Vöruskrá!$I:$I,MATCH($C254,Vöruskrá!$B:$B,0))=0,"",INDEX(Vöruskrá!$I:$I,MATCH($C254,Vöruskrá!$B:$B,0))),"")</f>
        <v>https://garri.overcastcdn.com/documents/5001680B.pdf</v>
      </c>
      <c r="P254" s="338"/>
      <c r="Q254" s="338"/>
    </row>
    <row r="255" spans="1:17">
      <c r="A255" s="337">
        <v>46254</v>
      </c>
      <c r="B255" s="338" t="str">
        <f t="shared" ca="1" si="12"/>
        <v>Active</v>
      </c>
      <c r="C255" s="340" t="s">
        <v>269</v>
      </c>
      <c r="D255" s="338" t="s">
        <v>1993</v>
      </c>
      <c r="E255" s="339">
        <f>Hráefnaskrá!$D$255/1000</f>
        <v>0.91300000000000003</v>
      </c>
      <c r="F255" s="338"/>
      <c r="G255" s="338"/>
      <c r="H255" s="338"/>
      <c r="I255" s="338" t="s">
        <v>3869</v>
      </c>
      <c r="J255" s="338"/>
      <c r="K255" s="338" t="str">
        <f>IFERROR(IF(INDEX(Vöruskrá!$C:$C,MATCH($C255,Vöruskrá!$B:$B,0))=0,"",INDEX(Vöruskrá!$C:$C,MATCH($C255,Vöruskrá!$B:$B,0))),"")</f>
        <v>Katla matvælaiðja ehf.</v>
      </c>
      <c r="L255" s="338"/>
      <c r="M255" s="338"/>
      <c r="N255" s="338"/>
      <c r="O255" s="338" t="str">
        <f>IFERROR(IF(INDEX(Vöruskrá!$I:$I,MATCH($C255,Vöruskrá!$B:$B,0))=0,"",INDEX(Vöruskrá!$I:$I,MATCH($C255,Vöruskrá!$B:$B,0))),"")</f>
        <v>https://drive.google.com/file/d/18_svh90eLQ1eSbJF3qr3eWDjhyhpL95Y/view?usp=sharing</v>
      </c>
      <c r="P255" s="338"/>
      <c r="Q255" s="338"/>
    </row>
    <row r="256" spans="1:17">
      <c r="A256" s="337">
        <v>46254</v>
      </c>
      <c r="B256" s="338" t="str">
        <f t="shared" ca="1" si="12"/>
        <v>Active</v>
      </c>
      <c r="C256" s="340" t="s">
        <v>720</v>
      </c>
      <c r="D256" s="338" t="s">
        <v>1993</v>
      </c>
      <c r="E256" s="339">
        <f>Hráefnaskrá!$D$256/1000</f>
        <v>0.34200000000000003</v>
      </c>
      <c r="F256" s="338"/>
      <c r="G256" s="338"/>
      <c r="H256" s="338"/>
      <c r="I256" s="338" t="s">
        <v>3869</v>
      </c>
      <c r="J256" s="338"/>
      <c r="K256" s="338" t="str">
        <f>IFERROR(IF(INDEX(Vöruskrá!$C:$C,MATCH($C256,Vöruskrá!$B:$B,0))=0,"",INDEX(Vöruskrá!$C:$C,MATCH($C256,Vöruskrá!$B:$B,0))),"")</f>
        <v>Nordic Spice AB/Garri</v>
      </c>
      <c r="L256" s="338"/>
      <c r="M256" s="338"/>
      <c r="N256" s="338"/>
      <c r="O256" s="338" t="str">
        <f>IFERROR(IF(INDEX(Vöruskrá!$I:$I,MATCH($C256,Vöruskrá!$B:$B,0))=0,"",INDEX(Vöruskrá!$I:$I,MATCH($C256,Vöruskrá!$B:$B,0))),"")</f>
        <v>https://drive.google.com/file/d/16pABGxDAo2BQ5ZBD9aqSATzh85vQmJ63/view?usp=sharing</v>
      </c>
      <c r="P256" s="338"/>
      <c r="Q256" s="338"/>
    </row>
    <row r="257" spans="1:17">
      <c r="A257" s="178">
        <v>46254</v>
      </c>
      <c r="B257" s="179" t="str">
        <f t="shared" ca="1" si="11"/>
        <v>Active</v>
      </c>
      <c r="C257" s="179" t="s">
        <v>309</v>
      </c>
      <c r="D257" s="179" t="s">
        <v>1993</v>
      </c>
      <c r="E257" s="180"/>
      <c r="F257" s="179"/>
      <c r="G257" s="179"/>
      <c r="H257" s="179"/>
      <c r="I257" s="179" t="s">
        <v>3869</v>
      </c>
      <c r="J257" s="179"/>
      <c r="K257" s="179" t="str">
        <f>IFERROR(IF(INDEX(Vöruskrá!$C:$C,MATCH($C257,Vöruskrá!$B:$B,0))=0,"",INDEX(Vöruskrá!$C:$C,MATCH($C257,Vöruskrá!$B:$B,0))),"")</f>
        <v>Khao C.P. Co., Ltd.</v>
      </c>
      <c r="L257" s="179"/>
      <c r="M257" s="179"/>
      <c r="N257" s="179"/>
      <c r="O257" s="179" t="str">
        <f>IFERROR(IF(INDEX(Vöruskrá!$I:$I,MATCH($C257,Vöruskrá!$B:$B,0))=0,"",INDEX(Vöruskrá!$I:$I,MATCH($C257,Vöruskrá!$B:$B,0))),"")</f>
        <v/>
      </c>
      <c r="P257" s="179"/>
      <c r="Q257" s="313" t="s">
        <v>4777</v>
      </c>
    </row>
    <row r="258" spans="1:17">
      <c r="A258" s="178">
        <v>46254</v>
      </c>
      <c r="B258" s="179" t="str">
        <f t="shared" ca="1" si="11"/>
        <v>Active</v>
      </c>
      <c r="C258" s="179" t="s">
        <v>502</v>
      </c>
      <c r="D258" s="179" t="s">
        <v>2013</v>
      </c>
      <c r="E258" s="180"/>
      <c r="F258" s="179"/>
      <c r="G258" s="179"/>
      <c r="H258" s="179"/>
      <c r="I258" s="179" t="s">
        <v>3869</v>
      </c>
      <c r="J258" s="179"/>
      <c r="K258" s="179" t="str">
        <f>IFERROR(IF(INDEX(Vöruskrá!$C:$C,MATCH($C258,Vöruskrá!$B:$B,0))=0,"",INDEX(Vöruskrá!$C:$C,MATCH($C258,Vöruskrá!$B:$B,0))),"")</f>
        <v>Álfasaga ehf. (Móðir Náttúra)</v>
      </c>
      <c r="L258" s="179"/>
      <c r="M258" s="179"/>
      <c r="N258" s="179"/>
      <c r="O258" s="179" t="str">
        <f>IFERROR(IF(INDEX(Vöruskrá!$I:$I,MATCH($C258,Vöruskrá!$B:$B,0))=0,"",INDEX(Vöruskrá!$I:$I,MATCH($C258,Vöruskrá!$B:$B,0))),"")</f>
        <v>https://drive.google.com/file/d/1PX_eU1Wgs2dzM0SbE9-EHWEIiCDqMv88/view?usp=sharing</v>
      </c>
      <c r="P258" s="179"/>
      <c r="Q258" s="313" t="s">
        <v>4777</v>
      </c>
    </row>
    <row r="259" spans="1:17">
      <c r="A259" s="178">
        <v>46254</v>
      </c>
      <c r="B259" s="179" t="str">
        <f t="shared" ca="1" si="11"/>
        <v>Active</v>
      </c>
      <c r="C259" s="179" t="s">
        <v>309</v>
      </c>
      <c r="D259" s="179" t="s">
        <v>2013</v>
      </c>
      <c r="E259" s="180"/>
      <c r="F259" s="179"/>
      <c r="G259" s="179"/>
      <c r="H259" s="179"/>
      <c r="I259" s="179" t="s">
        <v>3869</v>
      </c>
      <c r="J259" s="179"/>
      <c r="K259" s="179" t="str">
        <f>IFERROR(IF(INDEX(Vöruskrá!$C:$C,MATCH($C259,Vöruskrá!$B:$B,0))=0,"",INDEX(Vöruskrá!$C:$C,MATCH($C259,Vöruskrá!$B:$B,0))),"")</f>
        <v>Khao C.P. Co., Ltd.</v>
      </c>
      <c r="L259" s="179"/>
      <c r="M259" s="179"/>
      <c r="N259" s="179"/>
      <c r="O259" s="179" t="str">
        <f>IFERROR(IF(INDEX(Vöruskrá!$I:$I,MATCH($C259,Vöruskrá!$B:$B,0))=0,"",INDEX(Vöruskrá!$I:$I,MATCH($C259,Vöruskrá!$B:$B,0))),"")</f>
        <v/>
      </c>
      <c r="P259" s="179"/>
      <c r="Q259" s="313" t="s">
        <v>4777</v>
      </c>
    </row>
    <row r="260" spans="1:17">
      <c r="A260" s="178">
        <v>46254</v>
      </c>
      <c r="B260" s="179" t="str">
        <f t="shared" ca="1" si="11"/>
        <v>Active</v>
      </c>
      <c r="C260" s="179" t="s">
        <v>669</v>
      </c>
      <c r="D260" s="179" t="s">
        <v>2013</v>
      </c>
      <c r="E260" s="180"/>
      <c r="F260" s="179"/>
      <c r="G260" s="179"/>
      <c r="H260" s="179"/>
      <c r="I260" s="179" t="s">
        <v>3869</v>
      </c>
      <c r="J260" s="179"/>
      <c r="K260" s="179" t="str">
        <f>IFERROR(IF(INDEX(Vöruskrá!$C:$C,MATCH($C260,Vöruskrá!$B:$B,0))=0,"",INDEX(Vöruskrá!$C:$C,MATCH($C260,Vöruskrá!$B:$B,0))),"")</f>
        <v>Kjarnavörur hf.</v>
      </c>
      <c r="L260" s="179"/>
      <c r="M260" s="179"/>
      <c r="N260" s="179"/>
      <c r="O260" s="179" t="str">
        <f>IFERROR(IF(INDEX(Vöruskrá!$I:$I,MATCH($C260,Vöruskrá!$B:$B,0))=0,"",INDEX(Vöruskrá!$I:$I,MATCH($C260,Vöruskrá!$B:$B,0))),"")</f>
        <v>https://docs.google.com/document/d/15t1-eFXH5rXaH6pTM_JrSsvUWFxMzyA_tsC46TAvUZ0/edit?usp=sharing</v>
      </c>
      <c r="P260" s="179"/>
      <c r="Q260" s="313" t="s">
        <v>4777</v>
      </c>
    </row>
    <row r="261" spans="1:17">
      <c r="A261" s="178">
        <v>46254</v>
      </c>
      <c r="B261" s="179" t="str">
        <f t="shared" ca="1" si="11"/>
        <v>Active</v>
      </c>
      <c r="C261" s="179" t="s">
        <v>592</v>
      </c>
      <c r="D261" s="179" t="s">
        <v>960</v>
      </c>
      <c r="E261" s="180"/>
      <c r="F261" s="179"/>
      <c r="G261" s="179"/>
      <c r="H261" s="179"/>
      <c r="I261" s="179" t="s">
        <v>3869</v>
      </c>
      <c r="J261" s="179"/>
      <c r="K261" s="179" t="str">
        <f>IFERROR(IF(INDEX(Vöruskrá!$C:$C,MATCH($C261,Vöruskrá!$B:$B,0))=0,"",INDEX(Vöruskrá!$C:$C,MATCH($C261,Vöruskrá!$B:$B,0))),"")</f>
        <v>Matfugl ehf.</v>
      </c>
      <c r="L261" s="179"/>
      <c r="M261" s="179"/>
      <c r="N261" s="179"/>
      <c r="O261" s="179" t="str">
        <f>IFERROR(IF(INDEX(Vöruskrá!$I:$I,MATCH($C261,Vöruskrá!$B:$B,0))=0,"",INDEX(Vöruskrá!$I:$I,MATCH($C261,Vöruskrá!$B:$B,0))),"")</f>
        <v>https://docs.google.com/document/d/1EsNktCPLeisXKdBfLEd-K6e2nCcDizbi7u-xKS5wyDQ/edit?usp=sharing</v>
      </c>
      <c r="P261" s="179"/>
      <c r="Q261" s="313" t="s">
        <v>4777</v>
      </c>
    </row>
    <row r="262" spans="1:17">
      <c r="A262" s="178">
        <v>46254</v>
      </c>
      <c r="B262" s="179" t="str">
        <f t="shared" ca="1" si="11"/>
        <v>Active</v>
      </c>
      <c r="C262" s="179" t="s">
        <v>669</v>
      </c>
      <c r="D262" s="179" t="s">
        <v>960</v>
      </c>
      <c r="E262" s="180"/>
      <c r="F262" s="179"/>
      <c r="G262" s="179"/>
      <c r="H262" s="179"/>
      <c r="I262" s="179" t="s">
        <v>3869</v>
      </c>
      <c r="J262" s="179"/>
      <c r="K262" s="179" t="str">
        <f>IFERROR(IF(INDEX(Vöruskrá!$C:$C,MATCH($C262,Vöruskrá!$B:$B,0))=0,"",INDEX(Vöruskrá!$C:$C,MATCH($C262,Vöruskrá!$B:$B,0))),"")</f>
        <v>Kjarnavörur hf.</v>
      </c>
      <c r="L262" s="179"/>
      <c r="M262" s="179"/>
      <c r="N262" s="179"/>
      <c r="O262" s="179" t="str">
        <f>IFERROR(IF(INDEX(Vöruskrá!$I:$I,MATCH($C262,Vöruskrá!$B:$B,0))=0,"",INDEX(Vöruskrá!$I:$I,MATCH($C262,Vöruskrá!$B:$B,0))),"")</f>
        <v>https://docs.google.com/document/d/15t1-eFXH5rXaH6pTM_JrSsvUWFxMzyA_tsC46TAvUZ0/edit?usp=sharing</v>
      </c>
      <c r="P262" s="179"/>
      <c r="Q262" s="313" t="s">
        <v>4777</v>
      </c>
    </row>
    <row r="263" spans="1:17">
      <c r="A263" s="178">
        <v>46254</v>
      </c>
      <c r="B263" s="179" t="str">
        <f t="shared" ca="1" si="11"/>
        <v>Active</v>
      </c>
      <c r="C263" s="179" t="s">
        <v>1380</v>
      </c>
      <c r="D263" s="179" t="s">
        <v>2038</v>
      </c>
      <c r="E263" s="180"/>
      <c r="F263" s="179"/>
      <c r="G263" s="179"/>
      <c r="H263" s="179"/>
      <c r="I263" s="179" t="s">
        <v>3869</v>
      </c>
      <c r="J263" s="179"/>
      <c r="K263" s="179" t="str">
        <f>IFERROR(IF(INDEX(Vöruskrá!$C:$C,MATCH($C263,Vöruskrá!$B:$B,0))=0,"",INDEX(Vöruskrá!$C:$C,MATCH($C263,Vöruskrá!$B:$B,0))),"")</f>
        <v>Myllan</v>
      </c>
      <c r="L263" s="179"/>
      <c r="M263" s="179"/>
      <c r="N263" s="179"/>
      <c r="O263" s="179" t="str">
        <f>IFERROR(IF(INDEX(Vöruskrá!$I:$I,MATCH($C263,Vöruskrá!$B:$B,0))=0,"",INDEX(Vöruskrá!$I:$I,MATCH($C263,Vöruskrá!$B:$B,0))),"")</f>
        <v>https://www.myllan.is/static/files/upplysingablod/1055_myllan_upplysingablad.pdf?v=1676628428</v>
      </c>
      <c r="P263" s="179"/>
      <c r="Q263" s="313" t="s">
        <v>4777</v>
      </c>
    </row>
    <row r="264" spans="1:17">
      <c r="A264" s="178">
        <v>46254</v>
      </c>
      <c r="B264" s="179" t="str">
        <f t="shared" ca="1" si="11"/>
        <v>Active</v>
      </c>
      <c r="C264" s="179" t="s">
        <v>570</v>
      </c>
      <c r="D264" s="179" t="s">
        <v>2038</v>
      </c>
      <c r="E264" s="180"/>
      <c r="F264" s="179"/>
      <c r="G264" s="179"/>
      <c r="H264" s="179"/>
      <c r="I264" s="179" t="s">
        <v>3869</v>
      </c>
      <c r="J264" s="179"/>
      <c r="K264" s="179" t="str">
        <f>IFERROR(IF(INDEX(Vöruskrá!$C:$C,MATCH($C264,Vöruskrá!$B:$B,0))=0,"",INDEX(Vöruskrá!$C:$C,MATCH($C264,Vöruskrá!$B:$B,0))),"")</f>
        <v>Kjarnafæði Norðlenska hf.</v>
      </c>
      <c r="L264" s="179"/>
      <c r="M264" s="179"/>
      <c r="N264" s="179"/>
      <c r="O264" s="179" t="str">
        <f>IFERROR(IF(INDEX(Vöruskrá!$I:$I,MATCH($C264,Vöruskrá!$B:$B,0))=0,"",INDEX(Vöruskrá!$I:$I,MATCH($C264,Vöruskrá!$B:$B,0))),"")</f>
        <v>https://docs.google.com/document/d/1iXvC7kN0wGPam-zMk0XlcLESdw9tCpSF14EDgGArP38/edit?usp=sharing</v>
      </c>
      <c r="P264" s="179"/>
      <c r="Q264" s="313" t="s">
        <v>4777</v>
      </c>
    </row>
    <row r="265" spans="1:17">
      <c r="A265" s="182">
        <v>46255</v>
      </c>
      <c r="B265" s="183"/>
      <c r="C265" s="183" t="s">
        <v>4774</v>
      </c>
      <c r="D265" s="183"/>
      <c r="E265" s="184"/>
      <c r="F265" s="183"/>
      <c r="G265" s="183"/>
      <c r="H265" s="183"/>
      <c r="I265" s="183"/>
      <c r="J265" s="183"/>
      <c r="K265" s="183"/>
      <c r="L265" s="183"/>
      <c r="M265" s="183"/>
      <c r="N265" s="183"/>
      <c r="O265" s="183"/>
      <c r="P265" s="183"/>
      <c r="Q265" s="313"/>
    </row>
    <row r="266" spans="1:17" ht="15">
      <c r="A266" s="185">
        <v>46255</v>
      </c>
      <c r="B266" s="186" t="str">
        <f t="shared" ref="B266:B286" ca="1" si="13">IF($A266&lt;TODAY(),"Expired","Active")</f>
        <v>Active</v>
      </c>
      <c r="C266" s="368" t="s">
        <v>1597</v>
      </c>
      <c r="D266" s="186" t="s">
        <v>1993</v>
      </c>
      <c r="E266" s="187"/>
      <c r="F266" s="186"/>
      <c r="G266" s="186"/>
      <c r="H266" s="186"/>
      <c r="I266" s="186"/>
      <c r="J266" s="186"/>
      <c r="K266" s="186"/>
      <c r="L266" s="186"/>
      <c r="M266" s="186"/>
      <c r="N266" s="186"/>
      <c r="O266" s="186"/>
      <c r="P266" s="186"/>
      <c r="Q266" s="313" t="s">
        <v>4775</v>
      </c>
    </row>
    <row r="267" spans="1:17">
      <c r="A267" s="178">
        <v>46255</v>
      </c>
      <c r="B267" s="179" t="str">
        <f t="shared" ca="1" si="13"/>
        <v>Active</v>
      </c>
      <c r="C267" s="179" t="s">
        <v>155</v>
      </c>
      <c r="D267" s="179" t="s">
        <v>1993</v>
      </c>
      <c r="E267" s="180">
        <f>Hráefnaskrá!$D$201/1000</f>
        <v>90</v>
      </c>
      <c r="F267" s="179"/>
      <c r="G267" s="179"/>
      <c r="H267" s="179"/>
      <c r="I267" s="179" t="s">
        <v>3869</v>
      </c>
      <c r="J267" s="179"/>
      <c r="K267" s="179" t="str">
        <f>IFERROR(IF(INDEX(Vöruskrá!$C:$C,MATCH($C267,Vöruskrá!$B:$B,0))=0,"",INDEX(Vöruskrá!$C:$C,MATCH($C267,Vöruskrá!$B:$B,0))),"")</f>
        <v>Danpo</v>
      </c>
      <c r="L267" s="179"/>
      <c r="M267" s="179"/>
      <c r="N267" s="179"/>
      <c r="O267" s="179" t="str">
        <f>IFERROR(IF(INDEX(Vöruskrá!$I:$I,MATCH($C267,Vöruskrá!$B:$B,0))=0,"",INDEX(Vöruskrá!$I:$I,MATCH($C267,Vöruskrá!$B:$B,0))),"")</f>
        <v>https://drive.google.com/file/d/1GO4O3alIJnHNWfA6fdAD_SVmAdbBm5wZ/view?usp=sharing</v>
      </c>
      <c r="P267" s="179"/>
      <c r="Q267" s="313"/>
    </row>
    <row r="268" spans="1:17">
      <c r="A268" s="178">
        <v>46255</v>
      </c>
      <c r="B268" s="179" t="str">
        <f t="shared" ca="1" si="13"/>
        <v>Active</v>
      </c>
      <c r="C268" s="179" t="s">
        <v>891</v>
      </c>
      <c r="D268" s="179" t="s">
        <v>1993</v>
      </c>
      <c r="E268" s="180">
        <f>Hráefnaskrá!$D$202/1000</f>
        <v>4</v>
      </c>
      <c r="F268" s="179"/>
      <c r="G268" s="179"/>
      <c r="H268" s="179"/>
      <c r="I268" s="179" t="s">
        <v>3869</v>
      </c>
      <c r="J268" s="179"/>
      <c r="K268" s="179" t="str">
        <f>IFERROR(IF(INDEX(Vöruskrá!$C:$C,MATCH($C268,Vöruskrá!$B:$B,0))=0,"",INDEX(Vöruskrá!$C:$C,MATCH($C268,Vöruskrá!$B:$B,0))),"")</f>
        <v/>
      </c>
      <c r="L268" s="179"/>
      <c r="M268" s="179"/>
      <c r="N268" s="179"/>
      <c r="O268" s="179" t="str">
        <f>IFERROR(IF(INDEX(Vöruskrá!$I:$I,MATCH($C268,Vöruskrá!$B:$B,0))=0,"",INDEX(Vöruskrá!$I:$I,MATCH($C268,Vöruskrá!$B:$B,0))),"")</f>
        <v/>
      </c>
      <c r="P268" s="179"/>
      <c r="Q268" s="313"/>
    </row>
    <row r="269" spans="1:17">
      <c r="A269" s="178">
        <v>46255</v>
      </c>
      <c r="B269" s="179" t="str">
        <f t="shared" ca="1" si="13"/>
        <v>Active</v>
      </c>
      <c r="C269" s="179" t="s">
        <v>889</v>
      </c>
      <c r="D269" s="179" t="s">
        <v>1993</v>
      </c>
      <c r="E269" s="180">
        <f>Hráefnaskrá!$D$203/1000</f>
        <v>1.3</v>
      </c>
      <c r="F269" s="179"/>
      <c r="G269" s="179"/>
      <c r="H269" s="179"/>
      <c r="I269" s="179" t="s">
        <v>3869</v>
      </c>
      <c r="J269" s="179"/>
      <c r="K269" s="179" t="str">
        <f>IFERROR(IF(INDEX(Vöruskrá!$C:$C,MATCH($C269,Vöruskrá!$B:$B,0))=0,"",INDEX(Vöruskrá!$C:$C,MATCH($C269,Vöruskrá!$B:$B,0))),"")</f>
        <v/>
      </c>
      <c r="L269" s="179"/>
      <c r="M269" s="179"/>
      <c r="N269" s="179"/>
      <c r="O269" s="179" t="str">
        <f>IFERROR(IF(INDEX(Vöruskrá!$I:$I,MATCH($C269,Vöruskrá!$B:$B,0))=0,"",INDEX(Vöruskrá!$I:$I,MATCH($C269,Vöruskrá!$B:$B,0))),"")</f>
        <v/>
      </c>
      <c r="P269" s="179"/>
      <c r="Q269" s="313"/>
    </row>
    <row r="270" spans="1:17">
      <c r="A270" s="178">
        <v>46255</v>
      </c>
      <c r="B270" s="179" t="str">
        <f t="shared" ca="1" si="13"/>
        <v>Active</v>
      </c>
      <c r="C270" s="179" t="s">
        <v>900</v>
      </c>
      <c r="D270" s="179" t="s">
        <v>1993</v>
      </c>
      <c r="E270" s="180">
        <f>Hráefnaskrá!$D$204/1000</f>
        <v>0.5</v>
      </c>
      <c r="F270" s="179"/>
      <c r="G270" s="179"/>
      <c r="H270" s="179"/>
      <c r="I270" s="179" t="s">
        <v>3869</v>
      </c>
      <c r="J270" s="179"/>
      <c r="K270" s="179" t="str">
        <f>IFERROR(IF(INDEX(Vöruskrá!$C:$C,MATCH($C270,Vöruskrá!$B:$B,0))=0,"",INDEX(Vöruskrá!$C:$C,MATCH($C270,Vöruskrá!$B:$B,0))),"")</f>
        <v>Nordic Spice AB</v>
      </c>
      <c r="L270" s="179"/>
      <c r="M270" s="179"/>
      <c r="N270" s="179"/>
      <c r="O270" s="179" t="str">
        <f>IFERROR(IF(INDEX(Vöruskrá!$I:$I,MATCH($C270,Vöruskrá!$B:$B,0))=0,"",INDEX(Vöruskrá!$I:$I,MATCH($C270,Vöruskrá!$B:$B,0))),"")</f>
        <v>https://garri.overcastcdn.com/documents/5001680B.pdf</v>
      </c>
      <c r="P270" s="179"/>
      <c r="Q270" s="313"/>
    </row>
    <row r="271" spans="1:17">
      <c r="A271" s="178">
        <v>46255</v>
      </c>
      <c r="B271" s="179" t="str">
        <f t="shared" ca="1" si="13"/>
        <v>Active</v>
      </c>
      <c r="C271" s="179" t="s">
        <v>717</v>
      </c>
      <c r="D271" s="179" t="s">
        <v>1993</v>
      </c>
      <c r="E271" s="180">
        <f>Hráefnaskrá!$D$205/1000</f>
        <v>0.3</v>
      </c>
      <c r="F271" s="179"/>
      <c r="G271" s="179"/>
      <c r="H271" s="179"/>
      <c r="I271" s="179" t="s">
        <v>3869</v>
      </c>
      <c r="J271" s="179"/>
      <c r="K271" s="179" t="str">
        <f>IFERROR(IF(INDEX(Vöruskrá!$C:$C,MATCH($C271,Vöruskrá!$B:$B,0))=0,"",INDEX(Vöruskrá!$C:$C,MATCH($C271,Vöruskrá!$B:$B,0))),"")</f>
        <v>Nordic Spice AB/Garri</v>
      </c>
      <c r="L271" s="179"/>
      <c r="M271" s="179"/>
      <c r="N271" s="179"/>
      <c r="O271" s="179" t="str">
        <f>IFERROR(IF(INDEX(Vöruskrá!$I:$I,MATCH($C271,Vöruskrá!$B:$B,0))=0,"",INDEX(Vöruskrá!$I:$I,MATCH($C271,Vöruskrá!$B:$B,0))),"")</f>
        <v>https://drive.google.com/file/d/1NxDuZHxld5CsvYcJgTiXxTjyQty0WriF/view?usp=sharing</v>
      </c>
      <c r="P271" s="179"/>
      <c r="Q271" s="313"/>
    </row>
    <row r="272" spans="1:17">
      <c r="A272" s="178">
        <v>46255</v>
      </c>
      <c r="B272" s="179" t="str">
        <f t="shared" ca="1" si="13"/>
        <v>Active</v>
      </c>
      <c r="C272" s="179" t="s">
        <v>919</v>
      </c>
      <c r="D272" s="179" t="s">
        <v>1993</v>
      </c>
      <c r="E272" s="180">
        <f>Hráefnaskrá!$D$206/1000</f>
        <v>1.6</v>
      </c>
      <c r="F272" s="179"/>
      <c r="G272" s="179"/>
      <c r="H272" s="179"/>
      <c r="I272" s="179" t="s">
        <v>3869</v>
      </c>
      <c r="J272" s="179"/>
      <c r="K272" s="179" t="str">
        <f>IFERROR(IF(INDEX(Vöruskrá!$C:$C,MATCH($C272,Vöruskrá!$B:$B,0))=0,"",INDEX(Vöruskrá!$C:$C,MATCH($C272,Vöruskrá!$B:$B,0))),"")</f>
        <v/>
      </c>
      <c r="L272" s="179"/>
      <c r="M272" s="179"/>
      <c r="N272" s="179"/>
      <c r="O272" s="179" t="str">
        <f>IFERROR(IF(INDEX(Vöruskrá!$I:$I,MATCH($C272,Vöruskrá!$B:$B,0))=0,"",INDEX(Vöruskrá!$I:$I,MATCH($C272,Vöruskrá!$B:$B,0))),"")</f>
        <v/>
      </c>
      <c r="P272" s="179"/>
      <c r="Q272" s="313"/>
    </row>
    <row r="273" spans="1:17">
      <c r="A273" s="178">
        <v>46255</v>
      </c>
      <c r="B273" s="179" t="str">
        <f t="shared" ca="1" si="13"/>
        <v>Active</v>
      </c>
      <c r="C273" s="179" t="s">
        <v>1478</v>
      </c>
      <c r="D273" s="179" t="s">
        <v>1993</v>
      </c>
      <c r="E273" s="180">
        <f>Hráefnaskrá!$D$207/1000</f>
        <v>0.8</v>
      </c>
      <c r="F273" s="179"/>
      <c r="G273" s="179"/>
      <c r="H273" s="179"/>
      <c r="I273" s="179" t="s">
        <v>3869</v>
      </c>
      <c r="J273" s="179"/>
      <c r="K273" s="179" t="str">
        <f>IFERROR(IF(INDEX(Vöruskrá!$C:$C,MATCH($C273,Vöruskrá!$B:$B,0))=0,"",INDEX(Vöruskrá!$C:$C,MATCH($C273,Vöruskrá!$B:$B,0))),"")</f>
        <v>VANTAR – birgi óskráður</v>
      </c>
      <c r="L273" s="179"/>
      <c r="M273" s="179"/>
      <c r="N273" s="179"/>
      <c r="O273" s="179" t="str">
        <f>IFERROR(IF(INDEX(Vöruskrá!$I:$I,MATCH($C273,Vöruskrá!$B:$B,0))=0,"",INDEX(Vöruskrá!$I:$I,MATCH($C273,Vöruskrá!$B:$B,0))),"")</f>
        <v>VANTAR – hlekkur á gagnablað</v>
      </c>
      <c r="P273" s="179"/>
      <c r="Q273" s="313"/>
    </row>
    <row r="274" spans="1:17">
      <c r="A274" s="178">
        <v>46255</v>
      </c>
      <c r="B274" s="179" t="str">
        <f t="shared" ca="1" si="13"/>
        <v>Active</v>
      </c>
      <c r="C274" s="179" t="s">
        <v>998</v>
      </c>
      <c r="D274" s="179" t="s">
        <v>1993</v>
      </c>
      <c r="E274" s="180">
        <f>Hráefnaskrá!$D$208/1000</f>
        <v>0.15</v>
      </c>
      <c r="F274" s="179"/>
      <c r="G274" s="179"/>
      <c r="H274" s="179"/>
      <c r="I274" s="179" t="s">
        <v>3869</v>
      </c>
      <c r="J274" s="179"/>
      <c r="K274" s="179" t="str">
        <f>IFERROR(IF(INDEX(Vöruskrá!$C:$C,MATCH($C274,Vöruskrá!$B:$B,0))=0,"",INDEX(Vöruskrá!$C:$C,MATCH($C274,Vöruskrá!$B:$B,0))),"")</f>
        <v>Nordic Spice AB/Garri</v>
      </c>
      <c r="L274" s="179"/>
      <c r="M274" s="179"/>
      <c r="N274" s="179"/>
      <c r="O274" s="179" t="str">
        <f>IFERROR(IF(INDEX(Vöruskrá!$I:$I,MATCH($C274,Vöruskrá!$B:$B,0))=0,"",INDEX(Vöruskrá!$I:$I,MATCH($C274,Vöruskrá!$B:$B,0))),"")</f>
        <v>https://garri.overcastcdn.com/documents/5000310C.pdf</v>
      </c>
      <c r="P274" s="179"/>
      <c r="Q274" s="313"/>
    </row>
    <row r="275" spans="1:17">
      <c r="A275" s="178">
        <v>46255</v>
      </c>
      <c r="B275" s="179" t="str">
        <f t="shared" ca="1" si="13"/>
        <v>Active</v>
      </c>
      <c r="C275" s="179" t="s">
        <v>1002</v>
      </c>
      <c r="D275" s="179" t="s">
        <v>1993</v>
      </c>
      <c r="E275" s="180">
        <f>Hráefnaskrá!$D$209/1000</f>
        <v>0.2</v>
      </c>
      <c r="F275" s="179"/>
      <c r="G275" s="179"/>
      <c r="H275" s="179"/>
      <c r="I275" s="179" t="s">
        <v>3869</v>
      </c>
      <c r="J275" s="179"/>
      <c r="K275" s="179" t="str">
        <f>IFERROR(IF(INDEX(Vöruskrá!$C:$C,MATCH($C275,Vöruskrá!$B:$B,0))=0,"",INDEX(Vöruskrá!$C:$C,MATCH($C275,Vöruskrá!$B:$B,0))),"")</f>
        <v>Nordic Spice AB/Garri</v>
      </c>
      <c r="L275" s="179"/>
      <c r="M275" s="179"/>
      <c r="N275" s="179"/>
      <c r="O275" s="179" t="str">
        <f>IFERROR(IF(INDEX(Vöruskrá!$I:$I,MATCH($C275,Vöruskrá!$B:$B,0))=0,"",INDEX(Vöruskrá!$I:$I,MATCH($C275,Vöruskrá!$B:$B,0))),"")</f>
        <v>https://garri.overcastcdn.com/documents/5001411C.pdf</v>
      </c>
      <c r="P275" s="179"/>
      <c r="Q275" s="313"/>
    </row>
    <row r="276" spans="1:17">
      <c r="A276" s="178">
        <v>46255</v>
      </c>
      <c r="B276" s="179" t="str">
        <f t="shared" ca="1" si="13"/>
        <v>Active</v>
      </c>
      <c r="C276" s="179" t="s">
        <v>269</v>
      </c>
      <c r="D276" s="179" t="s">
        <v>1993</v>
      </c>
      <c r="E276" s="180">
        <f>Hráefnaskrá!$D$210/1000</f>
        <v>0.99</v>
      </c>
      <c r="F276" s="179"/>
      <c r="G276" s="179"/>
      <c r="H276" s="179"/>
      <c r="I276" s="179" t="s">
        <v>3869</v>
      </c>
      <c r="J276" s="179"/>
      <c r="K276" s="179" t="str">
        <f>IFERROR(IF(INDEX(Vöruskrá!$C:$C,MATCH($C276,Vöruskrá!$B:$B,0))=0,"",INDEX(Vöruskrá!$C:$C,MATCH($C276,Vöruskrá!$B:$B,0))),"")</f>
        <v>Katla matvælaiðja ehf.</v>
      </c>
      <c r="L276" s="179"/>
      <c r="M276" s="179"/>
      <c r="N276" s="179"/>
      <c r="O276" s="179" t="str">
        <f>IFERROR(IF(INDEX(Vöruskrá!$I:$I,MATCH($C276,Vöruskrá!$B:$B,0))=0,"",INDEX(Vöruskrá!$I:$I,MATCH($C276,Vöruskrá!$B:$B,0))),"")</f>
        <v>https://drive.google.com/file/d/18_svh90eLQ1eSbJF3qr3eWDjhyhpL95Y/view?usp=sharing</v>
      </c>
      <c r="P276" s="179"/>
      <c r="Q276" s="313"/>
    </row>
    <row r="277" spans="1:17">
      <c r="A277" s="178">
        <v>46255</v>
      </c>
      <c r="B277" s="179" t="str">
        <f t="shared" ca="1" si="13"/>
        <v>Active</v>
      </c>
      <c r="C277" s="179" t="s">
        <v>720</v>
      </c>
      <c r="D277" s="179" t="s">
        <v>1993</v>
      </c>
      <c r="E277" s="180">
        <f>Hráefnaskrá!$D$211/1000</f>
        <v>0.16</v>
      </c>
      <c r="F277" s="179"/>
      <c r="G277" s="179"/>
      <c r="H277" s="179"/>
      <c r="I277" s="179" t="s">
        <v>3869</v>
      </c>
      <c r="J277" s="179"/>
      <c r="K277" s="179" t="str">
        <f>IFERROR(IF(INDEX(Vöruskrá!$C:$C,MATCH($C277,Vöruskrá!$B:$B,0))=0,"",INDEX(Vöruskrá!$C:$C,MATCH($C277,Vöruskrá!$B:$B,0))),"")</f>
        <v>Nordic Spice AB/Garri</v>
      </c>
      <c r="L277" s="179"/>
      <c r="M277" s="179"/>
      <c r="N277" s="179"/>
      <c r="O277" s="179" t="str">
        <f>IFERROR(IF(INDEX(Vöruskrá!$I:$I,MATCH($C277,Vöruskrá!$B:$B,0))=0,"",INDEX(Vöruskrá!$I:$I,MATCH($C277,Vöruskrá!$B:$B,0))),"")</f>
        <v>https://drive.google.com/file/d/16pABGxDAo2BQ5ZBD9aqSATzh85vQmJ63/view?usp=sharing</v>
      </c>
      <c r="P277" s="179"/>
      <c r="Q277" s="313"/>
    </row>
    <row r="278" spans="1:17">
      <c r="A278" s="178">
        <v>46255</v>
      </c>
      <c r="B278" s="179" t="str">
        <f t="shared" ca="1" si="13"/>
        <v>Active</v>
      </c>
      <c r="C278" s="179" t="s">
        <v>245</v>
      </c>
      <c r="D278" s="179" t="s">
        <v>1993</v>
      </c>
      <c r="E278" s="180"/>
      <c r="F278" s="179"/>
      <c r="G278" s="179"/>
      <c r="H278" s="179"/>
      <c r="I278" s="179" t="s">
        <v>3869</v>
      </c>
      <c r="J278" s="179"/>
      <c r="K278" s="179" t="str">
        <f>IFERROR(IF(INDEX(Vöruskrá!$C:$C,MATCH($C278,Vöruskrá!$B:$B,0))=0,"",INDEX(Vöruskrá!$C:$C,MATCH($C278,Vöruskrá!$B:$B,0))),"")</f>
        <v>Mydibel</v>
      </c>
      <c r="L278" s="179"/>
      <c r="M278" s="179"/>
      <c r="N278" s="179"/>
      <c r="O278" s="179" t="str">
        <f>IFERROR(IF(INDEX(Vöruskrá!$I:$I,MATCH($C278,Vöruskrá!$B:$B,0))=0,"",INDEX(Vöruskrá!$I:$I,MATCH($C278,Vöruskrá!$B:$B,0))),"")</f>
        <v>https://vefverslun.ojk-isam.is/api/BlobForward/inline/ojkisam/189951b7-effb-4203-bd14-2e1084333a72.pdf</v>
      </c>
      <c r="P278" s="179"/>
      <c r="Q278" s="313" t="s">
        <v>4777</v>
      </c>
    </row>
    <row r="279" spans="1:17">
      <c r="A279" s="178">
        <v>46255</v>
      </c>
      <c r="B279" s="179" t="str">
        <f t="shared" ca="1" si="13"/>
        <v>Active</v>
      </c>
      <c r="C279" s="179" t="s">
        <v>1050</v>
      </c>
      <c r="D279" s="179" t="s">
        <v>1993</v>
      </c>
      <c r="E279" s="180"/>
      <c r="F279" s="179"/>
      <c r="G279" s="179"/>
      <c r="H279" s="179"/>
      <c r="I279" s="179" t="s">
        <v>3869</v>
      </c>
      <c r="J279" s="179"/>
      <c r="K279" s="179" t="str">
        <f>IFERROR(IF(INDEX(Vöruskrá!$C:$C,MATCH($C279,Vöruskrá!$B:$B,0))=0,"",INDEX(Vöruskrá!$C:$C,MATCH($C279,Vöruskrá!$B:$B,0))),"")</f>
        <v>Matarstund</v>
      </c>
      <c r="L279" s="179"/>
      <c r="M279" s="179"/>
      <c r="N279" s="179"/>
      <c r="O279" s="179" t="str">
        <f>IFERROR(IF(INDEX(Vöruskrá!$I:$I,MATCH($C279,Vöruskrá!$B:$B,0))=0,"",INDEX(Vöruskrá!$I:$I,MATCH($C279,Vöruskrá!$B:$B,0))),"")</f>
        <v/>
      </c>
      <c r="P279" s="179"/>
      <c r="Q279" s="313" t="s">
        <v>4777</v>
      </c>
    </row>
    <row r="280" spans="1:17">
      <c r="A280" s="178">
        <v>46255</v>
      </c>
      <c r="B280" s="179" t="str">
        <f t="shared" ca="1" si="13"/>
        <v>Active</v>
      </c>
      <c r="C280" s="179" t="s">
        <v>245</v>
      </c>
      <c r="D280" s="179" t="s">
        <v>1993</v>
      </c>
      <c r="E280" s="180"/>
      <c r="F280" s="179"/>
      <c r="G280" s="179"/>
      <c r="H280" s="179"/>
      <c r="I280" s="179" t="s">
        <v>3869</v>
      </c>
      <c r="J280" s="179"/>
      <c r="K280" s="179" t="str">
        <f>IFERROR(IF(INDEX(Vöruskrá!$C:$C,MATCH($C280,Vöruskrá!$B:$B,0))=0,"",INDEX(Vöruskrá!$C:$C,MATCH($C280,Vöruskrá!$B:$B,0))),"")</f>
        <v>Mydibel</v>
      </c>
      <c r="L280" s="179"/>
      <c r="M280" s="179"/>
      <c r="N280" s="179"/>
      <c r="O280" s="179" t="str">
        <f>IFERROR(IF(INDEX(Vöruskrá!$I:$I,MATCH($C280,Vöruskrá!$B:$B,0))=0,"",INDEX(Vöruskrá!$I:$I,MATCH($C280,Vöruskrá!$B:$B,0))),"")</f>
        <v>https://vefverslun.ojk-isam.is/api/BlobForward/inline/ojkisam/189951b7-effb-4203-bd14-2e1084333a72.pdf</v>
      </c>
      <c r="P280" s="179"/>
      <c r="Q280" s="313" t="s">
        <v>4777</v>
      </c>
    </row>
    <row r="281" spans="1:17">
      <c r="A281" s="178">
        <v>46255</v>
      </c>
      <c r="B281" s="179" t="str">
        <f t="shared" ca="1" si="13"/>
        <v>Active</v>
      </c>
      <c r="C281" s="179" t="s">
        <v>260</v>
      </c>
      <c r="D281" s="179" t="s">
        <v>1993</v>
      </c>
      <c r="E281" s="180"/>
      <c r="F281" s="179"/>
      <c r="G281" s="179"/>
      <c r="H281" s="179"/>
      <c r="I281" s="179" t="s">
        <v>3869</v>
      </c>
      <c r="J281" s="179"/>
      <c r="K281" s="179" t="str">
        <f>IFERROR(IF(INDEX(Vöruskrá!$C:$C,MATCH($C281,Vöruskrá!$B:$B,0))=0,"",INDEX(Vöruskrá!$C:$C,MATCH($C281,Vöruskrá!$B:$B,0))),"")</f>
        <v>Kjarnavörur hf.</v>
      </c>
      <c r="L281" s="179"/>
      <c r="M281" s="179"/>
      <c r="N281" s="179"/>
      <c r="O281" s="179" t="str">
        <f>IFERROR(IF(INDEX(Vöruskrá!$I:$I,MATCH($C281,Vöruskrá!$B:$B,0))=0,"",INDEX(Vöruskrá!$I:$I,MATCH($C281,Vöruskrá!$B:$B,0))),"")</f>
        <v>https://docs.google.com/document/d/1jjpLQLnejNxDdmA90ekhQ3HbNVINXitkS6-S1W5yeak/edit?usp=sharing</v>
      </c>
      <c r="P281" s="179"/>
      <c r="Q281" s="313" t="s">
        <v>4777</v>
      </c>
    </row>
    <row r="282" spans="1:17" ht="18" customHeight="1">
      <c r="A282" s="178">
        <v>46255</v>
      </c>
      <c r="B282" s="179" t="str">
        <f t="shared" ca="1" si="13"/>
        <v>Active</v>
      </c>
      <c r="C282" s="179" t="s">
        <v>183</v>
      </c>
      <c r="D282" s="179" t="s">
        <v>2013</v>
      </c>
      <c r="E282" s="180"/>
      <c r="F282" s="179"/>
      <c r="G282" s="179"/>
      <c r="H282" s="179"/>
      <c r="I282" s="179" t="s">
        <v>3869</v>
      </c>
      <c r="J282" s="179"/>
      <c r="K282" s="179" t="str">
        <f>IFERROR(IF(INDEX(Vöruskrá!$C:$C,MATCH($C282,Vöruskrá!$B:$B,0))=0,"",INDEX(Vöruskrá!$C:$C,MATCH($C282,Vöruskrá!$B:$B,0))),"")</f>
        <v>Orkla Foods Sweden/Danól</v>
      </c>
      <c r="L282" s="179"/>
      <c r="M282" s="179"/>
      <c r="N282" s="179"/>
      <c r="O282" s="179" t="str">
        <f>IFERROR(IF(INDEX(Vöruskrá!$I:$I,MATCH($C282,Vöruskrá!$B:$B,0))=0,"",INDEX(Vöruskrá!$I:$I,MATCH($C282,Vöruskrá!$B:$B,0))),"")</f>
        <v>https://docs.google.com/document/d/1hD7vfcvl0f75johYoY3PnnS548AlpCDkNKyTSEnJezk/edit?usp=sharing</v>
      </c>
      <c r="P282" s="179"/>
      <c r="Q282" s="313" t="s">
        <v>4777</v>
      </c>
    </row>
    <row r="283" spans="1:17">
      <c r="A283" s="178">
        <v>46255</v>
      </c>
      <c r="B283" s="179" t="str">
        <f t="shared" ca="1" si="13"/>
        <v>Active</v>
      </c>
      <c r="C283" s="179" t="s">
        <v>245</v>
      </c>
      <c r="D283" s="179" t="s">
        <v>2013</v>
      </c>
      <c r="E283" s="180"/>
      <c r="F283" s="179"/>
      <c r="G283" s="179"/>
      <c r="H283" s="179"/>
      <c r="I283" s="179" t="s">
        <v>3869</v>
      </c>
      <c r="J283" s="179"/>
      <c r="K283" s="179" t="str">
        <f>IFERROR(IF(INDEX(Vöruskrá!$C:$C,MATCH($C283,Vöruskrá!$B:$B,0))=0,"",INDEX(Vöruskrá!$C:$C,MATCH($C283,Vöruskrá!$B:$B,0))),"")</f>
        <v>Mydibel</v>
      </c>
      <c r="L283" s="179"/>
      <c r="M283" s="179"/>
      <c r="N283" s="179"/>
      <c r="O283" s="179" t="str">
        <f>IFERROR(IF(INDEX(Vöruskrá!$I:$I,MATCH($C283,Vöruskrá!$B:$B,0))=0,"",INDEX(Vöruskrá!$I:$I,MATCH($C283,Vöruskrá!$B:$B,0))),"")</f>
        <v>https://vefverslun.ojk-isam.is/api/BlobForward/inline/ojkisam/189951b7-effb-4203-bd14-2e1084333a72.pdf</v>
      </c>
      <c r="P283" s="179"/>
      <c r="Q283" s="313" t="s">
        <v>4777</v>
      </c>
    </row>
    <row r="284" spans="1:17">
      <c r="A284" s="178">
        <v>46255</v>
      </c>
      <c r="B284" s="179" t="str">
        <f t="shared" ca="1" si="13"/>
        <v>Active</v>
      </c>
      <c r="C284" s="179" t="s">
        <v>260</v>
      </c>
      <c r="D284" s="179" t="s">
        <v>2013</v>
      </c>
      <c r="E284" s="180"/>
      <c r="F284" s="179"/>
      <c r="G284" s="179"/>
      <c r="H284" s="179"/>
      <c r="I284" s="179" t="s">
        <v>3869</v>
      </c>
      <c r="J284" s="179"/>
      <c r="K284" s="179" t="str">
        <f>IFERROR(IF(INDEX(Vöruskrá!$C:$C,MATCH($C284,Vöruskrá!$B:$B,0))=0,"",INDEX(Vöruskrá!$C:$C,MATCH($C284,Vöruskrá!$B:$B,0))),"")</f>
        <v>Kjarnavörur hf.</v>
      </c>
      <c r="L284" s="179"/>
      <c r="M284" s="179"/>
      <c r="N284" s="179"/>
      <c r="O284" s="179" t="str">
        <f>IFERROR(IF(INDEX(Vöruskrá!$I:$I,MATCH($C284,Vöruskrá!$B:$B,0))=0,"",INDEX(Vöruskrá!$I:$I,MATCH($C284,Vöruskrá!$B:$B,0))),"")</f>
        <v>https://docs.google.com/document/d/1jjpLQLnejNxDdmA90ekhQ3HbNVINXitkS6-S1W5yeak/edit?usp=sharing</v>
      </c>
      <c r="P284" s="179"/>
      <c r="Q284" s="313" t="s">
        <v>4777</v>
      </c>
    </row>
    <row r="285" spans="1:17">
      <c r="A285" s="178">
        <v>46255</v>
      </c>
      <c r="B285" s="179" t="str">
        <f t="shared" ca="1" si="13"/>
        <v>Active</v>
      </c>
      <c r="C285" s="179" t="s">
        <v>52</v>
      </c>
      <c r="D285" s="179" t="s">
        <v>2038</v>
      </c>
      <c r="E285" s="180"/>
      <c r="F285" s="179"/>
      <c r="G285" s="179"/>
      <c r="H285" s="179"/>
      <c r="I285" s="179" t="s">
        <v>3869</v>
      </c>
      <c r="J285" s="179"/>
      <c r="K285" s="179" t="str">
        <f>IFERROR(IF(INDEX(Vöruskrá!$C:$C,MATCH($C285,Vöruskrá!$B:$B,0))=0,"",INDEX(Vöruskrá!$C:$C,MATCH($C285,Vöruskrá!$B:$B,0))),"")</f>
        <v>Myllan</v>
      </c>
      <c r="L285" s="179"/>
      <c r="M285" s="179"/>
      <c r="N285" s="179"/>
      <c r="O285" s="179" t="str">
        <f>IFERROR(IF(INDEX(Vöruskrá!$I:$I,MATCH($C285,Vöruskrá!$B:$B,0))=0,"",INDEX(Vöruskrá!$I:$I,MATCH($C285,Vöruskrá!$B:$B,0))),"")</f>
        <v>https://www.myllan.is/is/vorulinur/samlokubraud/heimilisbraud-heilt</v>
      </c>
      <c r="P285" s="179"/>
      <c r="Q285" s="313" t="s">
        <v>4777</v>
      </c>
    </row>
    <row r="286" spans="1:17" ht="18" customHeight="1">
      <c r="A286" s="178">
        <v>46255</v>
      </c>
      <c r="B286" s="179" t="str">
        <f t="shared" ca="1" si="13"/>
        <v>Active</v>
      </c>
      <c r="C286" s="179" t="s">
        <v>160</v>
      </c>
      <c r="D286" s="179" t="s">
        <v>2038</v>
      </c>
      <c r="E286" s="180"/>
      <c r="F286" s="179"/>
      <c r="G286" s="179"/>
      <c r="H286" s="179"/>
      <c r="I286" s="179" t="s">
        <v>3869</v>
      </c>
      <c r="J286" s="179"/>
      <c r="K286" s="179" t="str">
        <f>IFERROR(IF(INDEX(Vöruskrá!$C:$C,MATCH($C286,Vöruskrá!$B:$B,0))=0,"",INDEX(Vöruskrá!$C:$C,MATCH($C286,Vöruskrá!$B:$B,0))),"")</f>
        <v>Kjarnafæði Norðlenska hf.</v>
      </c>
      <c r="L286" s="179"/>
      <c r="M286" s="179"/>
      <c r="N286" s="179"/>
      <c r="O286" s="179" t="str">
        <f>IFERROR(IF(INDEX(Vöruskrá!$I:$I,MATCH($C286,Vöruskrá!$B:$B,0))=0,"",INDEX(Vöruskrá!$I:$I,MATCH($C286,Vöruskrá!$B:$B,0))),"")</f>
        <v>https://docs.google.com/document/d/1LXzsuB69-IC_oRxF1lHfWTuKdnHk4OhCG33dUGHUGSs/edit?usp=sharing</v>
      </c>
      <c r="P286" s="179"/>
      <c r="Q286" s="313" t="s">
        <v>4777</v>
      </c>
    </row>
    <row r="287" spans="1:17" ht="18" customHeight="1">
      <c r="A287" s="332">
        <v>46255</v>
      </c>
      <c r="B287" s="313" t="str">
        <f ca="1">IF($A287&lt;TODAY(),"Expired","Active")</f>
        <v>Active</v>
      </c>
      <c r="C287" s="313" t="s">
        <v>256</v>
      </c>
      <c r="D287" s="313" t="s">
        <v>960</v>
      </c>
      <c r="E287" s="333"/>
      <c r="F287" s="313"/>
      <c r="G287" s="313"/>
      <c r="H287" s="313"/>
      <c r="I287" s="179"/>
      <c r="J287" s="179"/>
      <c r="K287" s="179" t="str">
        <f>IFERROR(IF(INDEX(Vöruskrá!$C:$C,MATCH($C287,Vöruskrá!$B:$B,0))=0,"",INDEX(Vöruskrá!$C:$C,MATCH($C287,Vöruskrá!$B:$B,0))),"")</f>
        <v>Kjarnavörur hf.</v>
      </c>
      <c r="L287" s="179"/>
      <c r="M287" s="179"/>
      <c r="N287" s="179"/>
      <c r="O287" s="179" t="str">
        <f>IFERROR(IF(INDEX(Vöruskrá!$I:$I,MATCH($C287,Vöruskrá!$B:$B,0))=0,"",INDEX(Vöruskrá!$I:$I,MATCH($C287,Vöruskrá!$B:$B,0))),"")</f>
        <v>https://drive.google.com/file/d/1RA_hEPDQMpqswOh6yfemnR-S_oqXCP2_/view?usp=sharing</v>
      </c>
      <c r="P287" s="179"/>
      <c r="Q287" s="313" t="s">
        <v>4778</v>
      </c>
    </row>
    <row r="288" spans="1:17">
      <c r="A288" s="182">
        <v>46258</v>
      </c>
      <c r="B288" s="183"/>
      <c r="C288" s="183" t="s">
        <v>4774</v>
      </c>
      <c r="D288" s="183"/>
      <c r="E288" s="184"/>
      <c r="F288" s="183"/>
      <c r="G288" s="183"/>
      <c r="H288" s="183"/>
      <c r="I288" s="183"/>
      <c r="J288" s="183"/>
      <c r="K288" s="183"/>
      <c r="L288" s="183"/>
      <c r="M288" s="183"/>
      <c r="N288" s="183"/>
      <c r="O288" s="183"/>
      <c r="P288" s="183"/>
      <c r="Q288" s="313"/>
    </row>
    <row r="289" spans="1:17" ht="15">
      <c r="A289" s="185">
        <v>46258</v>
      </c>
      <c r="B289" s="186" t="str">
        <f t="shared" ref="B289:B329" ca="1" si="14">IF($A289&lt;TODAY(),"Expired","Active")</f>
        <v>Active</v>
      </c>
      <c r="C289" s="368" t="s">
        <v>1603</v>
      </c>
      <c r="D289" s="186" t="s">
        <v>1993</v>
      </c>
      <c r="E289" s="187"/>
      <c r="F289" s="186"/>
      <c r="G289" s="186"/>
      <c r="H289" s="186"/>
      <c r="I289" s="186"/>
      <c r="J289" s="186"/>
      <c r="K289" s="186"/>
      <c r="L289" s="186"/>
      <c r="M289" s="186"/>
      <c r="N289" s="186"/>
      <c r="O289" s="186"/>
      <c r="P289" s="186"/>
      <c r="Q289" s="313" t="s">
        <v>4775</v>
      </c>
    </row>
    <row r="290" spans="1:17">
      <c r="A290" s="178">
        <v>46258</v>
      </c>
      <c r="B290" s="179" t="str">
        <f t="shared" ca="1" si="14"/>
        <v>Active</v>
      </c>
      <c r="C290" s="179" t="s">
        <v>1479</v>
      </c>
      <c r="D290" s="179" t="s">
        <v>1993</v>
      </c>
      <c r="E290" s="180">
        <f>Hráefnaskrá!$D$212/1000</f>
        <v>37.5</v>
      </c>
      <c r="F290" s="179"/>
      <c r="G290" s="179"/>
      <c r="H290" s="179"/>
      <c r="I290" s="179" t="s">
        <v>3869</v>
      </c>
      <c r="J290" s="179"/>
      <c r="K290" s="179" t="str">
        <f>IFERROR(IF(INDEX(Vöruskrá!$C:$C,MATCH($C290,Vöruskrá!$B:$B,0))=0,"",INDEX(Vöruskrá!$C:$C,MATCH($C290,Vöruskrá!$B:$B,0))),"")</f>
        <v>VANTAR – birgi óskráður</v>
      </c>
      <c r="L290" s="179"/>
      <c r="M290" s="179"/>
      <c r="N290" s="179"/>
      <c r="O290" s="179" t="str">
        <f>IFERROR(IF(INDEX(Vöruskrá!$I:$I,MATCH($C290,Vöruskrá!$B:$B,0))=0,"",INDEX(Vöruskrá!$I:$I,MATCH($C290,Vöruskrá!$B:$B,0))),"")</f>
        <v>VANTAR – hlekkur á gagnablað</v>
      </c>
      <c r="P290" s="179"/>
      <c r="Q290" s="313"/>
    </row>
    <row r="291" spans="1:17">
      <c r="A291" s="178">
        <v>46258</v>
      </c>
      <c r="B291" s="179" t="str">
        <f t="shared" ca="1" si="14"/>
        <v>Active</v>
      </c>
      <c r="C291" s="179" t="s">
        <v>658</v>
      </c>
      <c r="D291" s="179" t="s">
        <v>1993</v>
      </c>
      <c r="E291" s="180">
        <f>Hráefnaskrá!$D$213/1000</f>
        <v>15</v>
      </c>
      <c r="F291" s="179"/>
      <c r="G291" s="179"/>
      <c r="H291" s="179"/>
      <c r="I291" s="179" t="s">
        <v>3869</v>
      </c>
      <c r="J291" s="179"/>
      <c r="K291" s="179" t="str">
        <f>IFERROR(IF(INDEX(Vöruskrá!$C:$C,MATCH($C291,Vöruskrá!$B:$B,0))=0,"",INDEX(Vöruskrá!$C:$C,MATCH($C291,Vöruskrá!$B:$B,0))),"")</f>
        <v>Garri</v>
      </c>
      <c r="L291" s="179"/>
      <c r="M291" s="179"/>
      <c r="N291" s="179"/>
      <c r="O291" s="179" t="str">
        <f>IFERROR(IF(INDEX(Vöruskrá!$I:$I,MATCH($C291,Vöruskrá!$B:$B,0))=0,"",INDEX(Vöruskrá!$I:$I,MATCH($C291,Vöruskrá!$B:$B,0))),"")</f>
        <v>https://drive.google.com/file/d/1KpmvS2RLTpOgjAXxWnqkP5oIiiwt-ypx/view?usp=sharing</v>
      </c>
      <c r="P291" s="179"/>
      <c r="Q291" s="313"/>
    </row>
    <row r="292" spans="1:17">
      <c r="A292" s="178">
        <v>46258</v>
      </c>
      <c r="B292" s="179" t="str">
        <f t="shared" ca="1" si="14"/>
        <v>Active</v>
      </c>
      <c r="C292" s="179" t="s">
        <v>878</v>
      </c>
      <c r="D292" s="179" t="s">
        <v>1993</v>
      </c>
      <c r="E292" s="180">
        <f>Hráefnaskrá!$D$214/1000</f>
        <v>10</v>
      </c>
      <c r="F292" s="179"/>
      <c r="G292" s="179"/>
      <c r="H292" s="179"/>
      <c r="I292" s="179" t="s">
        <v>3869</v>
      </c>
      <c r="J292" s="179"/>
      <c r="K292" s="179" t="str">
        <f>IFERROR(IF(INDEX(Vöruskrá!$C:$C,MATCH($C292,Vöruskrá!$B:$B,0))=0,"",INDEX(Vöruskrá!$C:$C,MATCH($C292,Vöruskrá!$B:$B,0))),"")</f>
        <v/>
      </c>
      <c r="L292" s="179"/>
      <c r="M292" s="179"/>
      <c r="N292" s="179"/>
      <c r="O292" s="179" t="str">
        <f>IFERROR(IF(INDEX(Vöruskrá!$I:$I,MATCH($C292,Vöruskrá!$B:$B,0))=0,"",INDEX(Vöruskrá!$I:$I,MATCH($C292,Vöruskrá!$B:$B,0))),"")</f>
        <v/>
      </c>
      <c r="P292" s="179"/>
      <c r="Q292" s="313"/>
    </row>
    <row r="293" spans="1:17">
      <c r="A293" s="178">
        <v>46258</v>
      </c>
      <c r="B293" s="179" t="str">
        <f t="shared" ca="1" si="14"/>
        <v>Active</v>
      </c>
      <c r="C293" s="179" t="s">
        <v>882</v>
      </c>
      <c r="D293" s="179" t="s">
        <v>1993</v>
      </c>
      <c r="E293" s="180">
        <f>Hráefnaskrá!$D$215/1000</f>
        <v>7.5</v>
      </c>
      <c r="F293" s="179"/>
      <c r="G293" s="179"/>
      <c r="H293" s="179"/>
      <c r="I293" s="179" t="s">
        <v>3869</v>
      </c>
      <c r="J293" s="179"/>
      <c r="K293" s="179" t="str">
        <f>IFERROR(IF(INDEX(Vöruskrá!$C:$C,MATCH($C293,Vöruskrá!$B:$B,0))=0,"",INDEX(Vöruskrá!$C:$C,MATCH($C293,Vöruskrá!$B:$B,0))),"")</f>
        <v/>
      </c>
      <c r="L293" s="179"/>
      <c r="M293" s="179"/>
      <c r="N293" s="179"/>
      <c r="O293" s="179" t="str">
        <f>IFERROR(IF(INDEX(Vöruskrá!$I:$I,MATCH($C293,Vöruskrá!$B:$B,0))=0,"",INDEX(Vöruskrá!$I:$I,MATCH($C293,Vöruskrá!$B:$B,0))),"")</f>
        <v/>
      </c>
      <c r="P293" s="179"/>
      <c r="Q293" s="313"/>
    </row>
    <row r="294" spans="1:17">
      <c r="A294" s="178">
        <v>46258</v>
      </c>
      <c r="B294" s="179" t="str">
        <f t="shared" ca="1" si="14"/>
        <v>Active</v>
      </c>
      <c r="C294" s="179" t="s">
        <v>884</v>
      </c>
      <c r="D294" s="179" t="s">
        <v>1993</v>
      </c>
      <c r="E294" s="180">
        <f>Hráefnaskrá!$D$216/1000</f>
        <v>2.5</v>
      </c>
      <c r="F294" s="179"/>
      <c r="G294" s="179"/>
      <c r="H294" s="179"/>
      <c r="I294" s="179" t="s">
        <v>3869</v>
      </c>
      <c r="J294" s="179"/>
      <c r="K294" s="179" t="str">
        <f>IFERROR(IF(INDEX(Vöruskrá!$C:$C,MATCH($C294,Vöruskrá!$B:$B,0))=0,"",INDEX(Vöruskrá!$C:$C,MATCH($C294,Vöruskrá!$B:$B,0))),"")</f>
        <v/>
      </c>
      <c r="L294" s="179"/>
      <c r="M294" s="179"/>
      <c r="N294" s="179"/>
      <c r="O294" s="179" t="str">
        <f>IFERROR(IF(INDEX(Vöruskrá!$I:$I,MATCH($C294,Vöruskrá!$B:$B,0))=0,"",INDEX(Vöruskrá!$I:$I,MATCH($C294,Vöruskrá!$B:$B,0))),"")</f>
        <v/>
      </c>
      <c r="P294" s="179"/>
      <c r="Q294" s="313"/>
    </row>
    <row r="295" spans="1:17">
      <c r="A295" s="178">
        <v>46258</v>
      </c>
      <c r="B295" s="179" t="str">
        <f t="shared" ca="1" si="14"/>
        <v>Active</v>
      </c>
      <c r="C295" s="179" t="s">
        <v>886</v>
      </c>
      <c r="D295" s="179" t="s">
        <v>1993</v>
      </c>
      <c r="E295" s="180">
        <f>Hráefnaskrá!$D$217/1000</f>
        <v>2.5</v>
      </c>
      <c r="F295" s="179"/>
      <c r="G295" s="179"/>
      <c r="H295" s="179"/>
      <c r="I295" s="179" t="s">
        <v>3869</v>
      </c>
      <c r="J295" s="179"/>
      <c r="K295" s="179" t="str">
        <f>IFERROR(IF(INDEX(Vöruskrá!$C:$C,MATCH($C295,Vöruskrá!$B:$B,0))=0,"",INDEX(Vöruskrá!$C:$C,MATCH($C295,Vöruskrá!$B:$B,0))),"")</f>
        <v/>
      </c>
      <c r="L295" s="179"/>
      <c r="M295" s="179"/>
      <c r="N295" s="179"/>
      <c r="O295" s="179" t="str">
        <f>IFERROR(IF(INDEX(Vöruskrá!$I:$I,MATCH($C295,Vöruskrá!$B:$B,0))=0,"",INDEX(Vöruskrá!$I:$I,MATCH($C295,Vöruskrá!$B:$B,0))),"")</f>
        <v/>
      </c>
      <c r="P295" s="179"/>
      <c r="Q295" s="313"/>
    </row>
    <row r="296" spans="1:17">
      <c r="A296" s="178">
        <v>46258</v>
      </c>
      <c r="B296" s="179" t="str">
        <f t="shared" ca="1" si="14"/>
        <v>Active</v>
      </c>
      <c r="C296" s="179" t="s">
        <v>889</v>
      </c>
      <c r="D296" s="179" t="s">
        <v>1993</v>
      </c>
      <c r="E296" s="180">
        <f>Hráefnaskrá!$D$218/1000</f>
        <v>0.63</v>
      </c>
      <c r="F296" s="179"/>
      <c r="G296" s="179"/>
      <c r="H296" s="179"/>
      <c r="I296" s="179" t="s">
        <v>3869</v>
      </c>
      <c r="J296" s="179"/>
      <c r="K296" s="179" t="str">
        <f>IFERROR(IF(INDEX(Vöruskrá!$C:$C,MATCH($C296,Vöruskrá!$B:$B,0))=0,"",INDEX(Vöruskrá!$C:$C,MATCH($C296,Vöruskrá!$B:$B,0))),"")</f>
        <v/>
      </c>
      <c r="L296" s="179"/>
      <c r="M296" s="179"/>
      <c r="N296" s="179"/>
      <c r="O296" s="179" t="str">
        <f>IFERROR(IF(INDEX(Vöruskrá!$I:$I,MATCH($C296,Vöruskrá!$B:$B,0))=0,"",INDEX(Vöruskrá!$I:$I,MATCH($C296,Vöruskrá!$B:$B,0))),"")</f>
        <v/>
      </c>
      <c r="P296" s="179"/>
      <c r="Q296" s="313"/>
    </row>
    <row r="297" spans="1:17">
      <c r="A297" s="178">
        <v>46258</v>
      </c>
      <c r="B297" s="179" t="str">
        <f t="shared" ca="1" si="14"/>
        <v>Active</v>
      </c>
      <c r="C297" s="179" t="s">
        <v>441</v>
      </c>
      <c r="D297" s="179" t="s">
        <v>1993</v>
      </c>
      <c r="E297" s="180">
        <f>Hráefnaskrá!$D$219/1000</f>
        <v>2.5</v>
      </c>
      <c r="F297" s="179"/>
      <c r="G297" s="179"/>
      <c r="H297" s="179"/>
      <c r="I297" s="179" t="s">
        <v>3869</v>
      </c>
      <c r="J297" s="179"/>
      <c r="K297" s="179" t="str">
        <f>IFERROR(IF(INDEX(Vöruskrá!$C:$C,MATCH($C297,Vöruskrá!$B:$B,0))=0,"",INDEX(Vöruskrá!$C:$C,MATCH($C297,Vöruskrá!$B:$B,0))),"")</f>
        <v>Menu SRL</v>
      </c>
      <c r="L297" s="179"/>
      <c r="M297" s="179"/>
      <c r="N297" s="179"/>
      <c r="O297" s="179" t="str">
        <f>IFERROR(IF(INDEX(Vöruskrá!$I:$I,MATCH($C297,Vöruskrá!$B:$B,0))=0,"",INDEX(Vöruskrá!$I:$I,MATCH($C297,Vöruskrá!$B:$B,0))),"")</f>
        <v>https://drive.google.com/file/d/1d9nwUjnSzxKmopD1MmL_m-j_PclKxewh/view?usp=sharing</v>
      </c>
      <c r="P297" s="179"/>
      <c r="Q297" s="313"/>
    </row>
    <row r="298" spans="1:17">
      <c r="A298" s="178">
        <v>46258</v>
      </c>
      <c r="B298" s="179" t="str">
        <f t="shared" ca="1" si="14"/>
        <v>Active</v>
      </c>
      <c r="C298" s="179" t="s">
        <v>934</v>
      </c>
      <c r="D298" s="179" t="s">
        <v>1993</v>
      </c>
      <c r="E298" s="180">
        <f>Hráefnaskrá!$D$220/1000</f>
        <v>1.5</v>
      </c>
      <c r="F298" s="179"/>
      <c r="G298" s="179"/>
      <c r="H298" s="179"/>
      <c r="I298" s="179" t="s">
        <v>3869</v>
      </c>
      <c r="J298" s="179"/>
      <c r="K298" s="179" t="str">
        <f>IFERROR(IF(INDEX(Vöruskrá!$C:$C,MATCH($C298,Vöruskrá!$B:$B,0))=0,"",INDEX(Vöruskrá!$C:$C,MATCH($C298,Vöruskrá!$B:$B,0))),"")</f>
        <v>Essential Cuisine Ltd. / Garri</v>
      </c>
      <c r="L298" s="179"/>
      <c r="M298" s="179"/>
      <c r="N298" s="179"/>
      <c r="O298" s="179" t="str">
        <f>IFERROR(IF(INDEX(Vöruskrá!$I:$I,MATCH($C298,Vöruskrá!$B:$B,0))=0,"",INDEX(Vöruskrá!$I:$I,MATCH($C298,Vöruskrá!$B:$B,0))),"")</f>
        <v>https://garri.overcastcdn.com/documents/230HALBSM1B.pdf</v>
      </c>
      <c r="P298" s="179"/>
      <c r="Q298" s="313"/>
    </row>
    <row r="299" spans="1:17">
      <c r="A299" s="178">
        <v>46258</v>
      </c>
      <c r="B299" s="179" t="str">
        <f t="shared" ca="1" si="14"/>
        <v>Active</v>
      </c>
      <c r="C299" s="179" t="s">
        <v>1477</v>
      </c>
      <c r="D299" s="179" t="s">
        <v>1993</v>
      </c>
      <c r="E299" s="180">
        <f>Hráefnaskrá!$D$221/1000</f>
        <v>0.08</v>
      </c>
      <c r="F299" s="179"/>
      <c r="G299" s="179"/>
      <c r="H299" s="179"/>
      <c r="I299" s="179" t="s">
        <v>3869</v>
      </c>
      <c r="J299" s="179"/>
      <c r="K299" s="179" t="str">
        <f>IFERROR(IF(INDEX(Vöruskrá!$C:$C,MATCH($C299,Vöruskrá!$B:$B,0))=0,"",INDEX(Vöruskrá!$C:$C,MATCH($C299,Vöruskrá!$B:$B,0))),"")</f>
        <v>VANTAR – birgi óskráður</v>
      </c>
      <c r="L299" s="179"/>
      <c r="M299" s="179"/>
      <c r="N299" s="179"/>
      <c r="O299" s="179" t="str">
        <f>IFERROR(IF(INDEX(Vöruskrá!$I:$I,MATCH($C299,Vöruskrá!$B:$B,0))=0,"",INDEX(Vöruskrá!$I:$I,MATCH($C299,Vöruskrá!$B:$B,0))),"")</f>
        <v>VANTAR – hlekkur á gagnablað</v>
      </c>
      <c r="P299" s="179"/>
      <c r="Q299" s="313"/>
    </row>
    <row r="300" spans="1:17">
      <c r="A300" s="178">
        <v>46258</v>
      </c>
      <c r="B300" s="179" t="str">
        <f t="shared" ca="1" si="14"/>
        <v>Active</v>
      </c>
      <c r="C300" s="179" t="s">
        <v>904</v>
      </c>
      <c r="D300" s="179" t="s">
        <v>1993</v>
      </c>
      <c r="E300" s="180">
        <f>Hráefnaskrá!$D$222/1000</f>
        <v>0.08</v>
      </c>
      <c r="F300" s="179"/>
      <c r="G300" s="179"/>
      <c r="H300" s="179"/>
      <c r="I300" s="179" t="s">
        <v>3869</v>
      </c>
      <c r="J300" s="179"/>
      <c r="K300" s="179" t="str">
        <f>IFERROR(IF(INDEX(Vöruskrá!$C:$C,MATCH($C300,Vöruskrá!$B:$B,0))=0,"",INDEX(Vöruskrá!$C:$C,MATCH($C300,Vöruskrá!$B:$B,0))),"")</f>
        <v>Nordic Spice AB/Garri</v>
      </c>
      <c r="L300" s="179"/>
      <c r="M300" s="179"/>
      <c r="N300" s="179"/>
      <c r="O300" s="179" t="str">
        <f>IFERROR(IF(INDEX(Vöruskrá!$I:$I,MATCH($C300,Vöruskrá!$B:$B,0))=0,"",INDEX(Vöruskrá!$I:$I,MATCH($C300,Vöruskrá!$B:$B,0))),"")</f>
        <v>https://garri.overcastcdn.com/documents/5001520B.pdf</v>
      </c>
      <c r="P300" s="179"/>
      <c r="Q300" s="313"/>
    </row>
    <row r="301" spans="1:17">
      <c r="A301" s="178">
        <v>46258</v>
      </c>
      <c r="B301" s="179" t="str">
        <f t="shared" ca="1" si="14"/>
        <v>Active</v>
      </c>
      <c r="C301" s="179" t="s">
        <v>717</v>
      </c>
      <c r="D301" s="179" t="s">
        <v>1993</v>
      </c>
      <c r="E301" s="180">
        <f>Hráefnaskrá!$D$223/1000</f>
        <v>0.08</v>
      </c>
      <c r="F301" s="179"/>
      <c r="G301" s="179"/>
      <c r="H301" s="179"/>
      <c r="I301" s="179" t="s">
        <v>3869</v>
      </c>
      <c r="J301" s="179"/>
      <c r="K301" s="179" t="str">
        <f>IFERROR(IF(INDEX(Vöruskrá!$C:$C,MATCH($C301,Vöruskrá!$B:$B,0))=0,"",INDEX(Vöruskrá!$C:$C,MATCH($C301,Vöruskrá!$B:$B,0))),"")</f>
        <v>Nordic Spice AB/Garri</v>
      </c>
      <c r="L301" s="179"/>
      <c r="M301" s="179"/>
      <c r="N301" s="179"/>
      <c r="O301" s="179" t="str">
        <f>IFERROR(IF(INDEX(Vöruskrá!$I:$I,MATCH($C301,Vöruskrá!$B:$B,0))=0,"",INDEX(Vöruskrá!$I:$I,MATCH($C301,Vöruskrá!$B:$B,0))),"")</f>
        <v>https://drive.google.com/file/d/1NxDuZHxld5CsvYcJgTiXxTjyQty0WriF/view?usp=sharing</v>
      </c>
      <c r="P301" s="179"/>
      <c r="Q301" s="313"/>
    </row>
    <row r="302" spans="1:17">
      <c r="A302" s="178">
        <v>46258</v>
      </c>
      <c r="B302" s="179" t="str">
        <f t="shared" ca="1" si="14"/>
        <v>Active</v>
      </c>
      <c r="C302" s="179" t="s">
        <v>711</v>
      </c>
      <c r="D302" s="179" t="s">
        <v>1993</v>
      </c>
      <c r="E302" s="180">
        <f>Hráefnaskrá!$D$224/1000</f>
        <v>0.03</v>
      </c>
      <c r="F302" s="179"/>
      <c r="G302" s="179"/>
      <c r="H302" s="179"/>
      <c r="I302" s="179" t="s">
        <v>3869</v>
      </c>
      <c r="J302" s="179"/>
      <c r="K302" s="179" t="str">
        <f>IFERROR(IF(INDEX(Vöruskrá!$C:$C,MATCH($C302,Vöruskrá!$B:$B,0))=0,"",INDEX(Vöruskrá!$C:$C,MATCH($C302,Vöruskrá!$B:$B,0))),"")</f>
        <v>Nordic Spice AB/Garri</v>
      </c>
      <c r="L302" s="179"/>
      <c r="M302" s="179"/>
      <c r="N302" s="179"/>
      <c r="O302" s="179" t="str">
        <f>IFERROR(IF(INDEX(Vöruskrá!$I:$I,MATCH($C302,Vöruskrá!$B:$B,0))=0,"",INDEX(Vöruskrá!$I:$I,MATCH($C302,Vöruskrá!$B:$B,0))),"")</f>
        <v>https://drive.google.com/file/d/1YGSwpHwhfND2vvwdtP6hhz_fHXH0M_4B/view?usp=sharing</v>
      </c>
      <c r="P302" s="179"/>
      <c r="Q302" s="313"/>
    </row>
    <row r="303" spans="1:17" ht="14.45" customHeight="1">
      <c r="A303" s="178">
        <v>46258</v>
      </c>
      <c r="B303" s="179" t="str">
        <f t="shared" ca="1" si="14"/>
        <v>Active</v>
      </c>
      <c r="C303" s="179" t="s">
        <v>720</v>
      </c>
      <c r="D303" s="179" t="s">
        <v>1993</v>
      </c>
      <c r="E303" s="180">
        <f>Hráefnaskrá!$D$225/1000</f>
        <v>0.1</v>
      </c>
      <c r="F303" s="179"/>
      <c r="G303" s="179"/>
      <c r="H303" s="179"/>
      <c r="I303" s="179" t="s">
        <v>3869</v>
      </c>
      <c r="J303" s="179"/>
      <c r="K303" s="179" t="str">
        <f>IFERROR(IF(INDEX(Vöruskrá!$C:$C,MATCH($C303,Vöruskrá!$B:$B,0))=0,"",INDEX(Vöruskrá!$C:$C,MATCH($C303,Vöruskrá!$B:$B,0))),"")</f>
        <v>Nordic Spice AB/Garri</v>
      </c>
      <c r="L303" s="179"/>
      <c r="M303" s="179"/>
      <c r="N303" s="179"/>
      <c r="O303" s="179" t="str">
        <f>IFERROR(IF(INDEX(Vöruskrá!$I:$I,MATCH($C303,Vöruskrá!$B:$B,0))=0,"",INDEX(Vöruskrá!$I:$I,MATCH($C303,Vöruskrá!$B:$B,0))),"")</f>
        <v>https://drive.google.com/file/d/16pABGxDAo2BQ5ZBD9aqSATzh85vQmJ63/view?usp=sharing</v>
      </c>
      <c r="P303" s="179"/>
      <c r="Q303" s="313"/>
    </row>
    <row r="304" spans="1:17">
      <c r="A304" s="178">
        <v>46258</v>
      </c>
      <c r="B304" s="179" t="str">
        <f t="shared" ca="1" si="14"/>
        <v>Active</v>
      </c>
      <c r="C304" s="179" t="s">
        <v>269</v>
      </c>
      <c r="D304" s="179" t="s">
        <v>1993</v>
      </c>
      <c r="E304" s="180">
        <f>Hráefnaskrá!$D$226/1000</f>
        <v>0.75</v>
      </c>
      <c r="F304" s="179"/>
      <c r="G304" s="179"/>
      <c r="H304" s="179"/>
      <c r="I304" s="179" t="s">
        <v>3869</v>
      </c>
      <c r="J304" s="179"/>
      <c r="K304" s="179" t="str">
        <f>IFERROR(IF(INDEX(Vöruskrá!$C:$C,MATCH($C304,Vöruskrá!$B:$B,0))=0,"",INDEX(Vöruskrá!$C:$C,MATCH($C304,Vöruskrá!$B:$B,0))),"")</f>
        <v>Katla matvælaiðja ehf.</v>
      </c>
      <c r="L304" s="179"/>
      <c r="M304" s="179"/>
      <c r="N304" s="179"/>
      <c r="O304" s="179" t="str">
        <f>IFERROR(IF(INDEX(Vöruskrá!$I:$I,MATCH($C304,Vöruskrá!$B:$B,0))=0,"",INDEX(Vöruskrá!$I:$I,MATCH($C304,Vöruskrá!$B:$B,0))),"")</f>
        <v>https://drive.google.com/file/d/18_svh90eLQ1eSbJF3qr3eWDjhyhpL95Y/view?usp=sharing</v>
      </c>
      <c r="P304" s="179"/>
      <c r="Q304" s="313"/>
    </row>
    <row r="305" spans="1:17">
      <c r="A305" s="178">
        <v>46258</v>
      </c>
      <c r="B305" s="179" t="str">
        <f t="shared" ca="1" si="14"/>
        <v>Active</v>
      </c>
      <c r="C305" s="179" t="s">
        <v>1105</v>
      </c>
      <c r="D305" s="179" t="s">
        <v>1993</v>
      </c>
      <c r="E305" s="180">
        <f>Hráefnaskrá!$D$227/1000</f>
        <v>1.88</v>
      </c>
      <c r="F305" s="179"/>
      <c r="G305" s="179"/>
      <c r="H305" s="179"/>
      <c r="I305" s="179" t="s">
        <v>3869</v>
      </c>
      <c r="J305" s="179"/>
      <c r="K305" s="179" t="str">
        <f>IFERROR(IF(INDEX(Vöruskrá!$C:$C,MATCH($C305,Vöruskrá!$B:$B,0))=0,"",INDEX(Vöruskrá!$C:$C,MATCH($C305,Vöruskrá!$B:$B,0))),"")</f>
        <v>Garri</v>
      </c>
      <c r="L305" s="179"/>
      <c r="M305" s="179"/>
      <c r="N305" s="179"/>
      <c r="O305" s="179" t="str">
        <f>IFERROR(IF(INDEX(Vöruskrá!$I:$I,MATCH($C305,Vöruskrá!$B:$B,0))=0,"",INDEX(Vöruskrá!$I:$I,MATCH($C305,Vöruskrá!$B:$B,0))),"")</f>
        <v>https://garri.overcastcdn.com/documents/41023015.pdf</v>
      </c>
      <c r="P305" s="179"/>
      <c r="Q305" s="313"/>
    </row>
    <row r="306" spans="1:17">
      <c r="A306" s="178">
        <v>46258</v>
      </c>
      <c r="B306" s="179" t="str">
        <f t="shared" ca="1" si="14"/>
        <v>Active</v>
      </c>
      <c r="C306" s="179" t="s">
        <v>892</v>
      </c>
      <c r="D306" s="179" t="s">
        <v>1993</v>
      </c>
      <c r="E306" s="180">
        <f>Hráefnaskrá!$D$228/1000</f>
        <v>17.37</v>
      </c>
      <c r="F306" s="179"/>
      <c r="G306" s="179"/>
      <c r="H306" s="179"/>
      <c r="I306" s="179" t="s">
        <v>3869</v>
      </c>
      <c r="J306" s="179"/>
      <c r="K306" s="179" t="str">
        <f>IFERROR(IF(INDEX(Vöruskrá!$C:$C,MATCH($C306,Vöruskrá!$B:$B,0))=0,"",INDEX(Vöruskrá!$C:$C,MATCH($C306,Vöruskrá!$B:$B,0))),"")</f>
        <v/>
      </c>
      <c r="L306" s="179"/>
      <c r="M306" s="179"/>
      <c r="N306" s="179"/>
      <c r="O306" s="179" t="str">
        <f>IFERROR(IF(INDEX(Vöruskrá!$I:$I,MATCH($C306,Vöruskrá!$B:$B,0))=0,"",INDEX(Vöruskrá!$I:$I,MATCH($C306,Vöruskrá!$B:$B,0))),"")</f>
        <v/>
      </c>
      <c r="P306" s="179"/>
      <c r="Q306" s="313"/>
    </row>
    <row r="307" spans="1:17">
      <c r="A307" s="178">
        <v>46258</v>
      </c>
      <c r="B307" s="179" t="str">
        <f t="shared" ca="1" si="14"/>
        <v>Active</v>
      </c>
      <c r="C307" s="179" t="s">
        <v>1111</v>
      </c>
      <c r="D307" s="179" t="s">
        <v>1993</v>
      </c>
      <c r="E307" s="180"/>
      <c r="F307" s="179"/>
      <c r="G307" s="179"/>
      <c r="H307" s="179"/>
      <c r="I307" s="179" t="s">
        <v>3869</v>
      </c>
      <c r="J307" s="179"/>
      <c r="K307" s="179" t="str">
        <f>IFERROR(IF(INDEX(Vöruskrá!$C:$C,MATCH($C307,Vöruskrá!$B:$B,0))=0,"",INDEX(Vöruskrá!$C:$C,MATCH($C307,Vöruskrá!$B:$B,0))),"")</f>
        <v>ÓJK - Ísam</v>
      </c>
      <c r="L307" s="179"/>
      <c r="M307" s="179"/>
      <c r="N307" s="179"/>
      <c r="O307" s="179" t="str">
        <f>IFERROR(IF(INDEX(Vöruskrá!$I:$I,MATCH($C307,Vöruskrá!$B:$B,0))=0,"",INDEX(Vöruskrá!$I:$I,MATCH($C307,Vöruskrá!$B:$B,0))),"")</f>
        <v>https://vefverslun.ojk-isam.is/api/BlobForward/inline/ojkisam/bef943db-09be-4d78-bd72-ee6f417fb2a8.pdf</v>
      </c>
      <c r="P307" s="179"/>
      <c r="Q307" s="313" t="s">
        <v>4777</v>
      </c>
    </row>
    <row r="308" spans="1:17" ht="15">
      <c r="A308" s="185">
        <v>46258</v>
      </c>
      <c r="B308" s="186" t="str">
        <f t="shared" ca="1" si="14"/>
        <v>Active</v>
      </c>
      <c r="C308" s="368" t="s">
        <v>1657</v>
      </c>
      <c r="D308" s="186" t="s">
        <v>1993</v>
      </c>
      <c r="E308" s="187"/>
      <c r="F308" s="186"/>
      <c r="G308" s="186"/>
      <c r="H308" s="186"/>
      <c r="I308" s="186"/>
      <c r="J308" s="186"/>
      <c r="K308" s="186"/>
      <c r="L308" s="186"/>
      <c r="M308" s="186"/>
      <c r="N308" s="186"/>
      <c r="O308" s="186"/>
      <c r="P308" s="186"/>
      <c r="Q308" s="313" t="s">
        <v>4775</v>
      </c>
    </row>
    <row r="309" spans="1:17">
      <c r="A309" s="178">
        <v>46258</v>
      </c>
      <c r="B309" s="179" t="str">
        <f t="shared" ca="1" si="14"/>
        <v>Active</v>
      </c>
      <c r="C309" s="179" t="s">
        <v>765</v>
      </c>
      <c r="D309" s="179" t="s">
        <v>1993</v>
      </c>
      <c r="E309" s="180">
        <f>Hráefnaskrá!$D$295/1000</f>
        <v>15.6</v>
      </c>
      <c r="F309" s="179"/>
      <c r="G309" s="179"/>
      <c r="H309" s="179"/>
      <c r="I309" s="179" t="s">
        <v>3869</v>
      </c>
      <c r="J309" s="179"/>
      <c r="K309" s="179" t="str">
        <f>IFERROR(IF(INDEX(Vöruskrá!$C:$C,MATCH($C309,Vöruskrá!$B:$B,0))=0,"",INDEX(Vöruskrá!$C:$C,MATCH($C309,Vöruskrá!$B:$B,0))),"")</f>
        <v>Danish Crown / Schlachtzentrum Nordfriesland</v>
      </c>
      <c r="L309" s="179"/>
      <c r="M309" s="179"/>
      <c r="N309" s="179"/>
      <c r="O309" s="179" t="str">
        <f>IFERROR(IF(INDEX(Vöruskrá!$I:$I,MATCH($C309,Vöruskrá!$B:$B,0))=0,"",INDEX(Vöruskrá!$I:$I,MATCH($C309,Vöruskrá!$B:$B,0))),"")</f>
        <v>https://drive.google.com/file/d/15huA3zVMjLLmN2ydRsMNwifWC4uSnQM_/view?usp=sharing</v>
      </c>
      <c r="P309" s="179"/>
      <c r="Q309" s="313"/>
    </row>
    <row r="310" spans="1:17">
      <c r="A310" s="178">
        <v>46258</v>
      </c>
      <c r="B310" s="179" t="str">
        <f t="shared" ca="1" si="14"/>
        <v>Active</v>
      </c>
      <c r="C310" s="179" t="s">
        <v>1479</v>
      </c>
      <c r="D310" s="179" t="s">
        <v>1993</v>
      </c>
      <c r="E310" s="180">
        <f>Hráefnaskrá!$D$296/1000</f>
        <v>15.6</v>
      </c>
      <c r="F310" s="179"/>
      <c r="G310" s="179"/>
      <c r="H310" s="179"/>
      <c r="I310" s="179" t="s">
        <v>3869</v>
      </c>
      <c r="J310" s="179"/>
      <c r="K310" s="179" t="str">
        <f>IFERROR(IF(INDEX(Vöruskrá!$C:$C,MATCH($C310,Vöruskrá!$B:$B,0))=0,"",INDEX(Vöruskrá!$C:$C,MATCH($C310,Vöruskrá!$B:$B,0))),"")</f>
        <v>VANTAR – birgi óskráður</v>
      </c>
      <c r="L310" s="179"/>
      <c r="M310" s="179"/>
      <c r="N310" s="179"/>
      <c r="O310" s="179" t="str">
        <f>IFERROR(IF(INDEX(Vöruskrá!$I:$I,MATCH($C310,Vöruskrá!$B:$B,0))=0,"",INDEX(Vöruskrá!$I:$I,MATCH($C310,Vöruskrá!$B:$B,0))),"")</f>
        <v>VANTAR – hlekkur á gagnablað</v>
      </c>
      <c r="P310" s="179"/>
      <c r="Q310" s="313"/>
    </row>
    <row r="311" spans="1:17">
      <c r="A311" s="178">
        <v>46258</v>
      </c>
      <c r="B311" s="179" t="str">
        <f t="shared" ca="1" si="14"/>
        <v>Active</v>
      </c>
      <c r="C311" s="179" t="s">
        <v>636</v>
      </c>
      <c r="D311" s="179" t="s">
        <v>1993</v>
      </c>
      <c r="E311" s="180">
        <f>Hráefnaskrá!$D$297/1000</f>
        <v>18.3</v>
      </c>
      <c r="F311" s="179"/>
      <c r="G311" s="179"/>
      <c r="H311" s="179"/>
      <c r="I311" s="179" t="s">
        <v>3869</v>
      </c>
      <c r="J311" s="179"/>
      <c r="K311" s="179" t="str">
        <f>IFERROR(IF(INDEX(Vöruskrá!$C:$C,MATCH($C311,Vöruskrá!$B:$B,0))=0,"",INDEX(Vöruskrá!$C:$C,MATCH($C311,Vöruskrá!$B:$B,0))),"")</f>
        <v>Ardo/Garri</v>
      </c>
      <c r="L311" s="179"/>
      <c r="M311" s="179"/>
      <c r="N311" s="179"/>
      <c r="O311" s="179" t="str">
        <f>IFERROR(IF(INDEX(Vöruskrá!$I:$I,MATCH($C311,Vöruskrá!$B:$B,0))=0,"",INDEX(Vöruskrá!$I:$I,MATCH($C311,Vöruskrá!$B:$B,0))),"")</f>
        <v>https://drive.google.com/file/d/1hoHE7x0fUgE5mqFNTDbqlU_Forp2DfIA/view?usp=sharing</v>
      </c>
      <c r="P311" s="179"/>
      <c r="Q311" s="313"/>
    </row>
    <row r="312" spans="1:17">
      <c r="A312" s="178">
        <v>46258</v>
      </c>
      <c r="B312" s="179" t="str">
        <f t="shared" ca="1" si="14"/>
        <v>Active</v>
      </c>
      <c r="C312" s="179" t="s">
        <v>535</v>
      </c>
      <c r="D312" s="179" t="s">
        <v>1993</v>
      </c>
      <c r="E312" s="180">
        <f>Hráefnaskrá!$D$298/1000</f>
        <v>10.7</v>
      </c>
      <c r="F312" s="179"/>
      <c r="G312" s="179"/>
      <c r="H312" s="179"/>
      <c r="I312" s="179" t="s">
        <v>3869</v>
      </c>
      <c r="J312" s="179"/>
      <c r="K312" s="179" t="str">
        <f>IFERROR(IF(INDEX(Vöruskrá!$C:$C,MATCH($C312,Vöruskrá!$B:$B,0))=0,"",INDEX(Vöruskrá!$C:$C,MATCH($C312,Vöruskrá!$B:$B,0))),"")</f>
        <v>Ardo/Garri</v>
      </c>
      <c r="L312" s="179"/>
      <c r="M312" s="179"/>
      <c r="N312" s="179"/>
      <c r="O312" s="179" t="str">
        <f>IFERROR(IF(INDEX(Vöruskrá!$I:$I,MATCH($C312,Vöruskrá!$B:$B,0))=0,"",INDEX(Vöruskrá!$I:$I,MATCH($C312,Vöruskrá!$B:$B,0))),"")</f>
        <v>https://drive.google.com/file/d/1Ru8eNSpjSe2Mi5eKUfH_j3s1DvtXsERI/view?usp=sharing</v>
      </c>
      <c r="P312" s="179"/>
      <c r="Q312" s="313"/>
    </row>
    <row r="313" spans="1:17">
      <c r="A313" s="178">
        <v>46258</v>
      </c>
      <c r="B313" s="179" t="str">
        <f t="shared" ca="1" si="14"/>
        <v>Active</v>
      </c>
      <c r="C313" s="179" t="s">
        <v>498</v>
      </c>
      <c r="D313" s="179" t="s">
        <v>1993</v>
      </c>
      <c r="E313" s="180">
        <f>Hráefnaskrá!$D$299/1000</f>
        <v>8.3000000000000007</v>
      </c>
      <c r="F313" s="179"/>
      <c r="G313" s="179"/>
      <c r="H313" s="179"/>
      <c r="I313" s="179" t="s">
        <v>3869</v>
      </c>
      <c r="J313" s="179"/>
      <c r="K313" s="179" t="str">
        <f>IFERROR(IF(INDEX(Vöruskrá!$C:$C,MATCH($C313,Vöruskrá!$B:$B,0))=0,"",INDEX(Vöruskrá!$C:$C,MATCH($C313,Vöruskrá!$B:$B,0))),"")</f>
        <v>Ardo/Garri</v>
      </c>
      <c r="L313" s="179"/>
      <c r="M313" s="179"/>
      <c r="N313" s="179"/>
      <c r="O313" s="179" t="str">
        <f>IFERROR(IF(INDEX(Vöruskrá!$I:$I,MATCH($C313,Vöruskrá!$B:$B,0))=0,"",INDEX(Vöruskrá!$I:$I,MATCH($C313,Vöruskrá!$B:$B,0))),"")</f>
        <v>https://drive.google.com/file/d/1qe8jA8Hk6RxXOyfM7cBQ5h9W5KAo2CVf/view?usp=sharing</v>
      </c>
      <c r="P313" s="179"/>
      <c r="Q313" s="313"/>
    </row>
    <row r="314" spans="1:17">
      <c r="A314" s="178">
        <v>46258</v>
      </c>
      <c r="B314" s="179" t="str">
        <f t="shared" ca="1" si="14"/>
        <v>Active</v>
      </c>
      <c r="C314" s="179" t="s">
        <v>441</v>
      </c>
      <c r="D314" s="179" t="s">
        <v>1993</v>
      </c>
      <c r="E314" s="180">
        <f>Hráefnaskrá!$D$300/1000</f>
        <v>4</v>
      </c>
      <c r="F314" s="179"/>
      <c r="G314" s="179"/>
      <c r="H314" s="179"/>
      <c r="I314" s="179" t="s">
        <v>3869</v>
      </c>
      <c r="J314" s="179"/>
      <c r="K314" s="179" t="str">
        <f>IFERROR(IF(INDEX(Vöruskrá!$C:$C,MATCH($C314,Vöruskrá!$B:$B,0))=0,"",INDEX(Vöruskrá!$C:$C,MATCH($C314,Vöruskrá!$B:$B,0))),"")</f>
        <v>Menu SRL</v>
      </c>
      <c r="L314" s="179"/>
      <c r="M314" s="179"/>
      <c r="N314" s="179"/>
      <c r="O314" s="179" t="str">
        <f>IFERROR(IF(INDEX(Vöruskrá!$I:$I,MATCH($C314,Vöruskrá!$B:$B,0))=0,"",INDEX(Vöruskrá!$I:$I,MATCH($C314,Vöruskrá!$B:$B,0))),"")</f>
        <v>https://drive.google.com/file/d/1d9nwUjnSzxKmopD1MmL_m-j_PclKxewh/view?usp=sharing</v>
      </c>
      <c r="P314" s="179"/>
      <c r="Q314" s="313"/>
    </row>
    <row r="315" spans="1:17">
      <c r="A315" s="178">
        <v>46258</v>
      </c>
      <c r="B315" s="179" t="str">
        <f t="shared" ca="1" si="14"/>
        <v>Active</v>
      </c>
      <c r="C315" s="179" t="s">
        <v>934</v>
      </c>
      <c r="D315" s="179" t="s">
        <v>1993</v>
      </c>
      <c r="E315" s="180">
        <f>Hráefnaskrá!$D$301/1000</f>
        <v>3</v>
      </c>
      <c r="F315" s="179"/>
      <c r="G315" s="179"/>
      <c r="H315" s="179"/>
      <c r="I315" s="179" t="s">
        <v>3869</v>
      </c>
      <c r="J315" s="179"/>
      <c r="K315" s="179" t="str">
        <f>IFERROR(IF(INDEX(Vöruskrá!$C:$C,MATCH($C315,Vöruskrá!$B:$B,0))=0,"",INDEX(Vöruskrá!$C:$C,MATCH($C315,Vöruskrá!$B:$B,0))),"")</f>
        <v>Essential Cuisine Ltd. / Garri</v>
      </c>
      <c r="L315" s="179"/>
      <c r="M315" s="179"/>
      <c r="N315" s="179"/>
      <c r="O315" s="179" t="str">
        <f>IFERROR(IF(INDEX(Vöruskrá!$I:$I,MATCH($C315,Vöruskrá!$B:$B,0))=0,"",INDEX(Vöruskrá!$I:$I,MATCH($C315,Vöruskrá!$B:$B,0))),"")</f>
        <v>https://garri.overcastcdn.com/documents/230HALBSM1B.pdf</v>
      </c>
      <c r="P315" s="179"/>
      <c r="Q315" s="313"/>
    </row>
    <row r="316" spans="1:17">
      <c r="A316" s="178">
        <v>46258</v>
      </c>
      <c r="B316" s="179" t="str">
        <f t="shared" ca="1" si="14"/>
        <v>Active</v>
      </c>
      <c r="C316" s="179" t="s">
        <v>892</v>
      </c>
      <c r="D316" s="179" t="s">
        <v>1993</v>
      </c>
      <c r="E316" s="180">
        <f>Hráefnaskrá!$D$302/1000</f>
        <v>48.3</v>
      </c>
      <c r="F316" s="179"/>
      <c r="G316" s="179"/>
      <c r="H316" s="179"/>
      <c r="I316" s="179" t="s">
        <v>3869</v>
      </c>
      <c r="J316" s="179"/>
      <c r="K316" s="179" t="str">
        <f>IFERROR(IF(INDEX(Vöruskrá!$C:$C,MATCH($C316,Vöruskrá!$B:$B,0))=0,"",INDEX(Vöruskrá!$C:$C,MATCH($C316,Vöruskrá!$B:$B,0))),"")</f>
        <v/>
      </c>
      <c r="L316" s="179"/>
      <c r="M316" s="179"/>
      <c r="N316" s="179"/>
      <c r="O316" s="179" t="str">
        <f>IFERROR(IF(INDEX(Vöruskrá!$I:$I,MATCH($C316,Vöruskrá!$B:$B,0))=0,"",INDEX(Vöruskrá!$I:$I,MATCH($C316,Vöruskrá!$B:$B,0))),"")</f>
        <v/>
      </c>
      <c r="P316" s="179"/>
      <c r="Q316" s="313"/>
    </row>
    <row r="317" spans="1:17">
      <c r="A317" s="178">
        <v>46258</v>
      </c>
      <c r="B317" s="179" t="str">
        <f t="shared" ca="1" si="14"/>
        <v>Active</v>
      </c>
      <c r="C317" s="179" t="s">
        <v>1006</v>
      </c>
      <c r="D317" s="179" t="s">
        <v>1993</v>
      </c>
      <c r="E317" s="180">
        <f>Hráefnaskrá!$D$303/1000</f>
        <v>1.3</v>
      </c>
      <c r="F317" s="179"/>
      <c r="G317" s="179"/>
      <c r="H317" s="179"/>
      <c r="I317" s="179" t="s">
        <v>3869</v>
      </c>
      <c r="J317" s="179"/>
      <c r="K317" s="179" t="str">
        <f>IFERROR(IF(INDEX(Vöruskrá!$C:$C,MATCH($C317,Vöruskrá!$B:$B,0))=0,"",INDEX(Vöruskrá!$C:$C,MATCH($C317,Vöruskrá!$B:$B,0))),"")</f>
        <v>Maille / Wiik &amp; Co</v>
      </c>
      <c r="L317" s="179"/>
      <c r="M317" s="179"/>
      <c r="N317" s="179"/>
      <c r="O317" s="179" t="str">
        <f>IFERROR(IF(INDEX(Vöruskrá!$I:$I,MATCH($C317,Vöruskrá!$B:$B,0))=0,"",INDEX(Vöruskrá!$I:$I,MATCH($C317,Vöruskrá!$B:$B,0))),"")</f>
        <v>https://drive.google.com/file/d/1tP2qlM59ynKpXbAws5rHHWZcHRiBjGyQ/view?usp=sharing</v>
      </c>
      <c r="P317" s="179"/>
      <c r="Q317" s="313"/>
    </row>
    <row r="318" spans="1:17">
      <c r="A318" s="178">
        <v>46258</v>
      </c>
      <c r="B318" s="179" t="str">
        <f t="shared" ca="1" si="14"/>
        <v>Active</v>
      </c>
      <c r="C318" s="179" t="s">
        <v>310</v>
      </c>
      <c r="D318" s="179" t="s">
        <v>1993</v>
      </c>
      <c r="E318" s="180">
        <f>Hráefnaskrá!$D$304/1000</f>
        <v>2.7</v>
      </c>
      <c r="F318" s="179"/>
      <c r="G318" s="179"/>
      <c r="H318" s="179"/>
      <c r="I318" s="179" t="s">
        <v>3869</v>
      </c>
      <c r="J318" s="179"/>
      <c r="K318" s="179" t="str">
        <f>IFERROR(IF(INDEX(Vöruskrá!$C:$C,MATCH($C318,Vöruskrá!$B:$B,0))=0,"",INDEX(Vöruskrá!$C:$C,MATCH($C318,Vöruskrá!$B:$B,0))),"")</f>
        <v>Maizena / Unilever</v>
      </c>
      <c r="L318" s="179"/>
      <c r="M318" s="179"/>
      <c r="N318" s="179"/>
      <c r="O318" s="179" t="str">
        <f>IFERROR(IF(INDEX(Vöruskrá!$I:$I,MATCH($C318,Vöruskrá!$B:$B,0))=0,"",INDEX(Vöruskrá!$I:$I,MATCH($C318,Vöruskrá!$B:$B,0))),"")</f>
        <v>https://drive.google.com/file/d/1CmXprz2PFHVmxfaM0CalYclE2qYOhpF7/view?usp=sharing</v>
      </c>
      <c r="P318" s="179"/>
      <c r="Q318" s="313"/>
    </row>
    <row r="319" spans="1:17">
      <c r="A319" s="178">
        <v>46258</v>
      </c>
      <c r="B319" s="179" t="str">
        <f t="shared" ca="1" si="14"/>
        <v>Active</v>
      </c>
      <c r="C319" s="179" t="s">
        <v>269</v>
      </c>
      <c r="D319" s="179" t="s">
        <v>1993</v>
      </c>
      <c r="E319" s="180">
        <f>Hráefnaskrá!$D$305/1000</f>
        <v>1</v>
      </c>
      <c r="F319" s="179"/>
      <c r="G319" s="179"/>
      <c r="H319" s="179"/>
      <c r="I319" s="179" t="s">
        <v>3869</v>
      </c>
      <c r="J319" s="179"/>
      <c r="K319" s="179" t="str">
        <f>IFERROR(IF(INDEX(Vöruskrá!$C:$C,MATCH($C319,Vöruskrá!$B:$B,0))=0,"",INDEX(Vöruskrá!$C:$C,MATCH($C319,Vöruskrá!$B:$B,0))),"")</f>
        <v>Katla matvælaiðja ehf.</v>
      </c>
      <c r="L319" s="179"/>
      <c r="M319" s="179"/>
      <c r="N319" s="179"/>
      <c r="O319" s="179" t="str">
        <f>IFERROR(IF(INDEX(Vöruskrá!$I:$I,MATCH($C319,Vöruskrá!$B:$B,0))=0,"",INDEX(Vöruskrá!$I:$I,MATCH($C319,Vöruskrá!$B:$B,0))),"")</f>
        <v>https://drive.google.com/file/d/18_svh90eLQ1eSbJF3qr3eWDjhyhpL95Y/view?usp=sharing</v>
      </c>
      <c r="P319" s="179"/>
      <c r="Q319" s="313"/>
    </row>
    <row r="320" spans="1:17">
      <c r="A320" s="178">
        <v>46258</v>
      </c>
      <c r="B320" s="179" t="str">
        <f t="shared" ca="1" si="14"/>
        <v>Active</v>
      </c>
      <c r="C320" s="179" t="s">
        <v>1002</v>
      </c>
      <c r="D320" s="179" t="s">
        <v>1993</v>
      </c>
      <c r="E320" s="180">
        <f>Hráefnaskrá!$D$306/1000</f>
        <v>0.4</v>
      </c>
      <c r="F320" s="179"/>
      <c r="G320" s="179"/>
      <c r="H320" s="179"/>
      <c r="I320" s="179" t="s">
        <v>3869</v>
      </c>
      <c r="J320" s="179"/>
      <c r="K320" s="179" t="str">
        <f>IFERROR(IF(INDEX(Vöruskrá!$C:$C,MATCH($C320,Vöruskrá!$B:$B,0))=0,"",INDEX(Vöruskrá!$C:$C,MATCH($C320,Vöruskrá!$B:$B,0))),"")</f>
        <v>Nordic Spice AB/Garri</v>
      </c>
      <c r="L320" s="179"/>
      <c r="M320" s="179"/>
      <c r="N320" s="179"/>
      <c r="O320" s="179" t="str">
        <f>IFERROR(IF(INDEX(Vöruskrá!$I:$I,MATCH($C320,Vöruskrá!$B:$B,0))=0,"",INDEX(Vöruskrá!$I:$I,MATCH($C320,Vöruskrá!$B:$B,0))),"")</f>
        <v>https://garri.overcastcdn.com/documents/5001411C.pdf</v>
      </c>
      <c r="P320" s="179"/>
      <c r="Q320" s="313"/>
    </row>
    <row r="321" spans="1:17">
      <c r="A321" s="178">
        <v>46258</v>
      </c>
      <c r="B321" s="179" t="str">
        <f t="shared" ca="1" si="14"/>
        <v>Active</v>
      </c>
      <c r="C321" s="179" t="s">
        <v>720</v>
      </c>
      <c r="D321" s="179" t="s">
        <v>1993</v>
      </c>
      <c r="E321" s="180">
        <f>Hráefnaskrá!$D$307/1000</f>
        <v>0.26700000000000002</v>
      </c>
      <c r="F321" s="179"/>
      <c r="G321" s="179"/>
      <c r="H321" s="179"/>
      <c r="I321" s="179" t="s">
        <v>3869</v>
      </c>
      <c r="J321" s="179"/>
      <c r="K321" s="179" t="str">
        <f>IFERROR(IF(INDEX(Vöruskrá!$C:$C,MATCH($C321,Vöruskrá!$B:$B,0))=0,"",INDEX(Vöruskrá!$C:$C,MATCH($C321,Vöruskrá!$B:$B,0))),"")</f>
        <v>Nordic Spice AB/Garri</v>
      </c>
      <c r="L321" s="179"/>
      <c r="M321" s="179"/>
      <c r="N321" s="179"/>
      <c r="O321" s="179" t="str">
        <f>IFERROR(IF(INDEX(Vöruskrá!$I:$I,MATCH($C321,Vöruskrá!$B:$B,0))=0,"",INDEX(Vöruskrá!$I:$I,MATCH($C321,Vöruskrá!$B:$B,0))),"")</f>
        <v>https://drive.google.com/file/d/16pABGxDAo2BQ5ZBD9aqSATzh85vQmJ63/view?usp=sharing</v>
      </c>
      <c r="P321" s="179"/>
      <c r="Q321" s="313"/>
    </row>
    <row r="322" spans="1:17">
      <c r="A322" s="178">
        <v>46258</v>
      </c>
      <c r="B322" s="179" t="str">
        <f t="shared" ca="1" si="14"/>
        <v>Active</v>
      </c>
      <c r="C322" s="179" t="s">
        <v>283</v>
      </c>
      <c r="D322" s="179" t="s">
        <v>1993</v>
      </c>
      <c r="E322" s="180">
        <f>Hráefnaskrá!$D$308/1000</f>
        <v>0.2</v>
      </c>
      <c r="F322" s="179"/>
      <c r="G322" s="179"/>
      <c r="H322" s="179"/>
      <c r="I322" s="179" t="s">
        <v>3869</v>
      </c>
      <c r="J322" s="179"/>
      <c r="K322" s="179" t="str">
        <f>IFERROR(IF(INDEX(Vöruskrá!$C:$C,MATCH($C322,Vöruskrá!$B:$B,0))=0,"",INDEX(Vöruskrá!$C:$C,MATCH($C322,Vöruskrá!$B:$B,0))),"")</f>
        <v>Nordic Spice AB/Garri</v>
      </c>
      <c r="L322" s="179"/>
      <c r="M322" s="179"/>
      <c r="N322" s="179"/>
      <c r="O322" s="179" t="str">
        <f>IFERROR(IF(INDEX(Vöruskrá!$I:$I,MATCH($C322,Vöruskrá!$B:$B,0))=0,"",INDEX(Vöruskrá!$I:$I,MATCH($C322,Vöruskrá!$B:$B,0))),"")</f>
        <v>https://drive.google.com/file/d/1MSRdefMEGeUCyN8gS7xeRyI53AOLv84-/view?usp=sharing</v>
      </c>
      <c r="P322" s="179"/>
      <c r="Q322" s="313"/>
    </row>
    <row r="323" spans="1:17">
      <c r="A323" s="178">
        <v>46258</v>
      </c>
      <c r="B323" s="179" t="str">
        <f t="shared" ca="1" si="14"/>
        <v>Active</v>
      </c>
      <c r="C323" s="179" t="s">
        <v>1477</v>
      </c>
      <c r="D323" s="179" t="s">
        <v>1993</v>
      </c>
      <c r="E323" s="180">
        <f>Hráefnaskrá!$D$309/1000</f>
        <v>0.11700000000000001</v>
      </c>
      <c r="F323" s="179"/>
      <c r="G323" s="179"/>
      <c r="H323" s="179"/>
      <c r="I323" s="179" t="s">
        <v>3869</v>
      </c>
      <c r="J323" s="179"/>
      <c r="K323" s="179" t="str">
        <f>IFERROR(IF(INDEX(Vöruskrá!$C:$C,MATCH($C323,Vöruskrá!$B:$B,0))=0,"",INDEX(Vöruskrá!$C:$C,MATCH($C323,Vöruskrá!$B:$B,0))),"")</f>
        <v>VANTAR – birgi óskráður</v>
      </c>
      <c r="L323" s="179"/>
      <c r="M323" s="179"/>
      <c r="N323" s="179"/>
      <c r="O323" s="179" t="str">
        <f>IFERROR(IF(INDEX(Vöruskrá!$I:$I,MATCH($C323,Vöruskrá!$B:$B,0))=0,"",INDEX(Vöruskrá!$I:$I,MATCH($C323,Vöruskrá!$B:$B,0))),"")</f>
        <v>VANTAR – hlekkur á gagnablað</v>
      </c>
      <c r="P323" s="179"/>
      <c r="Q323" s="313"/>
    </row>
    <row r="324" spans="1:17">
      <c r="A324" s="178">
        <v>46258</v>
      </c>
      <c r="B324" s="179" t="str">
        <f t="shared" ca="1" si="14"/>
        <v>Active</v>
      </c>
      <c r="C324" s="179" t="s">
        <v>904</v>
      </c>
      <c r="D324" s="179" t="s">
        <v>1993</v>
      </c>
      <c r="E324" s="180">
        <f>Hráefnaskrá!$D$310/1000</f>
        <v>6.7000000000000004E-2</v>
      </c>
      <c r="F324" s="179"/>
      <c r="G324" s="179"/>
      <c r="H324" s="179"/>
      <c r="I324" s="179" t="s">
        <v>3869</v>
      </c>
      <c r="J324" s="179"/>
      <c r="K324" s="179" t="str">
        <f>IFERROR(IF(INDEX(Vöruskrá!$C:$C,MATCH($C324,Vöruskrá!$B:$B,0))=0,"",INDEX(Vöruskrá!$C:$C,MATCH($C324,Vöruskrá!$B:$B,0))),"")</f>
        <v>Nordic Spice AB/Garri</v>
      </c>
      <c r="L324" s="179"/>
      <c r="M324" s="179"/>
      <c r="N324" s="179"/>
      <c r="O324" s="179" t="str">
        <f>IFERROR(IF(INDEX(Vöruskrá!$I:$I,MATCH($C324,Vöruskrá!$B:$B,0))=0,"",INDEX(Vöruskrá!$I:$I,MATCH($C324,Vöruskrá!$B:$B,0))),"")</f>
        <v>https://garri.overcastcdn.com/documents/5001520B.pdf</v>
      </c>
      <c r="P324" s="179"/>
      <c r="Q324" s="313"/>
    </row>
    <row r="325" spans="1:17">
      <c r="A325" s="178">
        <v>46258</v>
      </c>
      <c r="B325" s="179" t="str">
        <f t="shared" ca="1" si="14"/>
        <v>Active</v>
      </c>
      <c r="C325" s="179" t="s">
        <v>1111</v>
      </c>
      <c r="D325" s="179" t="s">
        <v>1993</v>
      </c>
      <c r="E325" s="180"/>
      <c r="F325" s="179"/>
      <c r="G325" s="179"/>
      <c r="H325" s="179"/>
      <c r="I325" s="179" t="s">
        <v>3869</v>
      </c>
      <c r="J325" s="179"/>
      <c r="K325" s="179" t="str">
        <f>IFERROR(IF(INDEX(Vöruskrá!$C:$C,MATCH($C325,Vöruskrá!$B:$B,0))=0,"",INDEX(Vöruskrá!$C:$C,MATCH($C325,Vöruskrá!$B:$B,0))),"")</f>
        <v>ÓJK - Ísam</v>
      </c>
      <c r="L325" s="179"/>
      <c r="M325" s="179"/>
      <c r="N325" s="179"/>
      <c r="O325" s="179" t="str">
        <f>IFERROR(IF(INDEX(Vöruskrá!$I:$I,MATCH($C325,Vöruskrá!$B:$B,0))=0,"",INDEX(Vöruskrá!$I:$I,MATCH($C325,Vöruskrá!$B:$B,0))),"")</f>
        <v>https://vefverslun.ojk-isam.is/api/BlobForward/inline/ojkisam/bef943db-09be-4d78-bd72-ee6f417fb2a8.pdf</v>
      </c>
      <c r="P325" s="179"/>
      <c r="Q325" s="313" t="s">
        <v>4777</v>
      </c>
    </row>
    <row r="326" spans="1:17">
      <c r="A326" s="178">
        <v>46258</v>
      </c>
      <c r="B326" s="179" t="str">
        <f t="shared" ca="1" si="14"/>
        <v>Active</v>
      </c>
      <c r="C326" s="179" t="s">
        <v>212</v>
      </c>
      <c r="D326" s="179" t="s">
        <v>2013</v>
      </c>
      <c r="E326" s="180"/>
      <c r="F326" s="179"/>
      <c r="G326" s="179"/>
      <c r="H326" s="179"/>
      <c r="I326" s="179" t="s">
        <v>3869</v>
      </c>
      <c r="J326" s="179"/>
      <c r="K326" s="179" t="str">
        <f>IFERROR(IF(INDEX(Vöruskrá!$C:$C,MATCH($C326,Vöruskrá!$B:$B,0))=0,"",INDEX(Vöruskrá!$C:$C,MATCH($C326,Vöruskrá!$B:$B,0))),"")</f>
        <v>Álfasaga ehf. / Móðir Náttúra</v>
      </c>
      <c r="L326" s="179"/>
      <c r="M326" s="179"/>
      <c r="N326" s="179"/>
      <c r="O326" s="179" t="str">
        <f>IFERROR(IF(INDEX(Vöruskrá!$I:$I,MATCH($C326,Vöruskrá!$B:$B,0))=0,"",INDEX(Vöruskrá!$I:$I,MATCH($C326,Vöruskrá!$B:$B,0))),"")</f>
        <v>https://docs.google.com/document/d/1lFUBZ6JnrNhmfGUHlIWLvOeyf8UZVP0UP7Z3nm8HOlw/edit?usp=sharing</v>
      </c>
      <c r="P326" s="179"/>
      <c r="Q326" s="313" t="s">
        <v>4777</v>
      </c>
    </row>
    <row r="327" spans="1:17">
      <c r="A327" s="178">
        <v>46258</v>
      </c>
      <c r="B327" s="179" t="str">
        <f t="shared" ca="1" si="14"/>
        <v>Active</v>
      </c>
      <c r="C327" s="179" t="s">
        <v>1111</v>
      </c>
      <c r="D327" s="179" t="s">
        <v>2013</v>
      </c>
      <c r="E327" s="180"/>
      <c r="F327" s="179"/>
      <c r="G327" s="179"/>
      <c r="H327" s="179"/>
      <c r="I327" s="179" t="s">
        <v>3869</v>
      </c>
      <c r="J327" s="179"/>
      <c r="K327" s="179" t="str">
        <f>IFERROR(IF(INDEX(Vöruskrá!$C:$C,MATCH($C327,Vöruskrá!$B:$B,0))=0,"",INDEX(Vöruskrá!$C:$C,MATCH($C327,Vöruskrá!$B:$B,0))),"")</f>
        <v>ÓJK - Ísam</v>
      </c>
      <c r="L327" s="179"/>
      <c r="M327" s="179"/>
      <c r="N327" s="179"/>
      <c r="O327" s="179" t="str">
        <f>IFERROR(IF(INDEX(Vöruskrá!$I:$I,MATCH($C327,Vöruskrá!$B:$B,0))=0,"",INDEX(Vöruskrá!$I:$I,MATCH($C327,Vöruskrá!$B:$B,0))),"")</f>
        <v>https://vefverslun.ojk-isam.is/api/BlobForward/inline/ojkisam/bef943db-09be-4d78-bd72-ee6f417fb2a8.pdf</v>
      </c>
      <c r="P327" s="179"/>
      <c r="Q327" s="313" t="s">
        <v>4777</v>
      </c>
    </row>
    <row r="328" spans="1:17">
      <c r="A328" s="178">
        <v>46258</v>
      </c>
      <c r="B328" s="179" t="str">
        <f t="shared" ca="1" si="14"/>
        <v>Active</v>
      </c>
      <c r="C328" s="179" t="s">
        <v>57</v>
      </c>
      <c r="D328" s="179" t="s">
        <v>2038</v>
      </c>
      <c r="E328" s="180"/>
      <c r="F328" s="179"/>
      <c r="G328" s="179"/>
      <c r="H328" s="179"/>
      <c r="I328" s="179" t="s">
        <v>3869</v>
      </c>
      <c r="J328" s="179"/>
      <c r="K328" s="179" t="str">
        <f>IFERROR(IF(INDEX(Vöruskrá!$C:$C,MATCH($C328,Vöruskrá!$B:$B,0))=0,"",INDEX(Vöruskrá!$C:$C,MATCH($C328,Vöruskrá!$B:$B,0))),"")</f>
        <v>Myllan</v>
      </c>
      <c r="L328" s="179"/>
      <c r="M328" s="179"/>
      <c r="N328" s="179"/>
      <c r="O328" s="179" t="str">
        <f>IFERROR(IF(INDEX(Vöruskrá!$I:$I,MATCH($C328,Vöruskrá!$B:$B,0))=0,"",INDEX(Vöruskrá!$I:$I,MATCH($C328,Vöruskrá!$B:$B,0))),"")</f>
        <v>https://www.myllan.is/is/vorulinur/vegan-vorur/lifskorn-trollahafrar-chiafrae</v>
      </c>
      <c r="P328" s="179"/>
      <c r="Q328" s="313" t="s">
        <v>4777</v>
      </c>
    </row>
    <row r="329" spans="1:17">
      <c r="A329" s="178">
        <v>46258</v>
      </c>
      <c r="B329" s="179" t="str">
        <f t="shared" ca="1" si="14"/>
        <v>Active</v>
      </c>
      <c r="C329" s="179" t="s">
        <v>565</v>
      </c>
      <c r="D329" s="179" t="s">
        <v>2038</v>
      </c>
      <c r="E329" s="180"/>
      <c r="F329" s="179"/>
      <c r="G329" s="179"/>
      <c r="H329" s="179"/>
      <c r="I329" s="179" t="s">
        <v>3869</v>
      </c>
      <c r="J329" s="179"/>
      <c r="K329" s="179" t="str">
        <f>IFERROR(IF(INDEX(Vöruskrá!$C:$C,MATCH($C329,Vöruskrá!$B:$B,0))=0,"",INDEX(Vöruskrá!$C:$C,MATCH($C329,Vöruskrá!$B:$B,0))),"")</f>
        <v xml:space="preserve">MS </v>
      </c>
      <c r="L329" s="179"/>
      <c r="M329" s="179"/>
      <c r="N329" s="179"/>
      <c r="O329" s="179" t="str">
        <f>IFERROR(IF(INDEX(Vöruskrá!$I:$I,MATCH($C329,Vöruskrá!$B:$B,0))=0,"",INDEX(Vöruskrá!$I:$I,MATCH($C329,Vöruskrá!$B:$B,0))),"")</f>
        <v>https://docs.google.com/document/d/1xK3OgL95T8y9Uw0YX4LaF0Ve3yT2CmntRk4Wg1oHGcM/edit?usp=sharing</v>
      </c>
      <c r="P329" s="179"/>
      <c r="Q329" s="313" t="s">
        <v>4777</v>
      </c>
    </row>
    <row r="330" spans="1:17">
      <c r="A330" s="332">
        <v>46258</v>
      </c>
      <c r="B330" s="313" t="str">
        <f ca="1">IF($A330&lt;TODAY(),"Expired","Active")</f>
        <v>Active</v>
      </c>
      <c r="C330" s="313" t="s">
        <v>560</v>
      </c>
      <c r="D330" s="313" t="s">
        <v>960</v>
      </c>
      <c r="E330" s="333"/>
      <c r="F330" s="313"/>
      <c r="G330" s="313"/>
      <c r="H330" s="313"/>
      <c r="I330" s="179"/>
      <c r="J330" s="179"/>
      <c r="K330" s="179" t="str">
        <f>IFERROR(IF(INDEX(Vöruskrá!$C:$C,MATCH($C330,Vöruskrá!$B:$B,0))=0,"",INDEX(Vöruskrá!$C:$C,MATCH($C330,Vöruskrá!$B:$B,0))),"")</f>
        <v>Þykkvabæjar</v>
      </c>
      <c r="L330" s="179"/>
      <c r="M330" s="179"/>
      <c r="N330" s="179"/>
      <c r="O330" s="179" t="str">
        <f>IFERROR(IF(INDEX(Vöruskrá!$I:$I,MATCH($C330,Vöruskrá!$B:$B,0))=0,"",INDEX(Vöruskrá!$I:$I,MATCH($C330,Vöruskrá!$B:$B,0))),"")</f>
        <v>https://docs.google.com/document/d/1Atant-r86RZWqXEplXhjh9elA5JzhIYPs0d8GsZe0cM/edit?usp=sharing</v>
      </c>
      <c r="P330" s="179"/>
      <c r="Q330" s="313" t="s">
        <v>4778</v>
      </c>
    </row>
    <row r="331" spans="1:17">
      <c r="A331" s="182">
        <v>46259</v>
      </c>
      <c r="B331" s="183"/>
      <c r="C331" s="183" t="s">
        <v>4774</v>
      </c>
      <c r="D331" s="183"/>
      <c r="E331" s="184"/>
      <c r="F331" s="183"/>
      <c r="G331" s="183"/>
      <c r="H331" s="183"/>
      <c r="I331" s="183"/>
      <c r="J331" s="183"/>
      <c r="K331" s="183"/>
      <c r="L331" s="183"/>
      <c r="M331" s="183"/>
      <c r="N331" s="183"/>
      <c r="O331" s="183"/>
      <c r="P331" s="183"/>
      <c r="Q331" s="313"/>
    </row>
    <row r="332" spans="1:17" ht="15">
      <c r="A332" s="185">
        <v>46259</v>
      </c>
      <c r="B332" s="186" t="str">
        <f t="shared" ref="B332:B369" ca="1" si="15">IF($A332&lt;TODAY(),"Expired","Active")</f>
        <v>Active</v>
      </c>
      <c r="C332" s="368" t="s">
        <v>1609</v>
      </c>
      <c r="D332" s="186" t="s">
        <v>1993</v>
      </c>
      <c r="E332" s="187"/>
      <c r="F332" s="186"/>
      <c r="G332" s="186"/>
      <c r="H332" s="186"/>
      <c r="I332" s="186"/>
      <c r="J332" s="186"/>
      <c r="K332" s="186"/>
      <c r="L332" s="186"/>
      <c r="M332" s="186"/>
      <c r="N332" s="186"/>
      <c r="O332" s="186"/>
      <c r="P332" s="186"/>
      <c r="Q332" s="313" t="s">
        <v>4775</v>
      </c>
    </row>
    <row r="333" spans="1:17" ht="18" customHeight="1">
      <c r="A333" s="178">
        <v>46259</v>
      </c>
      <c r="B333" s="179" t="str">
        <f t="shared" ca="1" si="15"/>
        <v>Active</v>
      </c>
      <c r="C333" s="179" t="s">
        <v>574</v>
      </c>
      <c r="D333" s="179" t="s">
        <v>1993</v>
      </c>
      <c r="E333" s="180">
        <f>Hráefnaskrá!$D$229/1000</f>
        <v>43.5</v>
      </c>
      <c r="F333" s="179"/>
      <c r="G333" s="179"/>
      <c r="H333" s="179"/>
      <c r="I333" s="179" t="s">
        <v>3869</v>
      </c>
      <c r="J333" s="179"/>
      <c r="K333" s="179" t="str">
        <f>IFERROR(IF(INDEX(Vöruskrá!$C:$C,MATCH($C333,Vöruskrá!$B:$B,0))=0,"",INDEX(Vöruskrá!$C:$C,MATCH($C333,Vöruskrá!$B:$B,0))),"")</f>
        <v>Hafið fiskverslun</v>
      </c>
      <c r="L333" s="179"/>
      <c r="M333" s="179"/>
      <c r="N333" s="179"/>
      <c r="O333" s="179" t="str">
        <f>IFERROR(IF(INDEX(Vöruskrá!$I:$I,MATCH($C333,Vöruskrá!$B:$B,0))=0,"",INDEX(Vöruskrá!$I:$I,MATCH($C333,Vöruskrá!$B:$B,0))),"")</f>
        <v>https://docs.google.com/document/d/16XSSnVUJ3h_-jINvQvjLPJxqQDm3-XJQ/edit?usp=sharing&amp;ouid=115242652208709673085&amp;rtpof=true&amp;sd=true</v>
      </c>
      <c r="P333" s="179"/>
      <c r="Q333" s="313"/>
    </row>
    <row r="334" spans="1:17">
      <c r="A334" s="178">
        <v>46259</v>
      </c>
      <c r="B334" s="179" t="str">
        <f t="shared" ca="1" si="15"/>
        <v>Active</v>
      </c>
      <c r="C334" s="179" t="s">
        <v>881</v>
      </c>
      <c r="D334" s="179" t="s">
        <v>1993</v>
      </c>
      <c r="E334" s="180">
        <f>Hráefnaskrá!$D$230/1000</f>
        <v>32.6</v>
      </c>
      <c r="F334" s="179"/>
      <c r="G334" s="179"/>
      <c r="H334" s="179"/>
      <c r="I334" s="179" t="s">
        <v>3869</v>
      </c>
      <c r="J334" s="179"/>
      <c r="K334" s="179" t="str">
        <f>IFERROR(IF(INDEX(Vöruskrá!$C:$C,MATCH($C334,Vöruskrá!$B:$B,0))=0,"",INDEX(Vöruskrá!$C:$C,MATCH($C334,Vöruskrá!$B:$B,0))),"")</f>
        <v/>
      </c>
      <c r="L334" s="179"/>
      <c r="M334" s="179"/>
      <c r="N334" s="179"/>
      <c r="O334" s="179" t="str">
        <f>IFERROR(IF(INDEX(Vöruskrá!$I:$I,MATCH($C334,Vöruskrá!$B:$B,0))=0,"",INDEX(Vöruskrá!$I:$I,MATCH($C334,Vöruskrá!$B:$B,0))),"")</f>
        <v/>
      </c>
      <c r="P334" s="179"/>
      <c r="Q334" s="313"/>
    </row>
    <row r="335" spans="1:17">
      <c r="A335" s="178">
        <v>46259</v>
      </c>
      <c r="B335" s="179" t="str">
        <f t="shared" ca="1" si="15"/>
        <v>Active</v>
      </c>
      <c r="C335" s="179" t="s">
        <v>882</v>
      </c>
      <c r="D335" s="179" t="s">
        <v>1993</v>
      </c>
      <c r="E335" s="180">
        <f>Hráefnaskrá!$D$231/1000</f>
        <v>4.9000000000000004</v>
      </c>
      <c r="F335" s="179"/>
      <c r="G335" s="179"/>
      <c r="H335" s="179"/>
      <c r="I335" s="179" t="s">
        <v>3869</v>
      </c>
      <c r="J335" s="179"/>
      <c r="K335" s="179" t="str">
        <f>IFERROR(IF(INDEX(Vöruskrá!$C:$C,MATCH($C335,Vöruskrá!$B:$B,0))=0,"",INDEX(Vöruskrá!$C:$C,MATCH($C335,Vöruskrá!$B:$B,0))),"")</f>
        <v/>
      </c>
      <c r="L335" s="179"/>
      <c r="M335" s="179"/>
      <c r="N335" s="179"/>
      <c r="O335" s="179" t="str">
        <f>IFERROR(IF(INDEX(Vöruskrá!$I:$I,MATCH($C335,Vöruskrá!$B:$B,0))=0,"",INDEX(Vöruskrá!$I:$I,MATCH($C335,Vöruskrá!$B:$B,0))),"")</f>
        <v/>
      </c>
      <c r="P335" s="179"/>
      <c r="Q335" s="313"/>
    </row>
    <row r="336" spans="1:17">
      <c r="A336" s="178">
        <v>46259</v>
      </c>
      <c r="B336" s="179" t="str">
        <f t="shared" ca="1" si="15"/>
        <v>Active</v>
      </c>
      <c r="C336" s="179" t="s">
        <v>744</v>
      </c>
      <c r="D336" s="179" t="s">
        <v>1993</v>
      </c>
      <c r="E336" s="180">
        <f>Hráefnaskrá!$D$232/1000</f>
        <v>13</v>
      </c>
      <c r="F336" s="179"/>
      <c r="G336" s="179"/>
      <c r="H336" s="179"/>
      <c r="I336" s="179" t="s">
        <v>3869</v>
      </c>
      <c r="J336" s="179"/>
      <c r="K336" s="179" t="str">
        <f>IFERROR(IF(INDEX(Vöruskrá!$C:$C,MATCH($C336,Vöruskrá!$B:$B,0))=0,"",INDEX(Vöruskrá!$C:$C,MATCH($C336,Vöruskrá!$B:$B,0))),"")</f>
        <v xml:space="preserve">MS </v>
      </c>
      <c r="L336" s="179"/>
      <c r="M336" s="179"/>
      <c r="N336" s="179"/>
      <c r="O336" s="179" t="str">
        <f>IFERROR(IF(INDEX(Vöruskrá!$I:$I,MATCH($C336,Vöruskrá!$B:$B,0))=0,"",INDEX(Vöruskrá!$I:$I,MATCH($C336,Vöruskrá!$B:$B,0))),"")</f>
        <v>https://docs.google.com/document/d/11ja2pjvXhmq1lP-WGaLBTVRQtcrEYgg-XyiWXgW9OKI/edit?usp=sharing</v>
      </c>
      <c r="P336" s="179"/>
      <c r="Q336" s="313"/>
    </row>
    <row r="337" spans="1:17">
      <c r="A337" s="178">
        <v>46259</v>
      </c>
      <c r="B337" s="179" t="str">
        <f t="shared" ca="1" si="15"/>
        <v>Active</v>
      </c>
      <c r="C337" s="179" t="s">
        <v>392</v>
      </c>
      <c r="D337" s="179" t="s">
        <v>1993</v>
      </c>
      <c r="E337" s="180">
        <f>Hráefnaskrá!$D$233/1000</f>
        <v>3.3</v>
      </c>
      <c r="F337" s="179"/>
      <c r="G337" s="179"/>
      <c r="H337" s="179"/>
      <c r="I337" s="179" t="s">
        <v>3869</v>
      </c>
      <c r="J337" s="179"/>
      <c r="K337" s="179" t="str">
        <f>IFERROR(IF(INDEX(Vöruskrá!$C:$C,MATCH($C337,Vöruskrá!$B:$B,0))=0,"",INDEX(Vöruskrá!$C:$C,MATCH($C337,Vöruskrá!$B:$B,0))),"")</f>
        <v>MS</v>
      </c>
      <c r="L337" s="179"/>
      <c r="M337" s="179"/>
      <c r="N337" s="179"/>
      <c r="O337" s="179" t="str">
        <f>IFERROR(IF(INDEX(Vöruskrá!$I:$I,MATCH($C337,Vöruskrá!$B:$B,0))=0,"",INDEX(Vöruskrá!$I:$I,MATCH($C337,Vöruskrá!$B:$B,0))),"")</f>
        <v>https://docs.google.com/document/d/149N3quKMoWawGv9LE2FddvRhKdpdb7Cxfmhury4OOtc/edit?usp=sharing</v>
      </c>
      <c r="P337" s="179"/>
      <c r="Q337" s="313"/>
    </row>
    <row r="338" spans="1:17">
      <c r="A338" s="178">
        <v>46259</v>
      </c>
      <c r="B338" s="179" t="str">
        <f t="shared" ca="1" si="15"/>
        <v>Active</v>
      </c>
      <c r="C338" s="179" t="s">
        <v>310</v>
      </c>
      <c r="D338" s="179" t="s">
        <v>1993</v>
      </c>
      <c r="E338" s="180">
        <f>Hráefnaskrá!$D$234/1000</f>
        <v>1.6</v>
      </c>
      <c r="F338" s="179"/>
      <c r="G338" s="179"/>
      <c r="H338" s="179"/>
      <c r="I338" s="179" t="s">
        <v>3869</v>
      </c>
      <c r="J338" s="179"/>
      <c r="K338" s="179" t="str">
        <f>IFERROR(IF(INDEX(Vöruskrá!$C:$C,MATCH($C338,Vöruskrá!$B:$B,0))=0,"",INDEX(Vöruskrá!$C:$C,MATCH($C338,Vöruskrá!$B:$B,0))),"")</f>
        <v>Maizena / Unilever</v>
      </c>
      <c r="L338" s="179"/>
      <c r="M338" s="179"/>
      <c r="N338" s="179"/>
      <c r="O338" s="179" t="str">
        <f>IFERROR(IF(INDEX(Vöruskrá!$I:$I,MATCH($C338,Vöruskrá!$B:$B,0))=0,"",INDEX(Vöruskrá!$I:$I,MATCH($C338,Vöruskrá!$B:$B,0))),"")</f>
        <v>https://drive.google.com/file/d/1CmXprz2PFHVmxfaM0CalYclE2qYOhpF7/view?usp=sharing</v>
      </c>
      <c r="P338" s="179"/>
      <c r="Q338" s="313"/>
    </row>
    <row r="339" spans="1:17">
      <c r="A339" s="178">
        <v>46259</v>
      </c>
      <c r="B339" s="179" t="str">
        <f t="shared" ca="1" si="15"/>
        <v>Active</v>
      </c>
      <c r="C339" s="179" t="s">
        <v>269</v>
      </c>
      <c r="D339" s="179" t="s">
        <v>1993</v>
      </c>
      <c r="E339" s="180">
        <f>Hráefnaskrá!$D$235/1000</f>
        <v>0.43</v>
      </c>
      <c r="F339" s="179"/>
      <c r="G339" s="179"/>
      <c r="H339" s="179"/>
      <c r="I339" s="179" t="s">
        <v>3869</v>
      </c>
      <c r="J339" s="179"/>
      <c r="K339" s="179" t="str">
        <f>IFERROR(IF(INDEX(Vöruskrá!$C:$C,MATCH($C339,Vöruskrá!$B:$B,0))=0,"",INDEX(Vöruskrá!$C:$C,MATCH($C339,Vöruskrá!$B:$B,0))),"")</f>
        <v>Katla matvælaiðja ehf.</v>
      </c>
      <c r="L339" s="179"/>
      <c r="M339" s="179"/>
      <c r="N339" s="179"/>
      <c r="O339" s="179" t="str">
        <f>IFERROR(IF(INDEX(Vöruskrá!$I:$I,MATCH($C339,Vöruskrá!$B:$B,0))=0,"",INDEX(Vöruskrá!$I:$I,MATCH($C339,Vöruskrá!$B:$B,0))),"")</f>
        <v>https://drive.google.com/file/d/18_svh90eLQ1eSbJF3qr3eWDjhyhpL95Y/view?usp=sharing</v>
      </c>
      <c r="P339" s="179"/>
      <c r="Q339" s="313"/>
    </row>
    <row r="340" spans="1:17">
      <c r="A340" s="178">
        <v>46259</v>
      </c>
      <c r="B340" s="179" t="str">
        <f t="shared" ca="1" si="15"/>
        <v>Active</v>
      </c>
      <c r="C340" s="179" t="s">
        <v>720</v>
      </c>
      <c r="D340" s="179" t="s">
        <v>1993</v>
      </c>
      <c r="E340" s="180">
        <f>Hráefnaskrá!$D$236/1000</f>
        <v>7.0000000000000007E-2</v>
      </c>
      <c r="F340" s="179"/>
      <c r="G340" s="179"/>
      <c r="H340" s="179"/>
      <c r="I340" s="179" t="s">
        <v>3869</v>
      </c>
      <c r="J340" s="179"/>
      <c r="K340" s="179" t="str">
        <f>IFERROR(IF(INDEX(Vöruskrá!$C:$C,MATCH($C340,Vöruskrá!$B:$B,0))=0,"",INDEX(Vöruskrá!$C:$C,MATCH($C340,Vöruskrá!$B:$B,0))),"")</f>
        <v>Nordic Spice AB/Garri</v>
      </c>
      <c r="L340" s="179"/>
      <c r="M340" s="179"/>
      <c r="N340" s="179"/>
      <c r="O340" s="179" t="str">
        <f>IFERROR(IF(INDEX(Vöruskrá!$I:$I,MATCH($C340,Vöruskrá!$B:$B,0))=0,"",INDEX(Vöruskrá!$I:$I,MATCH($C340,Vöruskrá!$B:$B,0))),"")</f>
        <v>https://drive.google.com/file/d/16pABGxDAo2BQ5ZBD9aqSATzh85vQmJ63/view?usp=sharing</v>
      </c>
      <c r="P340" s="179"/>
      <c r="Q340" s="313"/>
    </row>
    <row r="341" spans="1:17">
      <c r="A341" s="178">
        <v>46259</v>
      </c>
      <c r="B341" s="179" t="str">
        <f t="shared" ca="1" si="15"/>
        <v>Active</v>
      </c>
      <c r="C341" s="179" t="s">
        <v>892</v>
      </c>
      <c r="D341" s="179" t="s">
        <v>1993</v>
      </c>
      <c r="E341" s="180">
        <f>Hráefnaskrá!$D$237/1000</f>
        <v>0.6</v>
      </c>
      <c r="F341" s="179"/>
      <c r="G341" s="179"/>
      <c r="H341" s="179"/>
      <c r="I341" s="179" t="s">
        <v>3869</v>
      </c>
      <c r="J341" s="179"/>
      <c r="K341" s="179" t="str">
        <f>IFERROR(IF(INDEX(Vöruskrá!$C:$C,MATCH($C341,Vöruskrá!$B:$B,0))=0,"",INDEX(Vöruskrá!$C:$C,MATCH($C341,Vöruskrá!$B:$B,0))),"")</f>
        <v/>
      </c>
      <c r="L341" s="179"/>
      <c r="M341" s="179"/>
      <c r="N341" s="179"/>
      <c r="O341" s="179" t="str">
        <f>IFERROR(IF(INDEX(Vöruskrá!$I:$I,MATCH($C341,Vöruskrá!$B:$B,0))=0,"",INDEX(Vöruskrá!$I:$I,MATCH($C341,Vöruskrá!$B:$B,0))),"")</f>
        <v/>
      </c>
      <c r="P341" s="179"/>
      <c r="Q341" s="313"/>
    </row>
    <row r="342" spans="1:17">
      <c r="A342" s="178">
        <v>46259</v>
      </c>
      <c r="B342" s="179" t="str">
        <f t="shared" ca="1" si="15"/>
        <v>Active</v>
      </c>
      <c r="C342" s="179" t="s">
        <v>327</v>
      </c>
      <c r="D342" s="179" t="s">
        <v>1993</v>
      </c>
      <c r="E342" s="180"/>
      <c r="F342" s="179"/>
      <c r="G342" s="179"/>
      <c r="H342" s="179"/>
      <c r="I342" s="179" t="s">
        <v>3869</v>
      </c>
      <c r="J342" s="179"/>
      <c r="K342" s="179" t="str">
        <f>IFERROR(IF(INDEX(Vöruskrá!$C:$C,MATCH($C342,Vöruskrá!$B:$B,0))=0,"",INDEX(Vöruskrá!$C:$C,MATCH($C342,Vöruskrá!$B:$B,0))),"")</f>
        <v>Gæðabakstur / Ömmubakstur ehf.</v>
      </c>
      <c r="L342" s="179"/>
      <c r="M342" s="179"/>
      <c r="N342" s="179"/>
      <c r="O342" s="179" t="str">
        <f>IFERROR(IF(INDEX(Vöruskrá!$I:$I,MATCH($C342,Vöruskrá!$B:$B,0))=0,"",INDEX(Vöruskrá!$I:$I,MATCH($C342,Vöruskrá!$B:$B,0))),"")</f>
        <v>https://gaedabakstur.is/vara/ommurugbraud-30-sneida/</v>
      </c>
      <c r="P342" s="179"/>
      <c r="Q342" s="313" t="s">
        <v>4777</v>
      </c>
    </row>
    <row r="343" spans="1:17">
      <c r="A343" s="178">
        <v>46259</v>
      </c>
      <c r="B343" s="179" t="str">
        <f t="shared" ca="1" si="15"/>
        <v>Active</v>
      </c>
      <c r="C343" s="179" t="s">
        <v>392</v>
      </c>
      <c r="D343" s="179" t="s">
        <v>1993</v>
      </c>
      <c r="E343" s="180"/>
      <c r="F343" s="179"/>
      <c r="G343" s="179"/>
      <c r="H343" s="179"/>
      <c r="I343" s="179" t="s">
        <v>3869</v>
      </c>
      <c r="J343" s="179"/>
      <c r="K343" s="179" t="str">
        <f>IFERROR(IF(INDEX(Vöruskrá!$C:$C,MATCH($C343,Vöruskrá!$B:$B,0))=0,"",INDEX(Vöruskrá!$C:$C,MATCH($C343,Vöruskrá!$B:$B,0))),"")</f>
        <v>MS</v>
      </c>
      <c r="L343" s="179"/>
      <c r="M343" s="179"/>
      <c r="N343" s="179"/>
      <c r="O343" s="179" t="str">
        <f>IFERROR(IF(INDEX(Vöruskrá!$I:$I,MATCH($C343,Vöruskrá!$B:$B,0))=0,"",INDEX(Vöruskrá!$I:$I,MATCH($C343,Vöruskrá!$B:$B,0))),"")</f>
        <v>https://docs.google.com/document/d/149N3quKMoWawGv9LE2FddvRhKdpdb7Cxfmhury4OOtc/edit?usp=sharing</v>
      </c>
      <c r="P343" s="179"/>
      <c r="Q343" s="313" t="s">
        <v>4777</v>
      </c>
    </row>
    <row r="344" spans="1:17" ht="15">
      <c r="A344" s="178">
        <v>46259</v>
      </c>
      <c r="B344" s="179" t="str">
        <f t="shared" ca="1" si="15"/>
        <v>Active</v>
      </c>
      <c r="C344" s="295" t="s">
        <v>1139</v>
      </c>
      <c r="D344" s="179" t="s">
        <v>1993</v>
      </c>
      <c r="E344" s="180"/>
      <c r="F344" s="179"/>
      <c r="G344" s="179"/>
      <c r="H344" s="179"/>
      <c r="I344" s="179" t="s">
        <v>3869</v>
      </c>
      <c r="J344" s="179"/>
      <c r="K344" s="179" t="str">
        <f>IFERROR(IF(INDEX(Vöruskrá!$C:$C,MATCH($C344,Vöruskrá!$B:$B,0))=0,"",INDEX(Vöruskrá!$C:$C,MATCH($C344,Vöruskrá!$B:$B,0))),"")</f>
        <v>Matarstund</v>
      </c>
      <c r="L344" s="179"/>
      <c r="M344" s="179"/>
      <c r="N344" s="179"/>
      <c r="O344" s="179" t="str">
        <f>IFERROR(IF(INDEX(Vöruskrá!$I:$I,MATCH($C344,Vöruskrá!$B:$B,0))=0,"",INDEX(Vöruskrá!$I:$I,MATCH($C344,Vöruskrá!$B:$B,0))),"")</f>
        <v/>
      </c>
      <c r="P344" s="179"/>
      <c r="Q344" s="313" t="s">
        <v>4775</v>
      </c>
    </row>
    <row r="345" spans="1:17">
      <c r="A345" s="337">
        <v>46259</v>
      </c>
      <c r="B345" s="338" t="str">
        <f t="shared" ref="B345:B352" ca="1" si="16">IF($A345&lt;TODAY(),"Expired","Active")</f>
        <v>Active</v>
      </c>
      <c r="C345" s="340" t="s">
        <v>807</v>
      </c>
      <c r="D345" s="338" t="s">
        <v>1993</v>
      </c>
      <c r="E345" s="339">
        <f>Hráefnaskrá!$D$272/1000</f>
        <v>31.364000000000001</v>
      </c>
      <c r="F345" s="338"/>
      <c r="G345" s="338"/>
      <c r="H345" s="338"/>
      <c r="I345" s="338" t="s">
        <v>3869</v>
      </c>
      <c r="J345" s="338"/>
      <c r="K345" s="338" t="str">
        <f>IFERROR(IF(INDEX(Vöruskrá!$C:$C,MATCH($C345,Vöruskrá!$B:$B,0))=0,"",INDEX(Vöruskrá!$C:$C,MATCH($C345,Vöruskrá!$B:$B,0))),"")</f>
        <v>Hafið</v>
      </c>
      <c r="L345" s="338"/>
      <c r="M345" s="338"/>
      <c r="N345" s="338"/>
      <c r="O345" s="338" t="str">
        <f>IFERROR(IF(INDEX(Vöruskrá!$I:$I,MATCH($C345,Vöruskrá!$B:$B,0))=0,"",INDEX(Vöruskrá!$I:$I,MATCH($C345,Vöruskrá!$B:$B,0))),"")</f>
        <v/>
      </c>
      <c r="P345" s="338"/>
      <c r="Q345" s="338"/>
    </row>
    <row r="346" spans="1:17">
      <c r="A346" s="337">
        <v>46259</v>
      </c>
      <c r="B346" s="338" t="str">
        <f t="shared" ca="1" si="16"/>
        <v>Active</v>
      </c>
      <c r="C346" s="340" t="s">
        <v>881</v>
      </c>
      <c r="D346" s="338" t="s">
        <v>1993</v>
      </c>
      <c r="E346" s="339">
        <f>Hráefnaskrá!$D$273/1000</f>
        <v>41.819000000000003</v>
      </c>
      <c r="F346" s="338"/>
      <c r="G346" s="338"/>
      <c r="H346" s="338"/>
      <c r="I346" s="338" t="s">
        <v>3869</v>
      </c>
      <c r="J346" s="338"/>
      <c r="K346" s="338" t="str">
        <f>IFERROR(IF(INDEX(Vöruskrá!$C:$C,MATCH($C346,Vöruskrá!$B:$B,0))=0,"",INDEX(Vöruskrá!$C:$C,MATCH($C346,Vöruskrá!$B:$B,0))),"")</f>
        <v/>
      </c>
      <c r="L346" s="338"/>
      <c r="M346" s="338"/>
      <c r="N346" s="338"/>
      <c r="O346" s="338" t="str">
        <f>IFERROR(IF(INDEX(Vöruskrá!$I:$I,MATCH($C346,Vöruskrá!$B:$B,0))=0,"",INDEX(Vöruskrá!$I:$I,MATCH($C346,Vöruskrá!$B:$B,0))),"")</f>
        <v/>
      </c>
      <c r="P346" s="338"/>
      <c r="Q346" s="338"/>
    </row>
    <row r="347" spans="1:17">
      <c r="A347" s="337">
        <v>46259</v>
      </c>
      <c r="B347" s="338" t="str">
        <f t="shared" ca="1" si="16"/>
        <v>Active</v>
      </c>
      <c r="C347" s="340" t="s">
        <v>882</v>
      </c>
      <c r="D347" s="338" t="s">
        <v>1993</v>
      </c>
      <c r="E347" s="339">
        <f>Hráefnaskrá!$D$274/1000</f>
        <v>5.2270000000000003</v>
      </c>
      <c r="F347" s="338"/>
      <c r="G347" s="338"/>
      <c r="H347" s="338"/>
      <c r="I347" s="338" t="s">
        <v>3869</v>
      </c>
      <c r="J347" s="338"/>
      <c r="K347" s="338" t="str">
        <f>IFERROR(IF(INDEX(Vöruskrá!$C:$C,MATCH($C347,Vöruskrá!$B:$B,0))=0,"",INDEX(Vöruskrá!$C:$C,MATCH($C347,Vöruskrá!$B:$B,0))),"")</f>
        <v/>
      </c>
      <c r="L347" s="338"/>
      <c r="M347" s="338"/>
      <c r="N347" s="338"/>
      <c r="O347" s="338" t="str">
        <f>IFERROR(IF(INDEX(Vöruskrá!$I:$I,MATCH($C347,Vöruskrá!$B:$B,0))=0,"",INDEX(Vöruskrá!$I:$I,MATCH($C347,Vöruskrá!$B:$B,0))),"")</f>
        <v/>
      </c>
      <c r="P347" s="338"/>
      <c r="Q347" s="338"/>
    </row>
    <row r="348" spans="1:17">
      <c r="A348" s="337">
        <v>46259</v>
      </c>
      <c r="B348" s="338" t="str">
        <f t="shared" ca="1" si="16"/>
        <v>Active</v>
      </c>
      <c r="C348" s="340" t="s">
        <v>392</v>
      </c>
      <c r="D348" s="338" t="s">
        <v>1993</v>
      </c>
      <c r="E348" s="339">
        <f>Hráefnaskrá!$D$275/1000</f>
        <v>2.6139999999999999</v>
      </c>
      <c r="F348" s="338"/>
      <c r="G348" s="338"/>
      <c r="H348" s="338"/>
      <c r="I348" s="338" t="s">
        <v>3869</v>
      </c>
      <c r="J348" s="338"/>
      <c r="K348" s="338" t="str">
        <f>IFERROR(IF(INDEX(Vöruskrá!$C:$C,MATCH($C348,Vöruskrá!$B:$B,0))=0,"",INDEX(Vöruskrá!$C:$C,MATCH($C348,Vöruskrá!$B:$B,0))),"")</f>
        <v>MS</v>
      </c>
      <c r="L348" s="338"/>
      <c r="M348" s="338"/>
      <c r="N348" s="338"/>
      <c r="O348" s="338" t="str">
        <f>IFERROR(IF(INDEX(Vöruskrá!$I:$I,MATCH($C348,Vöruskrá!$B:$B,0))=0,"",INDEX(Vöruskrá!$I:$I,MATCH($C348,Vöruskrá!$B:$B,0))),"")</f>
        <v>https://docs.google.com/document/d/149N3quKMoWawGv9LE2FddvRhKdpdb7Cxfmhury4OOtc/edit?usp=sharing</v>
      </c>
      <c r="P348" s="338"/>
      <c r="Q348" s="338"/>
    </row>
    <row r="349" spans="1:17">
      <c r="A349" s="337">
        <v>46259</v>
      </c>
      <c r="B349" s="338" t="str">
        <f t="shared" ca="1" si="16"/>
        <v>Active</v>
      </c>
      <c r="C349" s="340" t="s">
        <v>744</v>
      </c>
      <c r="D349" s="338" t="s">
        <v>1993</v>
      </c>
      <c r="E349" s="339">
        <f>Hráefnaskrá!$D$276/1000</f>
        <v>15.682</v>
      </c>
      <c r="F349" s="338"/>
      <c r="G349" s="338"/>
      <c r="H349" s="338"/>
      <c r="I349" s="338" t="s">
        <v>3869</v>
      </c>
      <c r="J349" s="338"/>
      <c r="K349" s="338" t="str">
        <f>IFERROR(IF(INDEX(Vöruskrá!$C:$C,MATCH($C349,Vöruskrá!$B:$B,0))=0,"",INDEX(Vöruskrá!$C:$C,MATCH($C349,Vöruskrá!$B:$B,0))),"")</f>
        <v xml:space="preserve">MS </v>
      </c>
      <c r="L349" s="338"/>
      <c r="M349" s="338"/>
      <c r="N349" s="338"/>
      <c r="O349" s="338" t="str">
        <f>IFERROR(IF(INDEX(Vöruskrá!$I:$I,MATCH($C349,Vöruskrá!$B:$B,0))=0,"",INDEX(Vöruskrá!$I:$I,MATCH($C349,Vöruskrá!$B:$B,0))),"")</f>
        <v>https://docs.google.com/document/d/11ja2pjvXhmq1lP-WGaLBTVRQtcrEYgg-XyiWXgW9OKI/edit?usp=sharing</v>
      </c>
      <c r="P349" s="338"/>
      <c r="Q349" s="338"/>
    </row>
    <row r="350" spans="1:17">
      <c r="A350" s="337">
        <v>46259</v>
      </c>
      <c r="B350" s="338" t="str">
        <f t="shared" ca="1" si="16"/>
        <v>Active</v>
      </c>
      <c r="C350" s="340" t="s">
        <v>118</v>
      </c>
      <c r="D350" s="338" t="s">
        <v>1993</v>
      </c>
      <c r="E350" s="339">
        <f>Hráefnaskrá!$D$277/1000</f>
        <v>2.6139999999999999</v>
      </c>
      <c r="F350" s="338"/>
      <c r="G350" s="338"/>
      <c r="H350" s="338"/>
      <c r="I350" s="338" t="s">
        <v>3869</v>
      </c>
      <c r="J350" s="338"/>
      <c r="K350" s="338" t="str">
        <f>IFERROR(IF(INDEX(Vöruskrá!$C:$C,MATCH($C350,Vöruskrá!$B:$B,0))=0,"",INDEX(Vöruskrá!$C:$C,MATCH($C350,Vöruskrá!$B:$B,0))),"")</f>
        <v xml:space="preserve">FrieslandCampina/Nathan </v>
      </c>
      <c r="L350" s="338"/>
      <c r="M350" s="338"/>
      <c r="N350" s="338"/>
      <c r="O350" s="338" t="str">
        <f>IFERROR(IF(INDEX(Vöruskrá!$I:$I,MATCH($C350,Vöruskrá!$B:$B,0))=0,"",INDEX(Vöruskrá!$I:$I,MATCH($C350,Vöruskrá!$B:$B,0))),"")</f>
        <v>https://drive.google.com/file/d/1VkCiTqPDw5l0voO-OiMPXkFvU-St0eZv/view?usp=sharing</v>
      </c>
      <c r="P350" s="338"/>
      <c r="Q350" s="338"/>
    </row>
    <row r="351" spans="1:17">
      <c r="A351" s="337">
        <v>46259</v>
      </c>
      <c r="B351" s="338" t="str">
        <f t="shared" ca="1" si="16"/>
        <v>Active</v>
      </c>
      <c r="C351" s="340" t="s">
        <v>269</v>
      </c>
      <c r="D351" s="338" t="s">
        <v>1993</v>
      </c>
      <c r="E351" s="339">
        <f>Hráefnaskrá!$D$278/1000</f>
        <v>0.52300000000000002</v>
      </c>
      <c r="F351" s="338"/>
      <c r="G351" s="338"/>
      <c r="H351" s="338"/>
      <c r="I351" s="338" t="s">
        <v>3869</v>
      </c>
      <c r="J351" s="338"/>
      <c r="K351" s="338" t="str">
        <f>IFERROR(IF(INDEX(Vöruskrá!$C:$C,MATCH($C351,Vöruskrá!$B:$B,0))=0,"",INDEX(Vöruskrá!$C:$C,MATCH($C351,Vöruskrá!$B:$B,0))),"")</f>
        <v>Katla matvælaiðja ehf.</v>
      </c>
      <c r="L351" s="338"/>
      <c r="M351" s="338"/>
      <c r="N351" s="338"/>
      <c r="O351" s="338" t="str">
        <f>IFERROR(IF(INDEX(Vöruskrá!$I:$I,MATCH($C351,Vöruskrá!$B:$B,0))=0,"",INDEX(Vöruskrá!$I:$I,MATCH($C351,Vöruskrá!$B:$B,0))),"")</f>
        <v>https://drive.google.com/file/d/18_svh90eLQ1eSbJF3qr3eWDjhyhpL95Y/view?usp=sharing</v>
      </c>
      <c r="P351" s="338"/>
      <c r="Q351" s="338"/>
    </row>
    <row r="352" spans="1:17">
      <c r="A352" s="337">
        <v>46259</v>
      </c>
      <c r="B352" s="338" t="str">
        <f t="shared" ca="1" si="16"/>
        <v>Active</v>
      </c>
      <c r="C352" s="340" t="s">
        <v>720</v>
      </c>
      <c r="D352" s="338" t="s">
        <v>1993</v>
      </c>
      <c r="E352" s="339">
        <f>Hráefnaskrá!$D$279/1000</f>
        <v>0.157</v>
      </c>
      <c r="F352" s="338"/>
      <c r="G352" s="338"/>
      <c r="H352" s="338"/>
      <c r="I352" s="338" t="s">
        <v>3869</v>
      </c>
      <c r="J352" s="338"/>
      <c r="K352" s="338" t="str">
        <f>IFERROR(IF(INDEX(Vöruskrá!$C:$C,MATCH($C352,Vöruskrá!$B:$B,0))=0,"",INDEX(Vöruskrá!$C:$C,MATCH($C352,Vöruskrá!$B:$B,0))),"")</f>
        <v>Nordic Spice AB/Garri</v>
      </c>
      <c r="L352" s="338"/>
      <c r="M352" s="338"/>
      <c r="N352" s="338"/>
      <c r="O352" s="338" t="str">
        <f>IFERROR(IF(INDEX(Vöruskrá!$I:$I,MATCH($C352,Vöruskrá!$B:$B,0))=0,"",INDEX(Vöruskrá!$I:$I,MATCH($C352,Vöruskrá!$B:$B,0))),"")</f>
        <v>https://drive.google.com/file/d/16pABGxDAo2BQ5ZBD9aqSATzh85vQmJ63/view?usp=sharing</v>
      </c>
      <c r="P352" s="338"/>
      <c r="Q352" s="338"/>
    </row>
    <row r="353" spans="1:17" ht="15">
      <c r="A353" s="185">
        <v>46259</v>
      </c>
      <c r="B353" s="186" t="str">
        <f t="shared" ca="1" si="15"/>
        <v>Active</v>
      </c>
      <c r="C353" s="368" t="s">
        <v>1547</v>
      </c>
      <c r="D353" s="186" t="s">
        <v>960</v>
      </c>
      <c r="E353" s="187"/>
      <c r="F353" s="186"/>
      <c r="G353" s="186"/>
      <c r="H353" s="186"/>
      <c r="I353" s="186"/>
      <c r="J353" s="186"/>
      <c r="K353" s="186"/>
      <c r="L353" s="186"/>
      <c r="M353" s="186"/>
      <c r="N353" s="186"/>
      <c r="O353" s="186"/>
      <c r="P353" s="186"/>
      <c r="Q353" s="313" t="s">
        <v>4775</v>
      </c>
    </row>
    <row r="354" spans="1:17">
      <c r="A354" s="178">
        <v>46259</v>
      </c>
      <c r="B354" s="179" t="str">
        <f t="shared" ca="1" si="15"/>
        <v>Active</v>
      </c>
      <c r="C354" s="179" t="s">
        <v>807</v>
      </c>
      <c r="D354" s="179" t="s">
        <v>960</v>
      </c>
      <c r="E354" s="180">
        <f>Hráefnaskrá!$D$90/1000</f>
        <v>40</v>
      </c>
      <c r="F354" s="179"/>
      <c r="G354" s="179"/>
      <c r="H354" s="179"/>
      <c r="I354" s="179" t="s">
        <v>3869</v>
      </c>
      <c r="J354" s="179"/>
      <c r="K354" s="179" t="str">
        <f>IFERROR(IF(INDEX(Vöruskrá!$C:$C,MATCH($C354,Vöruskrá!$B:$B,0))=0,"",INDEX(Vöruskrá!$C:$C,MATCH($C354,Vöruskrá!$B:$B,0))),"")</f>
        <v>Hafið</v>
      </c>
      <c r="L354" s="179"/>
      <c r="M354" s="179"/>
      <c r="N354" s="179"/>
      <c r="O354" s="179" t="str">
        <f>IFERROR(IF(INDEX(Vöruskrá!$I:$I,MATCH($C354,Vöruskrá!$B:$B,0))=0,"",INDEX(Vöruskrá!$I:$I,MATCH($C354,Vöruskrá!$B:$B,0))),"")</f>
        <v/>
      </c>
      <c r="P354" s="179"/>
      <c r="Q354" s="313"/>
    </row>
    <row r="355" spans="1:17" ht="18" customHeight="1">
      <c r="A355" s="178">
        <v>46259</v>
      </c>
      <c r="B355" s="179" t="str">
        <f t="shared" ca="1" si="15"/>
        <v>Active</v>
      </c>
      <c r="C355" s="179" t="s">
        <v>881</v>
      </c>
      <c r="D355" s="179" t="s">
        <v>960</v>
      </c>
      <c r="E355" s="180">
        <f>Hráefnaskrá!$D$91/1000</f>
        <v>36</v>
      </c>
      <c r="F355" s="179"/>
      <c r="G355" s="179"/>
      <c r="H355" s="179"/>
      <c r="I355" s="179" t="s">
        <v>3869</v>
      </c>
      <c r="J355" s="179"/>
      <c r="K355" s="179" t="str">
        <f>IFERROR(IF(INDEX(Vöruskrá!$C:$C,MATCH($C355,Vöruskrá!$B:$B,0))=0,"",INDEX(Vöruskrá!$C:$C,MATCH($C355,Vöruskrá!$B:$B,0))),"")</f>
        <v/>
      </c>
      <c r="L355" s="179"/>
      <c r="M355" s="179"/>
      <c r="N355" s="179"/>
      <c r="O355" s="179" t="str">
        <f>IFERROR(IF(INDEX(Vöruskrá!$I:$I,MATCH($C355,Vöruskrá!$B:$B,0))=0,"",INDEX(Vöruskrá!$I:$I,MATCH($C355,Vöruskrá!$B:$B,0))),"")</f>
        <v/>
      </c>
      <c r="P355" s="179"/>
      <c r="Q355" s="313"/>
    </row>
    <row r="356" spans="1:17">
      <c r="A356" s="178">
        <v>46259</v>
      </c>
      <c r="B356" s="179" t="str">
        <f t="shared" ca="1" si="15"/>
        <v>Active</v>
      </c>
      <c r="C356" s="179" t="s">
        <v>882</v>
      </c>
      <c r="D356" s="179" t="s">
        <v>960</v>
      </c>
      <c r="E356" s="180">
        <f>Hráefnaskrá!$D$92/1000</f>
        <v>4.5</v>
      </c>
      <c r="F356" s="179"/>
      <c r="G356" s="179"/>
      <c r="H356" s="179"/>
      <c r="I356" s="179" t="s">
        <v>3869</v>
      </c>
      <c r="J356" s="179"/>
      <c r="K356" s="179" t="str">
        <f>IFERROR(IF(INDEX(Vöruskrá!$C:$C,MATCH($C356,Vöruskrá!$B:$B,0))=0,"",INDEX(Vöruskrá!$C:$C,MATCH($C356,Vöruskrá!$B:$B,0))),"")</f>
        <v/>
      </c>
      <c r="L356" s="179"/>
      <c r="M356" s="179"/>
      <c r="N356" s="179"/>
      <c r="O356" s="179" t="str">
        <f>IFERROR(IF(INDEX(Vöruskrá!$I:$I,MATCH($C356,Vöruskrá!$B:$B,0))=0,"",INDEX(Vöruskrá!$I:$I,MATCH($C356,Vöruskrá!$B:$B,0))),"")</f>
        <v/>
      </c>
      <c r="P356" s="179"/>
      <c r="Q356" s="313"/>
    </row>
    <row r="357" spans="1:17">
      <c r="A357" s="178">
        <v>46259</v>
      </c>
      <c r="B357" s="179" t="str">
        <f t="shared" ca="1" si="15"/>
        <v>Active</v>
      </c>
      <c r="C357" s="179" t="s">
        <v>1105</v>
      </c>
      <c r="D357" s="179" t="s">
        <v>960</v>
      </c>
      <c r="E357" s="180">
        <f>Hráefnaskrá!$D$93/1000</f>
        <v>0.8</v>
      </c>
      <c r="F357" s="179"/>
      <c r="G357" s="179"/>
      <c r="H357" s="179"/>
      <c r="I357" s="179" t="s">
        <v>3869</v>
      </c>
      <c r="J357" s="179"/>
      <c r="K357" s="179" t="str">
        <f>IFERROR(IF(INDEX(Vöruskrá!$C:$C,MATCH($C357,Vöruskrá!$B:$B,0))=0,"",INDEX(Vöruskrá!$C:$C,MATCH($C357,Vöruskrá!$B:$B,0))),"")</f>
        <v>Garri</v>
      </c>
      <c r="L357" s="179"/>
      <c r="M357" s="179"/>
      <c r="N357" s="179"/>
      <c r="O357" s="179" t="str">
        <f>IFERROR(IF(INDEX(Vöruskrá!$I:$I,MATCH($C357,Vöruskrá!$B:$B,0))=0,"",INDEX(Vöruskrá!$I:$I,MATCH($C357,Vöruskrá!$B:$B,0))),"")</f>
        <v>https://garri.overcastcdn.com/documents/41023015.pdf</v>
      </c>
      <c r="P357" s="179"/>
      <c r="Q357" s="313"/>
    </row>
    <row r="358" spans="1:17" ht="19.5" customHeight="1">
      <c r="A358" s="178">
        <v>46259</v>
      </c>
      <c r="B358" s="179" t="str">
        <f t="shared" ca="1" si="15"/>
        <v>Active</v>
      </c>
      <c r="C358" s="179" t="s">
        <v>118</v>
      </c>
      <c r="D358" s="179" t="s">
        <v>960</v>
      </c>
      <c r="E358" s="180">
        <f>Hráefnaskrá!$D$94/1000</f>
        <v>10</v>
      </c>
      <c r="F358" s="179"/>
      <c r="G358" s="179"/>
      <c r="H358" s="179"/>
      <c r="I358" s="179" t="s">
        <v>3869</v>
      </c>
      <c r="J358" s="179"/>
      <c r="K358" s="179" t="str">
        <f>IFERROR(IF(INDEX(Vöruskrá!$C:$C,MATCH($C358,Vöruskrá!$B:$B,0))=0,"",INDEX(Vöruskrá!$C:$C,MATCH($C358,Vöruskrá!$B:$B,0))),"")</f>
        <v xml:space="preserve">FrieslandCampina/Nathan </v>
      </c>
      <c r="L358" s="179"/>
      <c r="M358" s="179"/>
      <c r="N358" s="179"/>
      <c r="O358" s="179" t="str">
        <f>IFERROR(IF(INDEX(Vöruskrá!$I:$I,MATCH($C358,Vöruskrá!$B:$B,0))=0,"",INDEX(Vöruskrá!$I:$I,MATCH($C358,Vöruskrá!$B:$B,0))),"")</f>
        <v>https://drive.google.com/file/d/1VkCiTqPDw5l0voO-OiMPXkFvU-St0eZv/view?usp=sharing</v>
      </c>
      <c r="P358" s="179"/>
      <c r="Q358" s="313"/>
    </row>
    <row r="359" spans="1:17">
      <c r="A359" s="178">
        <v>46259</v>
      </c>
      <c r="B359" s="179" t="str">
        <f t="shared" ca="1" si="15"/>
        <v>Active</v>
      </c>
      <c r="C359" s="179" t="s">
        <v>892</v>
      </c>
      <c r="D359" s="179" t="s">
        <v>960</v>
      </c>
      <c r="E359" s="180">
        <f>Hráefnaskrá!$D$95/1000</f>
        <v>5</v>
      </c>
      <c r="F359" s="179"/>
      <c r="G359" s="179"/>
      <c r="H359" s="179"/>
      <c r="I359" s="179" t="s">
        <v>3869</v>
      </c>
      <c r="J359" s="179"/>
      <c r="K359" s="179" t="str">
        <f>IFERROR(IF(INDEX(Vöruskrá!$C:$C,MATCH($C359,Vöruskrá!$B:$B,0))=0,"",INDEX(Vöruskrá!$C:$C,MATCH($C359,Vöruskrá!$B:$B,0))),"")</f>
        <v/>
      </c>
      <c r="L359" s="179"/>
      <c r="M359" s="179"/>
      <c r="N359" s="179"/>
      <c r="O359" s="179" t="str">
        <f>IFERROR(IF(INDEX(Vöruskrá!$I:$I,MATCH($C359,Vöruskrá!$B:$B,0))=0,"",INDEX(Vöruskrá!$I:$I,MATCH($C359,Vöruskrá!$B:$B,0))),"")</f>
        <v/>
      </c>
      <c r="P359" s="179"/>
      <c r="Q359" s="313"/>
    </row>
    <row r="360" spans="1:17">
      <c r="A360" s="178">
        <v>46259</v>
      </c>
      <c r="B360" s="179" t="str">
        <f t="shared" ca="1" si="15"/>
        <v>Active</v>
      </c>
      <c r="C360" s="179" t="s">
        <v>310</v>
      </c>
      <c r="D360" s="179" t="s">
        <v>960</v>
      </c>
      <c r="E360" s="180">
        <f>Hráefnaskrá!$D$96/1000</f>
        <v>1.8</v>
      </c>
      <c r="F360" s="179"/>
      <c r="G360" s="179"/>
      <c r="H360" s="179"/>
      <c r="I360" s="179" t="s">
        <v>3869</v>
      </c>
      <c r="J360" s="179"/>
      <c r="K360" s="179" t="str">
        <f>IFERROR(IF(INDEX(Vöruskrá!$C:$C,MATCH($C360,Vöruskrá!$B:$B,0))=0,"",INDEX(Vöruskrá!$C:$C,MATCH($C360,Vöruskrá!$B:$B,0))),"")</f>
        <v>Maizena / Unilever</v>
      </c>
      <c r="L360" s="179"/>
      <c r="M360" s="179"/>
      <c r="N360" s="179"/>
      <c r="O360" s="179" t="str">
        <f>IFERROR(IF(INDEX(Vöruskrá!$I:$I,MATCH($C360,Vöruskrá!$B:$B,0))=0,"",INDEX(Vöruskrá!$I:$I,MATCH($C360,Vöruskrá!$B:$B,0))),"")</f>
        <v>https://drive.google.com/file/d/1CmXprz2PFHVmxfaM0CalYclE2qYOhpF7/view?usp=sharing</v>
      </c>
      <c r="P360" s="179"/>
      <c r="Q360" s="313"/>
    </row>
    <row r="361" spans="1:17">
      <c r="A361" s="178">
        <v>46259</v>
      </c>
      <c r="B361" s="179" t="str">
        <f t="shared" ca="1" si="15"/>
        <v>Active</v>
      </c>
      <c r="C361" s="179" t="s">
        <v>269</v>
      </c>
      <c r="D361" s="179" t="s">
        <v>960</v>
      </c>
      <c r="E361" s="180">
        <f>Hráefnaskrá!$D$97/1000</f>
        <v>0.55000000000000004</v>
      </c>
      <c r="F361" s="179"/>
      <c r="G361" s="179"/>
      <c r="H361" s="179"/>
      <c r="I361" s="179" t="s">
        <v>3869</v>
      </c>
      <c r="J361" s="179"/>
      <c r="K361" s="179" t="str">
        <f>IFERROR(IF(INDEX(Vöruskrá!$C:$C,MATCH($C361,Vöruskrá!$B:$B,0))=0,"",INDEX(Vöruskrá!$C:$C,MATCH($C361,Vöruskrá!$B:$B,0))),"")</f>
        <v>Katla matvælaiðja ehf.</v>
      </c>
      <c r="L361" s="179"/>
      <c r="M361" s="179"/>
      <c r="N361" s="179"/>
      <c r="O361" s="179" t="str">
        <f>IFERROR(IF(INDEX(Vöruskrá!$I:$I,MATCH($C361,Vöruskrá!$B:$B,0))=0,"",INDEX(Vöruskrá!$I:$I,MATCH($C361,Vöruskrá!$B:$B,0))),"")</f>
        <v>https://drive.google.com/file/d/18_svh90eLQ1eSbJF3qr3eWDjhyhpL95Y/view?usp=sharing</v>
      </c>
      <c r="P361" s="179"/>
      <c r="Q361" s="313"/>
    </row>
    <row r="362" spans="1:17">
      <c r="A362" s="178">
        <v>46259</v>
      </c>
      <c r="B362" s="179" t="str">
        <f t="shared" ca="1" si="15"/>
        <v>Active</v>
      </c>
      <c r="C362" s="179" t="s">
        <v>1553</v>
      </c>
      <c r="D362" s="179" t="s">
        <v>960</v>
      </c>
      <c r="E362" s="180">
        <f>Hráefnaskrá!$D$98/1000</f>
        <v>0.4</v>
      </c>
      <c r="F362" s="179"/>
      <c r="G362" s="179"/>
      <c r="H362" s="179"/>
      <c r="I362" s="179" t="s">
        <v>3869</v>
      </c>
      <c r="J362" s="179"/>
      <c r="K362" s="179" t="str">
        <f>IFERROR(IF(INDEX(Vöruskrá!$C:$C,MATCH($C362,Vöruskrá!$B:$B,0))=0,"",INDEX(Vöruskrá!$C:$C,MATCH($C362,Vöruskrá!$B:$B,0))),"")</f>
        <v/>
      </c>
      <c r="L362" s="179"/>
      <c r="M362" s="179"/>
      <c r="N362" s="179"/>
      <c r="O362" s="179" t="str">
        <f>IFERROR(IF(INDEX(Vöruskrá!$I:$I,MATCH($C362,Vöruskrá!$B:$B,0))=0,"",INDEX(Vöruskrá!$I:$I,MATCH($C362,Vöruskrá!$B:$B,0))),"")</f>
        <v/>
      </c>
      <c r="P362" s="179"/>
      <c r="Q362" s="313"/>
    </row>
    <row r="363" spans="1:17">
      <c r="A363" s="178">
        <v>46259</v>
      </c>
      <c r="B363" s="179" t="str">
        <f t="shared" ca="1" si="15"/>
        <v>Active</v>
      </c>
      <c r="C363" s="179" t="s">
        <v>978</v>
      </c>
      <c r="D363" s="179" t="s">
        <v>960</v>
      </c>
      <c r="E363" s="180">
        <f>Hráefnaskrá!$D$99/1000</f>
        <v>0.25</v>
      </c>
      <c r="F363" s="179"/>
      <c r="G363" s="179"/>
      <c r="H363" s="179"/>
      <c r="I363" s="179" t="s">
        <v>3869</v>
      </c>
      <c r="J363" s="179"/>
      <c r="K363" s="179" t="str">
        <f>IFERROR(IF(INDEX(Vöruskrá!$C:$C,MATCH($C363,Vöruskrá!$B:$B,0))=0,"",INDEX(Vöruskrá!$C:$C,MATCH($C363,Vöruskrá!$B:$B,0))),"")</f>
        <v/>
      </c>
      <c r="L363" s="179"/>
      <c r="M363" s="179"/>
      <c r="N363" s="179"/>
      <c r="O363" s="179" t="str">
        <f>IFERROR(IF(INDEX(Vöruskrá!$I:$I,MATCH($C363,Vöruskrá!$B:$B,0))=0,"",INDEX(Vöruskrá!$I:$I,MATCH($C363,Vöruskrá!$B:$B,0))),"")</f>
        <v>https://garri.overcastcdn.com/documents/72650826.pdf</v>
      </c>
      <c r="P363" s="179"/>
      <c r="Q363" s="313"/>
    </row>
    <row r="364" spans="1:17">
      <c r="A364" s="178">
        <v>46259</v>
      </c>
      <c r="B364" s="179" t="str">
        <f t="shared" ca="1" si="15"/>
        <v>Active</v>
      </c>
      <c r="C364" s="179" t="s">
        <v>714</v>
      </c>
      <c r="D364" s="179" t="s">
        <v>960</v>
      </c>
      <c r="E364" s="180">
        <f>Hráefnaskrá!$D$100/1000</f>
        <v>0.04</v>
      </c>
      <c r="F364" s="179"/>
      <c r="G364" s="179"/>
      <c r="H364" s="179"/>
      <c r="I364" s="179" t="s">
        <v>3869</v>
      </c>
      <c r="J364" s="179"/>
      <c r="K364" s="179" t="str">
        <f>IFERROR(IF(INDEX(Vöruskrá!$C:$C,MATCH($C364,Vöruskrá!$B:$B,0))=0,"",INDEX(Vöruskrá!$C:$C,MATCH($C364,Vöruskrá!$B:$B,0))),"")</f>
        <v>Nordic Spice AB/Garri</v>
      </c>
      <c r="L364" s="179"/>
      <c r="M364" s="179"/>
      <c r="N364" s="179"/>
      <c r="O364" s="179" t="str">
        <f>IFERROR(IF(INDEX(Vöruskrá!$I:$I,MATCH($C364,Vöruskrá!$B:$B,0))=0,"",INDEX(Vöruskrá!$I:$I,MATCH($C364,Vöruskrá!$B:$B,0))),"")</f>
        <v>https://drive.google.com/file/d/1PuYXTRXCRUeqrp_SAuMrQW2WrtYD8N_-/view?usp=sharing</v>
      </c>
      <c r="P364" s="179"/>
      <c r="Q364" s="313"/>
    </row>
    <row r="365" spans="1:17">
      <c r="A365" s="178">
        <v>46259</v>
      </c>
      <c r="B365" s="179" t="str">
        <f t="shared" ca="1" si="15"/>
        <v>Active</v>
      </c>
      <c r="C365" s="179" t="s">
        <v>893</v>
      </c>
      <c r="D365" s="179" t="s">
        <v>960</v>
      </c>
      <c r="E365" s="180">
        <f>Hráefnaskrá!$D$101/1000</f>
        <v>0.06</v>
      </c>
      <c r="F365" s="179"/>
      <c r="G365" s="179"/>
      <c r="H365" s="179"/>
      <c r="I365" s="179" t="s">
        <v>3869</v>
      </c>
      <c r="J365" s="179"/>
      <c r="K365" s="179" t="str">
        <f>IFERROR(IF(INDEX(Vöruskrá!$C:$C,MATCH($C365,Vöruskrá!$B:$B,0))=0,"",INDEX(Vöruskrá!$C:$C,MATCH($C365,Vöruskrá!$B:$B,0))),"")</f>
        <v>Nordic Spice AB/Garri</v>
      </c>
      <c r="L365" s="179"/>
      <c r="M365" s="179"/>
      <c r="N365" s="179"/>
      <c r="O365" s="179" t="str">
        <f>IFERROR(IF(INDEX(Vöruskrá!$I:$I,MATCH($C365,Vöruskrá!$B:$B,0))=0,"",INDEX(Vöruskrá!$I:$I,MATCH($C365,Vöruskrá!$B:$B,0))),"")</f>
        <v>https://garri.overcastcdn.com/documents/5000920C.pdf</v>
      </c>
      <c r="P365" s="179"/>
      <c r="Q365" s="313"/>
    </row>
    <row r="366" spans="1:17">
      <c r="A366" s="178">
        <v>46259</v>
      </c>
      <c r="B366" s="179" t="str">
        <f t="shared" ca="1" si="15"/>
        <v>Active</v>
      </c>
      <c r="C366" s="179" t="s">
        <v>720</v>
      </c>
      <c r="D366" s="179" t="s">
        <v>960</v>
      </c>
      <c r="E366" s="180">
        <f>Hráefnaskrá!$D$102/1000</f>
        <v>0.1</v>
      </c>
      <c r="F366" s="179"/>
      <c r="G366" s="179"/>
      <c r="H366" s="179"/>
      <c r="I366" s="179" t="s">
        <v>3869</v>
      </c>
      <c r="J366" s="179"/>
      <c r="K366" s="179" t="str">
        <f>IFERROR(IF(INDEX(Vöruskrá!$C:$C,MATCH($C366,Vöruskrá!$B:$B,0))=0,"",INDEX(Vöruskrá!$C:$C,MATCH($C366,Vöruskrá!$B:$B,0))),"")</f>
        <v>Nordic Spice AB/Garri</v>
      </c>
      <c r="L366" s="179"/>
      <c r="M366" s="179"/>
      <c r="N366" s="179"/>
      <c r="O366" s="179" t="str">
        <f>IFERROR(IF(INDEX(Vöruskrá!$I:$I,MATCH($C366,Vöruskrá!$B:$B,0))=0,"",INDEX(Vöruskrá!$I:$I,MATCH($C366,Vöruskrá!$B:$B,0))),"")</f>
        <v>https://drive.google.com/file/d/16pABGxDAo2BQ5ZBD9aqSATzh85vQmJ63/view?usp=sharing</v>
      </c>
      <c r="P366" s="179"/>
      <c r="Q366" s="313"/>
    </row>
    <row r="367" spans="1:17">
      <c r="A367" s="178">
        <v>46259</v>
      </c>
      <c r="B367" s="179" t="str">
        <f t="shared" ca="1" si="15"/>
        <v>Active</v>
      </c>
      <c r="C367" s="179" t="s">
        <v>1233</v>
      </c>
      <c r="D367" s="179" t="s">
        <v>960</v>
      </c>
      <c r="E367" s="180"/>
      <c r="F367" s="179"/>
      <c r="G367" s="179"/>
      <c r="H367" s="179"/>
      <c r="I367" s="179" t="s">
        <v>3869</v>
      </c>
      <c r="J367" s="179"/>
      <c r="K367" s="179" t="str">
        <f>IFERROR(IF(INDEX(Vöruskrá!$C:$C,MATCH($C367,Vöruskrá!$B:$B,0))=0,"",INDEX(Vöruskrá!$C:$C,MATCH($C367,Vöruskrá!$B:$B,0))),"")</f>
        <v>Matarstund</v>
      </c>
      <c r="L367" s="179"/>
      <c r="M367" s="179"/>
      <c r="N367" s="179"/>
      <c r="O367" s="179" t="str">
        <f>IFERROR(IF(INDEX(Vöruskrá!$I:$I,MATCH($C367,Vöruskrá!$B:$B,0))=0,"",INDEX(Vöruskrá!$I:$I,MATCH($C367,Vöruskrá!$B:$B,0))),"")</f>
        <v>https://docs.google.com/document/d/1nkvaKxNzhGNgTPJ3N3uTSJd3j6I7AqPM/edit?usp=sharing&amp;ouid=115242652208709673085&amp;rtpof=true&amp;sd=true</v>
      </c>
      <c r="P367" s="179"/>
      <c r="Q367" s="313" t="s">
        <v>4777</v>
      </c>
    </row>
    <row r="368" spans="1:17">
      <c r="A368" s="178">
        <v>46259</v>
      </c>
      <c r="B368" s="179" t="str">
        <f t="shared" ca="1" si="15"/>
        <v>Active</v>
      </c>
      <c r="C368" s="179" t="s">
        <v>68</v>
      </c>
      <c r="D368" s="179" t="s">
        <v>2038</v>
      </c>
      <c r="E368" s="180"/>
      <c r="F368" s="179"/>
      <c r="G368" s="179"/>
      <c r="H368" s="179"/>
      <c r="I368" s="179" t="s">
        <v>3869</v>
      </c>
      <c r="J368" s="179"/>
      <c r="K368" s="179" t="str">
        <f>IFERROR(IF(INDEX(Vöruskrá!$C:$C,MATCH($C368,Vöruskrá!$B:$B,0))=0,"",INDEX(Vöruskrá!$C:$C,MATCH($C368,Vöruskrá!$B:$B,0))),"")</f>
        <v>Pågen/ Ójk</v>
      </c>
      <c r="L368" s="179"/>
      <c r="M368" s="179"/>
      <c r="N368" s="179"/>
      <c r="O368" s="179" t="str">
        <f>IFERROR(IF(INDEX(Vöruskrá!$I:$I,MATCH($C368,Vöruskrá!$B:$B,0))=0,"",INDEX(Vöruskrá!$I:$I,MATCH($C368,Vöruskrá!$B:$B,0))),"")</f>
        <v>https://drive.google.com/file/d/1_xC3btJzq-zmdaQHqlJ0_0EY7KwFaCqs/view?usp=sharing</v>
      </c>
      <c r="P368" s="179"/>
      <c r="Q368" s="313" t="s">
        <v>4777</v>
      </c>
    </row>
    <row r="369" spans="1:17">
      <c r="A369" s="178">
        <v>46259</v>
      </c>
      <c r="B369" s="179" t="str">
        <f t="shared" ca="1" si="15"/>
        <v>Active</v>
      </c>
      <c r="C369" s="179" t="s">
        <v>570</v>
      </c>
      <c r="D369" s="179" t="s">
        <v>2038</v>
      </c>
      <c r="E369" s="180"/>
      <c r="F369" s="179"/>
      <c r="G369" s="179"/>
      <c r="H369" s="179"/>
      <c r="I369" s="179" t="s">
        <v>3869</v>
      </c>
      <c r="J369" s="179"/>
      <c r="K369" s="179" t="str">
        <f>IFERROR(IF(INDEX(Vöruskrá!$C:$C,MATCH($C369,Vöruskrá!$B:$B,0))=0,"",INDEX(Vöruskrá!$C:$C,MATCH($C369,Vöruskrá!$B:$B,0))),"")</f>
        <v>Kjarnafæði Norðlenska hf.</v>
      </c>
      <c r="L369" s="179"/>
      <c r="M369" s="179"/>
      <c r="N369" s="179"/>
      <c r="O369" s="179" t="str">
        <f>IFERROR(IF(INDEX(Vöruskrá!$I:$I,MATCH($C369,Vöruskrá!$B:$B,0))=0,"",INDEX(Vöruskrá!$I:$I,MATCH($C369,Vöruskrá!$B:$B,0))),"")</f>
        <v>https://docs.google.com/document/d/1iXvC7kN0wGPam-zMk0XlcLESdw9tCpSF14EDgGArP38/edit?usp=sharing</v>
      </c>
      <c r="P369" s="179"/>
      <c r="Q369" s="313" t="s">
        <v>4777</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a 34)" display="Mildur kjúklingakarrýréttur" xr:uid="{2E5DA8B2-3BA7-4044-B4E1-1DB112ABF856}"/>
    <hyperlink ref="C47" location="'Réttabanki'!A688" tooltip="Uppskrift: Vegan Grjónagrautur (Réttabanki lína 688)" display="Vegan Grjónagrautur" xr:uid="{79099055-97DD-49B4-A986-EBAD8571967B}"/>
    <hyperlink ref="C54" location="'Réttabanki'!A688" tooltip="Uppskrift: Vegan Grjónagrautur (Réttabanki lína 688)" display="Vegan Grjónagrautur" xr:uid="{493B764F-FE6A-4E07-ACB0-E7DED0DC347C}"/>
    <hyperlink ref="C80" location="'Réttabanki'!A97" tooltip="Uppskrift: Plokkfiskur - Mjólkurlaus (Réttabanki lína 97)" display="Plokkfiskur - Mjólkurlaus" xr:uid="{03A8EB1A-6B24-42E4-86FE-E751F1FA5C21}"/>
    <hyperlink ref="C125" location="'Réttabanki'!A165" tooltip="Uppskrift: Kjúklingur tikka masala &quot;kennaraútgáfa&quot; (Réttabanki lína 165)" display="Kjúklingur tikka masala &quot;kennaraútgáfa&quot;" xr:uid="{9DEEFAF4-D920-4A6C-AE24-33AF5E0AFB89}"/>
    <hyperlink ref="C134" location="'Réttabanki'!A48" tooltip="Uppskrift: Mild tikka masala með kjúklingi (Réttabanki lína 48)" display="Mild tikka masala með kjúklingi" xr:uid="{2ABC5CAC-CA7B-4A4C-B118-6052B6A66D91}"/>
    <hyperlink ref="C173" location="'Réttabanki'!A493" tooltip="Uppskrift: Vegan bolognese (Réttabanki lína 493)" display="Vegan bolognese" xr:uid="{13B84C53-6C1A-4998-8393-29DE36572B58}"/>
    <hyperlink ref="C198" location="'Réttabanki'!A186" tooltip="Uppskrift: Hægeldað nautakjöt með rauðvínsósu og gljáðum gulrótum (Réttabanki lína 186)" display="Hægeldað nautakjöt með rauðvínsósu og gljáðum gulrótum" xr:uid="{60EED145-EB4B-4086-B1B3-6B03DCBCBD74}"/>
    <hyperlink ref="C226" location="'Réttabanki'!A200" tooltip="Uppskrift: Þorskur með kryddjurtahjúp og hvítvínsósu (Réttabanki lína 200)" display="Þorskur með kryddjurtahjúp og hvítvínsósu" xr:uid="{A7760FA3-241C-4F33-8B75-B99633ED2D81}"/>
    <hyperlink ref="C243" location="'Réttabanki'!A257" tooltip="Uppskrift: Byggotto (úr byggsalati) – meðlæti (Réttabanki lína 257)" display="Byggotto (úr byggsalati) – meðlæti" xr:uid="{3406D3FC-8A7C-420A-8C73-FCEDE0A4D582}"/>
    <hyperlink ref="C266" location="'Réttabanki'!A217" tooltip="Uppskrift: Grillaður kjúklingur með chimichurri (Réttabanki lína 217)" display="Grillaður kjúklingur með chimichurri" xr:uid="{DA0F8535-DAFA-4B1F-991F-452EFC2BAD14}"/>
    <hyperlink ref="C289" location="'Réttabanki'!A229" tooltip="Uppskrift: Nautapottréttur að hætti Provence (Réttabanki lína 229)" display="Nautapottréttur að hætti Provence" xr:uid="{6BD4FBF1-5C85-49A3-866B-D7B437069D1E}"/>
    <hyperlink ref="C308" location="'Réttabanki'!A322" tooltip="Uppskrift: Nautapottréttur (Réttabanki lína 322)" display="Nautapottréttur" xr:uid="{A072474B-03D8-4FB6-A69C-03CF015A733A}"/>
    <hyperlink ref="C332" location="'Réttabanki'!A247" tooltip="Uppskrift: Plokkfiskur „kennaraútgáfa“ (Réttabanki lína 247)" display="Plokkfiskur „kennaraútgáfa“" xr:uid="{2532B56B-DB8F-4571-AF88-974FFFB4E81C}"/>
    <hyperlink ref="C353" location="'Réttabanki'!A97" tooltip="Uppskrift: Plokkfiskur - Mjólkurlaus (Réttabanki lína 97)" display="Plokkfiskur - Mjólkurlaus" xr:uid="{CC364563-170F-4CA4-94AC-804908DFDF88}"/>
    <hyperlink ref="C67" location="'Réttabanki'!A296" tooltip="Uppskrift: Plokkfiskur (Réttabanki lína 296)" display="Plokkfiskur" xr:uid="{4DFBE9B5-8AE9-421C-A4EB-75063A5326C3}"/>
    <hyperlink ref="C344" location="'Réttabanki'!A296" tooltip="Uppskrift: Plokkfiskur (Réttabanki lína 296)" display="Plokkfiskur" xr:uid="{735BF117-5813-4BFA-8752-D15B62647DC2}"/>
    <hyperlink ref="C154" location="'Réttabanki'!A339" tooltip="Uppskrift: Bolognese hakkréttur (Réttabanki lína 339)" display="Bolognese" xr:uid="{443AFF4D-6580-4CA4-9821-F40342DA6170}"/>
    <hyperlink ref="C100" location="'Réttabanki'!A139" tooltip="Uppskrift: Spaghetti með kjúkling í mildri rjómasósu (Réttabanki lína 139)" display="Kjúklingur í mildri rjómasósu" xr:uid="{C4659682-ED91-4162-8614-A5EE07D6062F}"/>
    <hyperlink ref="C249" location="'Réttabanki'!A271" tooltip="Uppskrift: Ýsa í mildri hvítlauksmarineringu með kartöflum og rjómasósu (Réttabanki lína 271)" display="Ýsa í mildri hvítlauksmarineringu" xr:uid="{660A590F-9435-49EA-BD87-646EDD3D18F6}"/>
    <hyperlink ref="C39" location="'Réttabanki'!A736" tooltip="Uppskrift: Heimilis grjónagrautur (Réttabanki lína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423" t="s">
        <v>4781</v>
      </c>
      <c r="B1" s="426"/>
      <c r="C1" s="426"/>
      <c r="D1" s="426"/>
      <c r="E1" s="426"/>
      <c r="F1" s="426"/>
      <c r="G1" s="426"/>
      <c r="H1" s="426"/>
      <c r="I1" s="426"/>
      <c r="J1" s="426"/>
    </row>
    <row r="2" spans="1:10" ht="33.950000000000003" customHeight="1">
      <c r="A2" s="278" t="s">
        <v>1964</v>
      </c>
      <c r="B2" s="278" t="s">
        <v>4782</v>
      </c>
      <c r="C2" s="278" t="s">
        <v>2255</v>
      </c>
      <c r="D2" s="278" t="s">
        <v>4783</v>
      </c>
      <c r="E2" s="278" t="s">
        <v>4784</v>
      </c>
      <c r="F2" s="278" t="s">
        <v>4785</v>
      </c>
      <c r="G2" s="278" t="s">
        <v>4786</v>
      </c>
      <c r="H2" s="278" t="s">
        <v>4787</v>
      </c>
      <c r="I2" s="278" t="s">
        <v>1503</v>
      </c>
      <c r="J2" s="278" t="s">
        <v>4788</v>
      </c>
    </row>
    <row r="3" spans="1:10" ht="30" hidden="1" customHeight="1">
      <c r="A3" s="279">
        <v>46188</v>
      </c>
      <c r="B3" s="280" t="s">
        <v>4789</v>
      </c>
      <c r="C3" s="281"/>
      <c r="D3" s="281"/>
      <c r="E3" s="281"/>
      <c r="F3" s="281"/>
      <c r="G3" s="282" t="b">
        <v>1</v>
      </c>
      <c r="H3" s="282" t="b">
        <v>1</v>
      </c>
      <c r="I3" s="281"/>
      <c r="J3" s="281"/>
    </row>
    <row r="4" spans="1:10" ht="30" hidden="1" customHeight="1">
      <c r="A4" s="279">
        <v>46189</v>
      </c>
      <c r="B4" s="280" t="s">
        <v>4790</v>
      </c>
      <c r="C4" s="281"/>
      <c r="D4" s="281"/>
      <c r="E4" s="281"/>
      <c r="F4" s="281"/>
      <c r="G4" s="282" t="b">
        <v>1</v>
      </c>
      <c r="H4" s="282" t="b">
        <v>1</v>
      </c>
      <c r="I4" s="281"/>
      <c r="J4" s="281"/>
    </row>
    <row r="5" spans="1:10" ht="30" hidden="1" customHeight="1">
      <c r="A5" s="279">
        <v>46191</v>
      </c>
      <c r="B5" s="280" t="s">
        <v>4791</v>
      </c>
      <c r="C5" s="281"/>
      <c r="D5" s="281"/>
      <c r="E5" s="281"/>
      <c r="F5" s="281"/>
      <c r="G5" s="282" t="b">
        <v>1</v>
      </c>
      <c r="H5" s="282" t="b">
        <v>1</v>
      </c>
      <c r="I5" s="281"/>
      <c r="J5" s="281"/>
    </row>
    <row r="6" spans="1:10" ht="30" hidden="1" customHeight="1">
      <c r="A6" s="279">
        <v>46192</v>
      </c>
      <c r="B6" s="280" t="s">
        <v>4792</v>
      </c>
      <c r="C6" s="281"/>
      <c r="D6" s="281"/>
      <c r="E6" s="281"/>
      <c r="F6" s="281"/>
      <c r="G6" s="282" t="b">
        <v>1</v>
      </c>
      <c r="H6" s="282" t="b">
        <v>1</v>
      </c>
      <c r="I6" s="281"/>
      <c r="J6" s="281"/>
    </row>
    <row r="7" spans="1:10" ht="30" hidden="1" customHeight="1">
      <c r="A7" s="279">
        <v>46195</v>
      </c>
      <c r="B7" s="280" t="s">
        <v>4793</v>
      </c>
      <c r="C7" s="281"/>
      <c r="D7" s="281"/>
      <c r="E7" s="281"/>
      <c r="F7" s="281"/>
      <c r="G7" s="282" t="b">
        <v>1</v>
      </c>
      <c r="H7" s="282" t="b">
        <v>1</v>
      </c>
      <c r="I7" s="281"/>
      <c r="J7" s="281"/>
    </row>
    <row r="8" spans="1:10" ht="30" hidden="1" customHeight="1">
      <c r="A8" s="279">
        <v>46196</v>
      </c>
      <c r="B8" s="280" t="s">
        <v>4794</v>
      </c>
      <c r="C8" s="281"/>
      <c r="D8" s="281"/>
      <c r="E8" s="281"/>
      <c r="F8" s="281"/>
      <c r="G8" s="282" t="b">
        <v>1</v>
      </c>
      <c r="H8" s="282" t="b">
        <v>1</v>
      </c>
      <c r="I8" s="281"/>
      <c r="J8" s="281"/>
    </row>
    <row r="9" spans="1:10" ht="30" hidden="1" customHeight="1">
      <c r="A9" s="279">
        <v>46197</v>
      </c>
      <c r="B9" s="280" t="s">
        <v>4795</v>
      </c>
      <c r="C9" s="281"/>
      <c r="D9" s="281"/>
      <c r="E9" s="281"/>
      <c r="F9" s="281"/>
      <c r="G9" s="282" t="b">
        <v>1</v>
      </c>
      <c r="H9" s="282" t="b">
        <v>1</v>
      </c>
      <c r="I9" s="281"/>
      <c r="J9" s="281"/>
    </row>
    <row r="10" spans="1:10" ht="30" hidden="1" customHeight="1">
      <c r="A10" s="279">
        <v>46198</v>
      </c>
      <c r="B10" s="280" t="s">
        <v>4796</v>
      </c>
      <c r="C10" s="281"/>
      <c r="D10" s="281"/>
      <c r="E10" s="281"/>
      <c r="F10" s="281"/>
      <c r="G10" s="282" t="b">
        <v>1</v>
      </c>
      <c r="H10" s="282" t="b">
        <v>1</v>
      </c>
      <c r="I10" s="281"/>
      <c r="J10" s="281"/>
    </row>
    <row r="11" spans="1:10" ht="30" hidden="1" customHeight="1">
      <c r="A11" s="279">
        <v>46199</v>
      </c>
      <c r="B11" s="280" t="s">
        <v>4797</v>
      </c>
      <c r="C11" s="281"/>
      <c r="D11" s="281"/>
      <c r="E11" s="281"/>
      <c r="F11" s="281"/>
      <c r="G11" s="282" t="b">
        <v>1</v>
      </c>
      <c r="H11" s="282" t="b">
        <v>1</v>
      </c>
      <c r="I11" s="281"/>
      <c r="J11" s="281"/>
    </row>
    <row r="12" spans="1:10" ht="30" hidden="1" customHeight="1">
      <c r="A12" s="279">
        <v>46202</v>
      </c>
      <c r="B12" s="280" t="s">
        <v>4798</v>
      </c>
      <c r="C12" s="281"/>
      <c r="D12" s="281"/>
      <c r="E12" s="281"/>
      <c r="F12" s="281"/>
      <c r="G12" s="282" t="b">
        <v>0</v>
      </c>
      <c r="H12" s="282" t="b">
        <v>0</v>
      </c>
      <c r="I12" s="281"/>
      <c r="J12" s="281"/>
    </row>
    <row r="13" spans="1:10" ht="30" hidden="1" customHeight="1">
      <c r="A13" s="279">
        <v>46203</v>
      </c>
      <c r="B13" s="280" t="s">
        <v>4799</v>
      </c>
      <c r="C13" s="281" t="s">
        <v>817</v>
      </c>
      <c r="D13" s="281"/>
      <c r="E13" s="281"/>
      <c r="F13" s="281"/>
      <c r="G13" s="282" t="b">
        <v>0</v>
      </c>
      <c r="H13" s="282" t="b">
        <v>0</v>
      </c>
      <c r="I13" s="281"/>
      <c r="J13" s="281"/>
    </row>
    <row r="14" spans="1:10" ht="30" hidden="1" customHeight="1">
      <c r="A14" s="279">
        <v>46204</v>
      </c>
      <c r="B14" s="280" t="s">
        <v>4800</v>
      </c>
      <c r="C14" s="281" t="s">
        <v>814</v>
      </c>
      <c r="D14" s="281"/>
      <c r="E14" s="281"/>
      <c r="F14" s="281"/>
      <c r="G14" s="282" t="b">
        <v>1</v>
      </c>
      <c r="H14" s="282" t="b">
        <v>1</v>
      </c>
      <c r="I14" s="281"/>
      <c r="J14" s="281"/>
    </row>
    <row r="15" spans="1:10" ht="30" hidden="1" customHeight="1">
      <c r="A15" s="279">
        <v>46205</v>
      </c>
      <c r="B15" s="280" t="s">
        <v>4801</v>
      </c>
      <c r="C15" s="281" t="s">
        <v>816</v>
      </c>
      <c r="D15" s="281"/>
      <c r="E15" s="281"/>
      <c r="F15" s="281"/>
      <c r="G15" s="282" t="b">
        <v>1</v>
      </c>
      <c r="H15" s="282" t="b">
        <v>1</v>
      </c>
      <c r="I15" s="281"/>
      <c r="J15" s="281"/>
    </row>
    <row r="16" spans="1:10" ht="30" hidden="1" customHeight="1">
      <c r="A16" s="279">
        <v>46206</v>
      </c>
      <c r="B16" s="280" t="s">
        <v>4802</v>
      </c>
      <c r="C16" s="281" t="s">
        <v>4803</v>
      </c>
      <c r="D16" s="281"/>
      <c r="E16" s="281"/>
      <c r="F16" s="281"/>
      <c r="G16" s="282" t="b">
        <v>1</v>
      </c>
      <c r="H16" s="282" t="b">
        <v>1</v>
      </c>
      <c r="I16" s="281"/>
      <c r="J16" s="281"/>
    </row>
    <row r="17" spans="1:10" ht="30" hidden="1" customHeight="1">
      <c r="A17" s="279">
        <v>46209</v>
      </c>
      <c r="B17" s="280" t="s">
        <v>4804</v>
      </c>
      <c r="C17" s="281" t="s">
        <v>820</v>
      </c>
      <c r="D17" s="281"/>
      <c r="E17" s="281"/>
      <c r="F17" s="281"/>
      <c r="G17" s="282" t="b">
        <v>1</v>
      </c>
      <c r="H17" s="282" t="b">
        <v>1</v>
      </c>
      <c r="I17" s="281"/>
      <c r="J17" s="281"/>
    </row>
    <row r="18" spans="1:10" ht="30" hidden="1" customHeight="1">
      <c r="A18" s="279">
        <v>46210</v>
      </c>
      <c r="B18" s="280" t="s">
        <v>4805</v>
      </c>
      <c r="C18" s="281" t="s">
        <v>817</v>
      </c>
      <c r="D18" s="281"/>
      <c r="E18" s="281"/>
      <c r="F18" s="281"/>
      <c r="G18" s="282" t="b">
        <v>1</v>
      </c>
      <c r="H18" s="282" t="b">
        <v>1</v>
      </c>
      <c r="I18" s="281"/>
      <c r="J18" s="281"/>
    </row>
    <row r="19" spans="1:10" ht="30" hidden="1" customHeight="1">
      <c r="A19" s="279">
        <v>46211</v>
      </c>
      <c r="B19" s="280" t="s">
        <v>4806</v>
      </c>
      <c r="C19" s="281" t="s">
        <v>814</v>
      </c>
      <c r="D19" s="281"/>
      <c r="E19" s="281"/>
      <c r="F19" s="281"/>
      <c r="G19" s="282" t="b">
        <v>1</v>
      </c>
      <c r="H19" s="282" t="b">
        <v>1</v>
      </c>
      <c r="I19" s="281"/>
      <c r="J19" s="281"/>
    </row>
    <row r="20" spans="1:10" ht="30" hidden="1" customHeight="1">
      <c r="A20" s="279">
        <v>46212</v>
      </c>
      <c r="B20" s="280" t="s">
        <v>4807</v>
      </c>
      <c r="C20" s="281" t="s">
        <v>816</v>
      </c>
      <c r="D20" s="281"/>
      <c r="E20" s="281"/>
      <c r="F20" s="281"/>
      <c r="G20" s="282" t="b">
        <v>1</v>
      </c>
      <c r="H20" s="282" t="b">
        <v>1</v>
      </c>
      <c r="I20" s="281"/>
      <c r="J20" s="281"/>
    </row>
    <row r="21" spans="1:10" ht="30" hidden="1" customHeight="1">
      <c r="A21" s="279">
        <v>46213</v>
      </c>
      <c r="B21" s="280" t="s">
        <v>4808</v>
      </c>
      <c r="C21" s="281" t="s">
        <v>819</v>
      </c>
      <c r="D21" s="281"/>
      <c r="E21" s="281"/>
      <c r="F21" s="281"/>
      <c r="G21" s="282" t="b">
        <v>1</v>
      </c>
      <c r="H21" s="282" t="b">
        <v>1</v>
      </c>
      <c r="I21" s="281"/>
      <c r="J21" s="281"/>
    </row>
    <row r="22" spans="1:10" ht="30" hidden="1" customHeight="1">
      <c r="A22" s="279">
        <v>46216</v>
      </c>
      <c r="B22" s="280" t="s">
        <v>4809</v>
      </c>
      <c r="C22" s="281" t="s">
        <v>4803</v>
      </c>
      <c r="D22" s="281"/>
      <c r="E22" s="281"/>
      <c r="F22" s="281"/>
      <c r="G22" s="282" t="b">
        <v>1</v>
      </c>
      <c r="H22" s="282" t="b">
        <v>1</v>
      </c>
      <c r="I22" s="281"/>
      <c r="J22" s="281"/>
    </row>
    <row r="23" spans="1:10" ht="30" hidden="1" customHeight="1">
      <c r="A23" s="279">
        <v>46217</v>
      </c>
      <c r="B23" s="280" t="s">
        <v>4810</v>
      </c>
      <c r="C23" s="281" t="s">
        <v>814</v>
      </c>
      <c r="D23" s="281"/>
      <c r="E23" s="281"/>
      <c r="F23" s="281"/>
      <c r="G23" s="282" t="b">
        <v>1</v>
      </c>
      <c r="H23" s="282" t="b">
        <v>1</v>
      </c>
      <c r="I23" s="281"/>
      <c r="J23" s="281"/>
    </row>
    <row r="24" spans="1:10" ht="30" hidden="1" customHeight="1">
      <c r="A24" s="279">
        <v>46218</v>
      </c>
      <c r="B24" s="280" t="s">
        <v>4811</v>
      </c>
      <c r="C24" s="281" t="s">
        <v>817</v>
      </c>
      <c r="D24" s="281"/>
      <c r="E24" s="281"/>
      <c r="F24" s="281"/>
      <c r="G24" s="282" t="b">
        <v>1</v>
      </c>
      <c r="H24" s="282" t="b">
        <v>1</v>
      </c>
      <c r="I24" s="281"/>
      <c r="J24" s="281"/>
    </row>
    <row r="25" spans="1:10" ht="30" hidden="1" customHeight="1">
      <c r="A25" s="279">
        <v>46219</v>
      </c>
      <c r="B25" s="280" t="s">
        <v>4812</v>
      </c>
      <c r="C25" s="281" t="s">
        <v>816</v>
      </c>
      <c r="D25" s="281"/>
      <c r="E25" s="281"/>
      <c r="F25" s="281"/>
      <c r="G25" s="282" t="b">
        <v>1</v>
      </c>
      <c r="H25" s="282" t="b">
        <v>1</v>
      </c>
      <c r="I25" s="281"/>
      <c r="J25" s="281"/>
    </row>
    <row r="26" spans="1:10" ht="30" hidden="1" customHeight="1">
      <c r="A26" s="279">
        <v>46220</v>
      </c>
      <c r="B26" s="280" t="s">
        <v>4813</v>
      </c>
      <c r="C26" s="281" t="s">
        <v>820</v>
      </c>
      <c r="D26" s="281"/>
      <c r="E26" s="281"/>
      <c r="F26" s="281"/>
      <c r="G26" s="282" t="b">
        <v>1</v>
      </c>
      <c r="H26" s="282" t="b">
        <v>1</v>
      </c>
      <c r="I26" s="281"/>
      <c r="J26" s="281"/>
    </row>
    <row r="27" spans="1:10" ht="30" customHeight="1">
      <c r="A27" s="279">
        <v>46238</v>
      </c>
      <c r="B27" s="280" t="s">
        <v>4814</v>
      </c>
      <c r="C27" s="281" t="s">
        <v>4815</v>
      </c>
      <c r="D27" s="281" t="s">
        <v>4816</v>
      </c>
      <c r="E27" s="281">
        <v>31.07</v>
      </c>
      <c r="F27" s="281">
        <v>31.07</v>
      </c>
      <c r="G27" s="282" t="b">
        <v>1</v>
      </c>
      <c r="H27" s="282" t="b">
        <v>1</v>
      </c>
      <c r="I27" s="281" t="s">
        <v>1107</v>
      </c>
      <c r="J27" s="281" t="s">
        <v>1110</v>
      </c>
    </row>
    <row r="28" spans="1:10" ht="30" customHeight="1">
      <c r="A28" s="279">
        <v>46239</v>
      </c>
      <c r="B28" s="280" t="s">
        <v>4817</v>
      </c>
      <c r="C28" s="281" t="s">
        <v>817</v>
      </c>
      <c r="D28" s="281">
        <v>4.08</v>
      </c>
      <c r="E28" s="281" t="s">
        <v>4818</v>
      </c>
      <c r="F28" s="281" t="s">
        <v>4819</v>
      </c>
      <c r="G28" s="282" t="b">
        <v>1</v>
      </c>
      <c r="H28" s="282" t="b">
        <v>1</v>
      </c>
      <c r="I28" s="281" t="s">
        <v>4820</v>
      </c>
      <c r="J28" s="281" t="s">
        <v>4821</v>
      </c>
    </row>
    <row r="29" spans="1:10" ht="30" customHeight="1">
      <c r="A29" s="279">
        <v>46240</v>
      </c>
      <c r="B29" s="280" t="s">
        <v>4822</v>
      </c>
      <c r="C29" s="281" t="s">
        <v>814</v>
      </c>
      <c r="D29" s="281" t="s">
        <v>4823</v>
      </c>
      <c r="E29" s="281" t="s">
        <v>4818</v>
      </c>
      <c r="F29" s="281">
        <v>5.08</v>
      </c>
      <c r="G29" s="282" t="b">
        <v>0</v>
      </c>
      <c r="H29" s="282" t="b">
        <v>1</v>
      </c>
      <c r="I29" s="281" t="s">
        <v>4824</v>
      </c>
      <c r="J29" s="281" t="s">
        <v>4825</v>
      </c>
    </row>
    <row r="30" spans="1:10" ht="30" customHeight="1">
      <c r="A30" s="279">
        <v>46241</v>
      </c>
      <c r="B30" s="280" t="s">
        <v>4826</v>
      </c>
      <c r="C30" s="281" t="s">
        <v>816</v>
      </c>
      <c r="D30" s="281">
        <v>6.08</v>
      </c>
      <c r="E30" s="281" t="s">
        <v>4818</v>
      </c>
      <c r="F30" s="281">
        <v>6.08</v>
      </c>
      <c r="G30" s="282" t="b">
        <v>1</v>
      </c>
      <c r="H30" s="282" t="b">
        <v>1</v>
      </c>
      <c r="I30" s="281" t="s">
        <v>4827</v>
      </c>
      <c r="J30" s="281" t="s">
        <v>4828</v>
      </c>
    </row>
    <row r="31" spans="1:10" ht="30" customHeight="1">
      <c r="A31" s="279">
        <v>46244</v>
      </c>
      <c r="B31" s="280" t="s">
        <v>4829</v>
      </c>
      <c r="C31" s="281" t="s">
        <v>820</v>
      </c>
      <c r="D31" s="281">
        <v>7.08</v>
      </c>
      <c r="E31" s="281" t="s">
        <v>4818</v>
      </c>
      <c r="F31" s="281">
        <v>7.08</v>
      </c>
      <c r="G31" s="282" t="b">
        <v>1</v>
      </c>
      <c r="H31" s="282" t="b">
        <v>1</v>
      </c>
      <c r="I31" s="281" t="s">
        <v>4830</v>
      </c>
      <c r="J31" s="281" t="s">
        <v>4831</v>
      </c>
    </row>
    <row r="32" spans="1:10" ht="30" customHeight="1">
      <c r="A32" s="279">
        <v>46245</v>
      </c>
      <c r="B32" s="280" t="s">
        <v>4832</v>
      </c>
      <c r="C32" s="281" t="s">
        <v>817</v>
      </c>
      <c r="D32" s="281">
        <v>10.08</v>
      </c>
      <c r="E32" s="281" t="s">
        <v>4818</v>
      </c>
      <c r="F32" s="281">
        <v>10.08</v>
      </c>
      <c r="G32" s="282" t="b">
        <v>1</v>
      </c>
      <c r="H32" s="282" t="b">
        <v>1</v>
      </c>
      <c r="I32" s="281" t="s">
        <v>4833</v>
      </c>
      <c r="J32" s="281" t="s">
        <v>4834</v>
      </c>
    </row>
    <row r="33" spans="1:10" ht="30" customHeight="1">
      <c r="A33" s="279">
        <v>46246</v>
      </c>
      <c r="B33" s="280" t="s">
        <v>4811</v>
      </c>
      <c r="C33" s="281" t="s">
        <v>814</v>
      </c>
      <c r="D33" s="281" t="s">
        <v>4835</v>
      </c>
      <c r="E33" s="281" t="s">
        <v>4818</v>
      </c>
      <c r="F33" s="281">
        <v>11.08</v>
      </c>
      <c r="G33" s="282" t="b">
        <v>1</v>
      </c>
      <c r="H33" s="282" t="b">
        <v>1</v>
      </c>
      <c r="I33" s="281" t="s">
        <v>4836</v>
      </c>
      <c r="J33" s="281" t="s">
        <v>4837</v>
      </c>
    </row>
    <row r="34" spans="1:10" ht="30" customHeight="1">
      <c r="A34" s="279">
        <v>46247</v>
      </c>
      <c r="B34" s="280" t="s">
        <v>4838</v>
      </c>
      <c r="C34" s="281" t="s">
        <v>816</v>
      </c>
      <c r="D34" s="281">
        <v>12.08</v>
      </c>
      <c r="E34" s="281" t="s">
        <v>4818</v>
      </c>
      <c r="F34" s="281">
        <v>12.08</v>
      </c>
      <c r="G34" s="282" t="b">
        <v>1</v>
      </c>
      <c r="H34" s="282" t="b">
        <v>1</v>
      </c>
      <c r="I34" s="281" t="s">
        <v>4839</v>
      </c>
      <c r="J34" s="281" t="s">
        <v>4840</v>
      </c>
    </row>
    <row r="35" spans="1:10" ht="30" customHeight="1">
      <c r="A35" s="279">
        <v>46248</v>
      </c>
      <c r="B35" s="280" t="s">
        <v>4841</v>
      </c>
      <c r="C35" s="281" t="s">
        <v>819</v>
      </c>
      <c r="D35" s="281">
        <v>13.08</v>
      </c>
      <c r="E35" s="281" t="s">
        <v>4818</v>
      </c>
      <c r="F35" s="281">
        <v>13.08</v>
      </c>
      <c r="G35" s="282" t="b">
        <v>1</v>
      </c>
      <c r="H35" s="282" t="b">
        <v>1</v>
      </c>
      <c r="I35" s="281" t="s">
        <v>4842</v>
      </c>
      <c r="J35" s="281" t="s">
        <v>4843</v>
      </c>
    </row>
    <row r="36" spans="1:10" ht="30" customHeight="1">
      <c r="A36" s="279">
        <v>46251</v>
      </c>
      <c r="B36" s="280" t="s">
        <v>4844</v>
      </c>
      <c r="C36" s="281" t="s">
        <v>4815</v>
      </c>
      <c r="D36" s="281">
        <v>14.08</v>
      </c>
      <c r="E36" s="281" t="s">
        <v>4818</v>
      </c>
      <c r="F36" s="281">
        <v>14.08</v>
      </c>
      <c r="G36" s="282" t="b">
        <v>1</v>
      </c>
      <c r="H36" s="282" t="b">
        <v>1</v>
      </c>
      <c r="I36" s="281" t="s">
        <v>4820</v>
      </c>
      <c r="J36" s="281" t="s">
        <v>4821</v>
      </c>
    </row>
    <row r="37" spans="1:10" ht="30" customHeight="1">
      <c r="A37" s="279">
        <v>46252</v>
      </c>
      <c r="B37" s="280" t="s">
        <v>4845</v>
      </c>
      <c r="C37" s="281" t="s">
        <v>817</v>
      </c>
      <c r="D37" s="281">
        <v>17.079999999999998</v>
      </c>
      <c r="E37" s="281" t="s">
        <v>4818</v>
      </c>
      <c r="F37" s="281">
        <v>17.079999999999998</v>
      </c>
      <c r="G37" s="282" t="b">
        <v>1</v>
      </c>
      <c r="H37" s="282" t="b">
        <v>1</v>
      </c>
      <c r="I37" s="281" t="s">
        <v>4846</v>
      </c>
      <c r="J37" s="281" t="s">
        <v>4847</v>
      </c>
    </row>
    <row r="38" spans="1:10" ht="30" customHeight="1">
      <c r="A38" s="279">
        <v>46253</v>
      </c>
      <c r="B38" s="280" t="s">
        <v>4848</v>
      </c>
      <c r="C38" s="281" t="s">
        <v>814</v>
      </c>
      <c r="D38" s="281" t="s">
        <v>4823</v>
      </c>
      <c r="E38" s="281" t="s">
        <v>4818</v>
      </c>
      <c r="F38" s="281">
        <v>18.079999999999998</v>
      </c>
      <c r="G38" s="282" t="b">
        <v>0</v>
      </c>
      <c r="H38" s="282" t="b">
        <v>1</v>
      </c>
      <c r="I38" s="281" t="s">
        <v>4849</v>
      </c>
      <c r="J38" s="281" t="s">
        <v>4850</v>
      </c>
    </row>
    <row r="39" spans="1:10" ht="30" customHeight="1">
      <c r="A39" s="279">
        <v>46254</v>
      </c>
      <c r="B39" s="280" t="s">
        <v>4851</v>
      </c>
      <c r="C39" s="281" t="s">
        <v>816</v>
      </c>
      <c r="D39" s="281">
        <v>19.079999999999998</v>
      </c>
      <c r="E39" s="281" t="s">
        <v>4818</v>
      </c>
      <c r="F39" s="281">
        <v>19.079999999999998</v>
      </c>
      <c r="G39" s="282" t="b">
        <v>1</v>
      </c>
      <c r="H39" s="282" t="b">
        <v>1</v>
      </c>
      <c r="I39" s="281" t="s">
        <v>4852</v>
      </c>
      <c r="J39" s="281" t="s">
        <v>4853</v>
      </c>
    </row>
    <row r="40" spans="1:10" ht="30" customHeight="1">
      <c r="A40" s="279">
        <v>46255</v>
      </c>
      <c r="B40" s="280" t="s">
        <v>4854</v>
      </c>
      <c r="C40" s="281" t="s">
        <v>4803</v>
      </c>
      <c r="D40" s="281">
        <v>20.079999999999998</v>
      </c>
      <c r="E40" s="281" t="s">
        <v>4818</v>
      </c>
      <c r="F40" s="281">
        <v>20.079999999999998</v>
      </c>
      <c r="G40" s="282" t="b">
        <v>1</v>
      </c>
      <c r="H40" s="282" t="b">
        <v>1</v>
      </c>
      <c r="I40" s="281" t="s">
        <v>4827</v>
      </c>
      <c r="J40" s="281" t="s">
        <v>4828</v>
      </c>
    </row>
    <row r="41" spans="1:10" ht="24" customHeight="1">
      <c r="A41" s="424" t="s">
        <v>4855</v>
      </c>
      <c r="B41" s="424"/>
      <c r="C41" s="424"/>
      <c r="D41" s="424"/>
      <c r="E41" s="424"/>
      <c r="F41" s="424"/>
      <c r="G41" s="424"/>
      <c r="H41" s="424"/>
      <c r="I41" s="424"/>
      <c r="J41" s="424"/>
    </row>
    <row r="42" spans="1:10" ht="30" customHeight="1">
      <c r="A42" s="279">
        <v>46258</v>
      </c>
      <c r="B42" s="280" t="s">
        <v>4856</v>
      </c>
      <c r="C42" s="281" t="s">
        <v>820</v>
      </c>
      <c r="D42" s="281">
        <v>21.08</v>
      </c>
      <c r="E42" s="281"/>
      <c r="F42" s="281"/>
      <c r="G42" s="282" t="b">
        <v>1</v>
      </c>
      <c r="H42" s="282" t="b">
        <v>0</v>
      </c>
      <c r="I42" s="281"/>
      <c r="J42" s="281"/>
    </row>
    <row r="43" spans="1:10" ht="30" customHeight="1">
      <c r="A43" s="279">
        <v>46259</v>
      </c>
      <c r="B43" s="280" t="s">
        <v>4857</v>
      </c>
      <c r="C43" s="281" t="s">
        <v>817</v>
      </c>
      <c r="D43" s="281" t="s">
        <v>4823</v>
      </c>
      <c r="E43" s="281" t="s">
        <v>4823</v>
      </c>
      <c r="F43" s="281" t="s">
        <v>4823</v>
      </c>
      <c r="G43" s="282" t="b">
        <v>0</v>
      </c>
      <c r="H43" s="282" t="b">
        <v>0</v>
      </c>
      <c r="I43" s="281"/>
      <c r="J43" s="281"/>
    </row>
    <row r="44" spans="1:10" ht="30" customHeight="1">
      <c r="A44" s="279">
        <v>46260</v>
      </c>
      <c r="B44" s="280" t="s">
        <v>4858</v>
      </c>
      <c r="C44" s="281" t="s">
        <v>814</v>
      </c>
      <c r="D44" s="281" t="s">
        <v>4823</v>
      </c>
      <c r="E44" s="281" t="s">
        <v>4823</v>
      </c>
      <c r="F44" s="281" t="s">
        <v>4823</v>
      </c>
      <c r="G44" s="282" t="b">
        <v>0</v>
      </c>
      <c r="H44" s="282" t="b">
        <v>0</v>
      </c>
      <c r="I44" s="281"/>
      <c r="J44" s="281"/>
    </row>
    <row r="45" spans="1:10" ht="30" customHeight="1">
      <c r="A45" s="279">
        <v>46261</v>
      </c>
      <c r="B45" s="280" t="s">
        <v>4859</v>
      </c>
      <c r="C45" s="281" t="s">
        <v>816</v>
      </c>
      <c r="D45" s="281" t="s">
        <v>4823</v>
      </c>
      <c r="E45" s="281" t="s">
        <v>4823</v>
      </c>
      <c r="F45" s="281" t="s">
        <v>4823</v>
      </c>
      <c r="G45" s="282" t="b">
        <v>0</v>
      </c>
      <c r="H45" s="282" t="b">
        <v>0</v>
      </c>
      <c r="I45" s="281"/>
      <c r="J45" s="281"/>
    </row>
    <row r="46" spans="1:10" ht="30" customHeight="1">
      <c r="A46" s="279">
        <v>46262</v>
      </c>
      <c r="B46" s="280" t="s">
        <v>4860</v>
      </c>
      <c r="C46" s="281" t="s">
        <v>819</v>
      </c>
      <c r="D46" s="281" t="s">
        <v>4823</v>
      </c>
      <c r="E46" s="281" t="s">
        <v>4823</v>
      </c>
      <c r="F46" s="281" t="s">
        <v>4823</v>
      </c>
      <c r="G46" s="282" t="b">
        <v>0</v>
      </c>
      <c r="H46" s="282" t="b">
        <v>0</v>
      </c>
      <c r="I46" s="281"/>
      <c r="J46" s="281"/>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2" t="s">
        <v>4861</v>
      </c>
      <c r="B1" s="173"/>
      <c r="C1" s="173"/>
      <c r="D1" s="173"/>
      <c r="E1" s="173"/>
    </row>
    <row r="2" spans="1:5">
      <c r="A2" t="s">
        <v>4677</v>
      </c>
      <c r="B2" t="s">
        <v>4862</v>
      </c>
      <c r="C2" t="s">
        <v>5</v>
      </c>
      <c r="D2" t="s">
        <v>4863</v>
      </c>
      <c r="E2" t="s">
        <v>4864</v>
      </c>
    </row>
    <row r="3" spans="1:5">
      <c r="A3" t="str">
        <f>Réttabanki!$W4</f>
        <v>Pasta með kjötbollum í mildri tómatsósu</v>
      </c>
      <c r="B3" t="str">
        <f>Réttabanki!$B4</f>
        <v>Skólabollur, Kjöt og grænmeti</v>
      </c>
      <c r="C3" t="str">
        <f>IFERROR(INDEX(Vöruskrá!$E:$E,MATCH(Réttabanki!$B4,Vöruskrá!$B:$B,0)),"")</f>
        <v>Kjöt / Alifuglar</v>
      </c>
      <c r="D3" s="174">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4">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4">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4">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4">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4">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4">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4">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4">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4">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Krydd</v>
      </c>
      <c r="D13" s="174">
        <f>Réttabanki!$C14</f>
        <v>80</v>
      </c>
      <c r="E13" s="150">
        <f>Réttabanki!$T14</f>
        <v>240</v>
      </c>
    </row>
    <row r="14" spans="1:5">
      <c r="A14" t="str">
        <f>Réttabanki!$W15</f>
        <v>Pasta með kjötbollum í mildri tómatsósu</v>
      </c>
      <c r="B14" t="str">
        <f>Réttabanki!$B15</f>
        <v>Maizenamjöl (majssterkja)</v>
      </c>
      <c r="C14" t="str">
        <f>IFERROR(INDEX(Vöruskrá!$E:$E,MATCH(Réttabanki!$B15,Vöruskrá!$B:$B,0)),"")</f>
        <v>Kornvörur og hráefni</v>
      </c>
      <c r="D14" s="174">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4">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4">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4">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4">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4">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4">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4">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4">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4">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4">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4">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4">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4">
        <f>Réttabanki!$C29</f>
        <v>400</v>
      </c>
      <c r="E27" s="150">
        <f>Réttabanki!$T29</f>
        <v>1725.2</v>
      </c>
    </row>
    <row r="28" spans="1:5">
      <c r="A28" t="str">
        <f>Réttabanki!$W30</f>
        <v>Lambakjötspottréttur með kartöflum</v>
      </c>
      <c r="B28" t="str">
        <f>Réttabanki!$B30</f>
        <v>Timían</v>
      </c>
      <c r="C28" t="str">
        <f>IFERROR(INDEX(Vöruskrá!$E:$E,MATCH(Réttabanki!$B30,Vöruskrá!$B:$B,0)),"")</f>
        <v>Krydd</v>
      </c>
      <c r="D28" s="174">
        <f>Réttabanki!$C30</f>
        <v>100</v>
      </c>
      <c r="E28" s="150">
        <f>Réttabanki!$T30</f>
        <v>685.2</v>
      </c>
    </row>
    <row r="29" spans="1:5">
      <c r="A29" t="str">
        <f>Réttabanki!$W31</f>
        <v>Lambakjötspottréttur með kartöflum</v>
      </c>
      <c r="B29" t="str">
        <f>Réttabanki!$B31</f>
        <v>Rósmarín (þurrkað)</v>
      </c>
      <c r="C29" t="str">
        <f>IFERROR(INDEX(Vöruskrá!$E:$E,MATCH(Réttabanki!$B31,Vöruskrá!$B:$B,0)),"")</f>
        <v>Krydd</v>
      </c>
      <c r="D29" s="174">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4">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4">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4">
        <f>Réttabanki!$C35</f>
        <v>35000</v>
      </c>
      <c r="E32" s="150">
        <f>Réttabanki!$T35</f>
        <v>60690</v>
      </c>
    </row>
    <row r="33" spans="1:5">
      <c r="A33" t="str">
        <f>Réttabanki!$W36</f>
        <v>Mildur kjúklingakarrýréttur</v>
      </c>
      <c r="B33" t="str">
        <f>Réttabanki!$B36</f>
        <v>Paprika (fersk)</v>
      </c>
      <c r="C33" t="str">
        <f>IFERROR(INDEX(Vöruskrá!$E:$E,MATCH(Réttabanki!$B36,Vöruskrá!$B:$B,0)),"")</f>
        <v xml:space="preserve">Grænmeti </v>
      </c>
      <c r="D33" s="174">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4">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4">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4">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4">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4">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4">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4">
        <f>Réttabanki!$C44</f>
        <v>500</v>
      </c>
      <c r="E40" s="150">
        <f>Réttabanki!$T44</f>
        <v>1500</v>
      </c>
    </row>
    <row r="41" spans="1:5">
      <c r="A41" t="e">
        <f>Réttabanki!#REF!</f>
        <v>#REF!</v>
      </c>
      <c r="B41" t="e">
        <f>Réttabanki!#REF!</f>
        <v>#REF!</v>
      </c>
      <c r="C41" t="str">
        <f>IFERROR(INDEX(Vöruskrá!$E:$E,MATCH(Réttabanki!#REF!,Vöruskrá!$B:$B,0)),"")</f>
        <v/>
      </c>
      <c r="D41" s="174" t="e">
        <f>Réttabanki!#REF!</f>
        <v>#REF!</v>
      </c>
      <c r="E41" s="150" t="e">
        <f>Réttabanki!#REF!</f>
        <v>#REF!</v>
      </c>
    </row>
    <row r="42" spans="1:5">
      <c r="A42" t="str">
        <f>Réttabanki!$W45</f>
        <v>Mildur kjúklingakarrýréttur</v>
      </c>
      <c r="B42" t="str">
        <f>Réttabanki!$B45</f>
        <v>Borðsalt</v>
      </c>
      <c r="C42" t="str">
        <f>IFERROR(INDEX(Vöruskrá!$E:$E,MATCH(Réttabanki!$B45,Vöruskrá!$B:$B,0)),"")</f>
        <v xml:space="preserve">Krydd </v>
      </c>
      <c r="D42" s="174">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4">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4">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4">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4">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4">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4">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4">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4">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4">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4">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4">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4">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4">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4">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4">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4">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4">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4">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4">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4">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4">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4">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4">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4">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4">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4">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4">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4">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4">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4">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4">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4">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4">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4">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4">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4">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4">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4">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4">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4">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4">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4">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4">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4">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4">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4">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4">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4">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4">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4">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4">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4">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4">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4">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4">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4">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4">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4">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4">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4">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4">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4">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4">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4">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4">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4">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4">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4">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4">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4">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4">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4">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4">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4">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4">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4">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4">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4">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4">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4">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4">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4">
        <f>Réttabanki!$C134</f>
        <v>1500</v>
      </c>
      <c r="E124" s="150">
        <f>Réttabanki!$T134</f>
        <v>592.5</v>
      </c>
    </row>
    <row r="125" spans="1:5">
      <c r="A125" t="str">
        <f>Réttabanki!$W135</f>
        <v>Gúllassúpa</v>
      </c>
      <c r="B125" t="str">
        <f>Réttabanki!$B135</f>
        <v>Paprikuduft</v>
      </c>
      <c r="C125" t="str">
        <f>IFERROR(INDEX(Vöruskrá!$E:$E,MATCH(Réttabanki!$B135,Vöruskrá!$B:$B,0)),"")</f>
        <v>Krydd</v>
      </c>
      <c r="D125" s="174">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4">
        <f>Réttabanki!$C136</f>
        <v>600</v>
      </c>
      <c r="E126" s="150">
        <f>Réttabanki!$T136</f>
        <v>72</v>
      </c>
    </row>
    <row r="127" spans="1:5">
      <c r="A127" t="str">
        <f>Réttabanki!$W137</f>
        <v>Gúllassúpa</v>
      </c>
      <c r="B127" t="str">
        <f>Réttabanki!$B137</f>
        <v>Piparblanda</v>
      </c>
      <c r="C127" t="str">
        <f>IFERROR(INDEX(Vöruskrá!$E:$E,MATCH(Réttabanki!$B137,Vöruskrá!$B:$B,0)),"")</f>
        <v>Krydd</v>
      </c>
      <c r="D127" s="174">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4">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4">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4">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4">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4">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4">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4">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4">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4">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4">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4">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4">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4">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4">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4">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4">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4">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4">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4">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4">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4">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4">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4">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4">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4">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4">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4">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4">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4">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4">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4">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4">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4">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4">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4">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4">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4">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4">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4">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4">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4">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4">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4">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4">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4">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4">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4">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4">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4">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4">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4">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4">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Krydd</v>
      </c>
      <c r="D180" s="174">
        <f>Réttabanki!$C197</f>
        <v>70</v>
      </c>
      <c r="E180" s="150">
        <f>Réttabanki!$T197</f>
        <v>479.64000000000004</v>
      </c>
    </row>
    <row r="181" spans="1:5">
      <c r="A181" t="str">
        <f>Réttabanki!$W198</f>
        <v>Hægeldað nautakjöt með rauðvínsósu og gljáðum gulrótum</v>
      </c>
      <c r="B181" t="str">
        <f>Réttabanki!$B198</f>
        <v>Lárviðarlauf, heil</v>
      </c>
      <c r="C181" t="str">
        <f>IFERROR(INDEX(Vöruskrá!$E:$E,MATCH(Réttabanki!$B198,Vöruskrá!$B:$B,0)),"")</f>
        <v>Krydd</v>
      </c>
      <c r="D181" s="174">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4">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4">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4">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4">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4">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4">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4">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4">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4">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Krydd</v>
      </c>
      <c r="D191" s="174">
        <f>Réttabanki!$C209</f>
        <v>60</v>
      </c>
      <c r="E191" s="150">
        <f>Réttabanki!$T209</f>
        <v>411.12</v>
      </c>
    </row>
    <row r="192" spans="1:5">
      <c r="A192" t="str">
        <f>Réttabanki!$W210</f>
        <v>Þorskur með kryddjurtahjúp og hvítvínsósu</v>
      </c>
      <c r="B192" t="str">
        <f>Réttabanki!$B210</f>
        <v>Maizenamjöl (majssterkja)</v>
      </c>
      <c r="C192" t="str">
        <f>IFERROR(INDEX(Vöruskrá!$E:$E,MATCH(Réttabanki!$B210,Vöruskrá!$B:$B,0)),"")</f>
        <v>Kornvörur og hráefni</v>
      </c>
      <c r="D192" s="174">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4">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4">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4">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4">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4">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4">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4">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4">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4">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4">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4">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4">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4">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4">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4">
        <f>Réttabanki!$C226</f>
        <v>800</v>
      </c>
      <c r="E207" s="150">
        <f>Réttabanki!$T226</f>
        <v>480</v>
      </c>
    </row>
    <row r="208" spans="1:5">
      <c r="A208" t="str">
        <f>Réttabanki!$W227</f>
        <v>Grillaður kjúklingur með chimichurri</v>
      </c>
      <c r="B208" t="str">
        <f>Réttabanki!$B227</f>
        <v>Chiliduft mild</v>
      </c>
      <c r="C208" t="str">
        <f>IFERROR(INDEX(Vöruskrá!$E:$E,MATCH(Réttabanki!$B227,Vöruskrá!$B:$B,0)),"")</f>
        <v>Krydd</v>
      </c>
      <c r="D208" s="174">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4">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4">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4">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4">
        <f>Réttabanki!$C232</f>
        <v>37500</v>
      </c>
      <c r="E212" s="150">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4">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4">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4">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4">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4">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4">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4">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4">
        <f>Réttabanki!$C240</f>
        <v>1500</v>
      </c>
      <c r="E220" s="150">
        <f>Réttabanki!$T240</f>
        <v>900</v>
      </c>
    </row>
    <row r="221" spans="1:5">
      <c r="A221" t="str">
        <f>Réttabanki!$W241</f>
        <v>Nautapottréttur að hætti Provence</v>
      </c>
      <c r="B221" t="str">
        <f>Réttabanki!$B241</f>
        <v>Timían</v>
      </c>
      <c r="C221" t="str">
        <f>IFERROR(INDEX(Vöruskrá!$E:$E,MATCH(Réttabanki!$B241,Vöruskrá!$B:$B,0)),"")</f>
        <v>Krydd</v>
      </c>
      <c r="D221" s="174">
        <f>Réttabanki!$C241</f>
        <v>80</v>
      </c>
      <c r="E221" s="150">
        <f>Réttabanki!$T241</f>
        <v>548.16</v>
      </c>
    </row>
    <row r="222" spans="1:5">
      <c r="A222" t="str">
        <f>Réttabanki!$W242</f>
        <v>Nautapottréttur að hætti Provence</v>
      </c>
      <c r="B222" t="str">
        <f>Réttabanki!$B242</f>
        <v>Rósmarín (þurrkað)</v>
      </c>
      <c r="C222" t="str">
        <f>IFERROR(INDEX(Vöruskrá!$E:$E,MATCH(Réttabanki!$B242,Vöruskrá!$B:$B,0)),"")</f>
        <v>Krydd</v>
      </c>
      <c r="D222" s="174">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4">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4">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4">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4">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4">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4">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4">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4">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4">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4">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4">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4">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4">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4">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4">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4">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4">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4">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4">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4">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4">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4">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4">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4">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Sósur / Dressingar / Kraftar</v>
      </c>
      <c r="D247" s="174">
        <f>Réttabanki!$C270</f>
        <v>1033</v>
      </c>
      <c r="E247" s="150">
        <f>Réttabanki!$T270</f>
        <v>619.79999999999995</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4">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4">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4">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4">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4">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Sósur / Dressingar / Kraftar</v>
      </c>
      <c r="D253" s="174">
        <f>Réttabanki!$C277</f>
        <v>1142</v>
      </c>
      <c r="E253" s="150">
        <f>Réttabanki!$T277</f>
        <v>685.19999999999993</v>
      </c>
    </row>
    <row r="254" spans="1:5">
      <c r="A254" t="str">
        <f>Réttabanki!$W278</f>
        <v>Ýsa í mildri hvítlauksmarineringu með kartöflum og rjómasósu</v>
      </c>
      <c r="B254" t="str">
        <f>Réttabanki!$B278</f>
        <v>Steinselja (þurrkuð)</v>
      </c>
      <c r="C254" t="str">
        <f>IFERROR(INDEX(Vöruskrá!$E:$E,MATCH(Réttabanki!$B278,Vöruskrá!$B:$B,0)),"")</f>
        <v>Krydd</v>
      </c>
      <c r="D254" s="174">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4">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4">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4">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4">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4">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4">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4">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Sósur / Dressingar / Kraftar</v>
      </c>
      <c r="D262" s="174">
        <f>Réttabanki!$C287</f>
        <v>1142</v>
      </c>
      <c r="E262" s="150">
        <f>Réttabanki!$T287</f>
        <v>685.19999999999993</v>
      </c>
    </row>
    <row r="263" spans="1:5">
      <c r="A263" t="str">
        <f>Réttabanki!$W288</f>
        <v>Ýsa í kryddmarineringu með grænmeti og hvítlaukssósu</v>
      </c>
      <c r="B263" t="str">
        <f>Réttabanki!$B288</f>
        <v>Borðsalt</v>
      </c>
      <c r="C263" t="str">
        <f>IFERROR(INDEX(Vöruskrá!$E:$E,MATCH(Réttabanki!$B288,Vöruskrá!$B:$B,0)),"")</f>
        <v xml:space="preserve">Krydd </v>
      </c>
      <c r="D263" s="174">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4">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4">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4">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4">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4">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4">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4">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Sósur / Dressingar / Kraftar</v>
      </c>
      <c r="D271" s="174">
        <f>Réttabanki!$C297</f>
        <v>2275</v>
      </c>
      <c r="E271" s="150">
        <f>Réttabanki!$T297</f>
        <v>1365</v>
      </c>
    </row>
    <row r="272" spans="1:5">
      <c r="A272" t="str">
        <f>Réttabanki!$W299</f>
        <v>Plokkfiskur</v>
      </c>
      <c r="B272" t="str">
        <f>Réttabanki!$B299</f>
        <v>Ýsa</v>
      </c>
      <c r="C272" t="str">
        <f>IFERROR(INDEX(Vöruskrá!$E:$E,MATCH(Réttabanki!$B299,Vöruskrá!$B:$B,0)),"")</f>
        <v>Fiskur</v>
      </c>
      <c r="D272" s="174">
        <f>Réttabanki!$C299</f>
        <v>31364</v>
      </c>
      <c r="E272" s="150">
        <f>Réttabanki!$T299</f>
        <v>59591.6</v>
      </c>
    </row>
    <row r="273" spans="1:5">
      <c r="A273" t="str">
        <f>Réttabanki!$W300</f>
        <v>Plokkfiskur</v>
      </c>
      <c r="B273" t="str">
        <f>Réttabanki!$B300</f>
        <v>Kartöflur (ferskar)</v>
      </c>
      <c r="C273" t="str">
        <f>IFERROR(INDEX(Vöruskrá!$E:$E,MATCH(Réttabanki!$B300,Vöruskrá!$B:$B,0)),"")</f>
        <v>Grænmeti</v>
      </c>
      <c r="D273" s="174">
        <f>Réttabanki!$C300</f>
        <v>41819</v>
      </c>
      <c r="E273" s="150">
        <f>Réttabanki!$T300</f>
        <v>8363.8000000000011</v>
      </c>
    </row>
    <row r="274" spans="1:5">
      <c r="A274" t="str">
        <f>Réttabanki!$W301</f>
        <v>Plokkfiskur</v>
      </c>
      <c r="B274" t="str">
        <f>Réttabanki!$B301</f>
        <v>Laukur (ferskur)</v>
      </c>
      <c r="C274" t="str">
        <f>IFERROR(INDEX(Vöruskrá!$E:$E,MATCH(Réttabanki!$B301,Vöruskrá!$B:$B,0)),"")</f>
        <v>Grænmeti</v>
      </c>
      <c r="D274" s="174">
        <f>Réttabanki!$C301</f>
        <v>5227</v>
      </c>
      <c r="E274" s="150">
        <f>Réttabanki!$T301</f>
        <v>1306.75</v>
      </c>
    </row>
    <row r="275" spans="1:5">
      <c r="A275" t="str">
        <f>Réttabanki!$W302</f>
        <v>Plokkfiskur</v>
      </c>
      <c r="B275" t="str">
        <f>Réttabanki!$B302</f>
        <v>Smjör 500 g</v>
      </c>
      <c r="C275" t="str">
        <f>IFERROR(INDEX(Vöruskrá!$E:$E,MATCH(Réttabanki!$B302,Vöruskrá!$B:$B,0)),"")</f>
        <v>Mjólkurvörur</v>
      </c>
      <c r="D275" s="174">
        <f>Réttabanki!$C302</f>
        <v>2614</v>
      </c>
      <c r="E275" s="150">
        <f>Réttabanki!$T302</f>
        <v>6012.2</v>
      </c>
    </row>
    <row r="276" spans="1:5">
      <c r="A276" t="str">
        <f>Réttabanki!$W303</f>
        <v>Plokkfiskur</v>
      </c>
      <c r="B276" t="str">
        <f>Réttabanki!$B303</f>
        <v>Nýmjólk 1 L (MS)</v>
      </c>
      <c r="C276" t="str">
        <f>IFERROR(INDEX(Vöruskrá!$E:$E,MATCH(Réttabanki!$B303,Vöruskrá!$B:$B,0)),"")</f>
        <v>Mjólkurvörur</v>
      </c>
      <c r="D276" s="174">
        <f>Réttabanki!$C303</f>
        <v>15682</v>
      </c>
      <c r="E276" s="150">
        <f>Réttabanki!$T303</f>
        <v>3136.4</v>
      </c>
    </row>
    <row r="277" spans="1:5">
      <c r="A277" t="str">
        <f>Réttabanki!$W304</f>
        <v>Plokkfiskur</v>
      </c>
      <c r="B277" t="str">
        <f>Réttabanki!$B304</f>
        <v>Debic Vegan Top (jurtarjómi)</v>
      </c>
      <c r="C277" t="str">
        <f>IFERROR(INDEX(Vöruskrá!$E:$E,MATCH(Réttabanki!$B304,Vöruskrá!$B:$B,0)),"")</f>
        <v>Plöntubasað</v>
      </c>
      <c r="D277" s="174">
        <f>Réttabanki!$C304</f>
        <v>2614</v>
      </c>
      <c r="E277" s="150">
        <f>Réttabanki!$T304</f>
        <v>4705.2</v>
      </c>
    </row>
    <row r="278" spans="1:5">
      <c r="A278" t="str">
        <f>Réttabanki!$W305</f>
        <v>Plokkfiskur</v>
      </c>
      <c r="B278" t="str">
        <f>Réttabanki!$B305</f>
        <v>Borðsalt</v>
      </c>
      <c r="C278" t="str">
        <f>IFERROR(INDEX(Vöruskrá!$E:$E,MATCH(Réttabanki!$B305,Vöruskrá!$B:$B,0)),"")</f>
        <v xml:space="preserve">Krydd </v>
      </c>
      <c r="D278" s="174">
        <f>Réttabanki!$C305</f>
        <v>523</v>
      </c>
      <c r="E278" s="150">
        <f>Réttabanki!$T305</f>
        <v>62.760000000000005</v>
      </c>
    </row>
    <row r="279" spans="1:5">
      <c r="A279" t="str">
        <f>Réttabanki!$W306</f>
        <v>Plokkfiskur</v>
      </c>
      <c r="B279" t="str">
        <f>Réttabanki!$B306</f>
        <v>Svartur pipar, malaður</v>
      </c>
      <c r="C279" t="str">
        <f>IFERROR(INDEX(Vöruskrá!$E:$E,MATCH(Réttabanki!$B306,Vöruskrá!$B:$B,0)),"")</f>
        <v>Krydd</v>
      </c>
      <c r="D279" s="174">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4">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4">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4">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4">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4">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4">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4">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4">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4">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4">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4">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Sósur / Dressingar / Kraftar</v>
      </c>
      <c r="D291" s="174">
        <f>Réttabanki!$C320</f>
        <v>2220</v>
      </c>
      <c r="E291" s="150">
        <f>Réttabanki!$T320</f>
        <v>1332.0000000000002</v>
      </c>
    </row>
    <row r="292" spans="1:5">
      <c r="A292" t="str">
        <f>Réttabanki!$W321</f>
        <v>Ofnbökuð langa í hvítlauk og steinselju með kartöflum</v>
      </c>
      <c r="B292" t="str">
        <f>Réttabanki!$B321</f>
        <v>Steinselja (þurrkuð)</v>
      </c>
      <c r="C292" t="str">
        <f>IFERROR(INDEX(Vöruskrá!$E:$E,MATCH(Réttabanki!$B321,Vöruskrá!$B:$B,0)),"")</f>
        <v>Krydd</v>
      </c>
      <c r="D292" s="174">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4">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4">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4">
        <f>Réttabanki!$C325</f>
        <v>15600</v>
      </c>
      <c r="E295" s="150">
        <f>Réttabanki!$T325</f>
        <v>45240</v>
      </c>
    </row>
    <row r="296" spans="1:5">
      <c r="A296" t="str">
        <f>Réttabanki!$W326</f>
        <v>Nautapottréttur</v>
      </c>
      <c r="B296" t="str">
        <f>Réttabanki!$B326</f>
        <v>Nautakjöt (almennt)</v>
      </c>
      <c r="C296" t="str">
        <f>IFERROR(INDEX(Vöruskrá!$E:$E,MATCH(Réttabanki!$B326,Vöruskrá!$B:$B,0)),"")</f>
        <v>Kjöt / Alifuglar</v>
      </c>
      <c r="D296" s="174">
        <f>Réttabanki!$C326</f>
        <v>15600</v>
      </c>
      <c r="E296" s="150">
        <f>Réttabanki!$T326</f>
        <v>45240</v>
      </c>
    </row>
    <row r="297" spans="1:5">
      <c r="A297" t="str">
        <f>Réttabanki!$W327</f>
        <v>Nautapottréttur</v>
      </c>
      <c r="B297" t="str">
        <f>Réttabanki!$B327</f>
        <v>Brunoise mediterraín</v>
      </c>
      <c r="C297" t="str">
        <f>IFERROR(INDEX(Vöruskrá!$E:$E,MATCH(Réttabanki!$B327,Vöruskrá!$B:$B,0)),"")</f>
        <v>Grænmeti</v>
      </c>
      <c r="D297" s="174">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4">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4">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4">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4">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4">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4">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4">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4">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4">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4">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4">
        <f>Réttabanki!$C338</f>
        <v>200</v>
      </c>
      <c r="E308" s="150">
        <f>Réttabanki!$T338</f>
        <v>862.6</v>
      </c>
    </row>
    <row r="309" spans="1:5">
      <c r="A309" t="str">
        <f>Réttabanki!$W339</f>
        <v>Nautapottréttur</v>
      </c>
      <c r="B309" t="str">
        <f>Réttabanki!$B339</f>
        <v>Timían</v>
      </c>
      <c r="C309" t="str">
        <f>IFERROR(INDEX(Vöruskrá!$E:$E,MATCH(Réttabanki!$B339,Vöruskrá!$B:$B,0)),"")</f>
        <v>Krydd</v>
      </c>
      <c r="D309" s="174">
        <f>Réttabanki!$C339</f>
        <v>117</v>
      </c>
      <c r="E309" s="150">
        <f>Réttabanki!$T339</f>
        <v>801.68400000000008</v>
      </c>
    </row>
    <row r="310" spans="1:5">
      <c r="A310" t="str">
        <f>Réttabanki!$W340</f>
        <v>Nautapottréttur</v>
      </c>
      <c r="B310" t="str">
        <f>Réttabanki!$B340</f>
        <v>Rósmarín (þurrkað)</v>
      </c>
      <c r="C310" t="str">
        <f>IFERROR(INDEX(Vöruskrá!$E:$E,MATCH(Réttabanki!$B340,Vöruskrá!$B:$B,0)),"")</f>
        <v>Krydd</v>
      </c>
      <c r="D310" s="174">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4">
        <f>Réttabanki!$C342</f>
        <v>20000</v>
      </c>
      <c r="E311" s="150">
        <f>Réttabanki!$T342</f>
        <v>40000</v>
      </c>
    </row>
    <row r="312" spans="1:5">
      <c r="A312" t="str">
        <f>Réttabanki!$W343</f>
        <v>Bolognese hakkréttur</v>
      </c>
      <c r="B312" t="str">
        <f>Réttabanki!$B343</f>
        <v>Nautakjöt (almennt)</v>
      </c>
      <c r="C312" t="str">
        <f>IFERROR(INDEX(Vöruskrá!$E:$E,MATCH(Réttabanki!$B343,Vöruskrá!$B:$B,0)),"")</f>
        <v>Kjöt / Alifuglar</v>
      </c>
      <c r="D312" s="174">
        <f>Réttabanki!$C343</f>
        <v>20000</v>
      </c>
      <c r="E312" s="150">
        <f>Réttabanki!$T343</f>
        <v>58000</v>
      </c>
    </row>
    <row r="313" spans="1:5">
      <c r="A313" t="str">
        <f>Réttabanki!$W344</f>
        <v>Bolognese hakkréttur</v>
      </c>
      <c r="B313" t="str">
        <f>Réttabanki!$B344</f>
        <v>Brunoise mediterraín</v>
      </c>
      <c r="C313" t="str">
        <f>IFERROR(INDEX(Vöruskrá!$E:$E,MATCH(Réttabanki!$B344,Vöruskrá!$B:$B,0)),"")</f>
        <v>Grænmeti</v>
      </c>
      <c r="D313" s="174">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4">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4">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4">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4">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4">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4">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4">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4">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4">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4">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4">
        <f>Réttabanki!$C355</f>
        <v>67</v>
      </c>
      <c r="E324" s="150">
        <f>Réttabanki!$T355</f>
        <v>660.35200000000009</v>
      </c>
    </row>
    <row r="325" spans="1:5">
      <c r="A325" t="str">
        <f>Réttabanki!$W356</f>
        <v>Bolognese hakkréttur</v>
      </c>
      <c r="B325" t="str">
        <f>Réttabanki!$B356</f>
        <v>Tómat kryddblanda</v>
      </c>
      <c r="C325" t="str">
        <f>IFERROR(INDEX(Vöruskrá!$E:$E,MATCH(Réttabanki!$B356,Vöruskrá!$B:$B,0)),"")</f>
        <v>Krydd</v>
      </c>
      <c r="D325" s="174">
        <f>Réttabanki!$C356</f>
        <v>125</v>
      </c>
      <c r="E325" s="150">
        <f>Réttabanki!$T356</f>
        <v>375</v>
      </c>
    </row>
    <row r="326" spans="1:5">
      <c r="A326" t="str">
        <f>Réttabanki!$W357</f>
        <v>Bolognese hakkréttur</v>
      </c>
      <c r="B326" t="str">
        <f>Réttabanki!$B357</f>
        <v>Vatn</v>
      </c>
      <c r="C326" t="str">
        <f>IFERROR(INDEX(Vöruskrá!$E:$E,MATCH(Réttabanki!$B357,Vöruskrá!$B:$B,0)),"")</f>
        <v>Kornvörur og hráefni</v>
      </c>
      <c r="D326" s="174">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4">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4">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4">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4">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4">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4">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4">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4">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4">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4">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4">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4">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4">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4">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4">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4">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4">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4">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4">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4">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4">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4">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4">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4">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4">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4">
        <f>Réttabanki!$C387</f>
        <v>59128</v>
      </c>
      <c r="E352" s="150">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4">
        <f>Réttabanki!$C388</f>
        <v>30000</v>
      </c>
      <c r="E353" s="150">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4">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4">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4">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4">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4">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4">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4">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4">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4">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4">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4">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4">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4">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4">
        <f>Réttabanki!$C404</f>
        <v>93240</v>
      </c>
      <c r="E367" s="150">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4">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4">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4">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4">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4">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4">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4">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4">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4">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4">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4">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4">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4">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4">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4">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4">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4">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4">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4">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4">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4">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4">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4">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4">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4">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4">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4">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4">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4">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4">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4">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4">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4">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4">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4">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Brauð og bakkelsi</v>
      </c>
      <c r="D403" s="174">
        <f>Réttabanki!$C445</f>
        <v>25000</v>
      </c>
      <c r="E403" s="150">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4">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4">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4">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4">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4">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4">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4">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4">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4">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4">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4">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4">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4">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4">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4">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4">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4">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4">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4">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4">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4">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4">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4">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4">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4">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4">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4">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Plöntubasað</v>
      </c>
      <c r="D431" s="174">
        <f>Réttabanki!$C485</f>
        <v>7257</v>
      </c>
      <c r="E431" s="150">
        <f>Réttabanki!$T485</f>
        <v>25399.5</v>
      </c>
    </row>
    <row r="432" spans="1:5">
      <c r="A432" t="str">
        <f>Réttabanki!$W486</f>
        <v>Vegan mexíkó lasagna með nachos og hafra sýrðum rjóma</v>
      </c>
      <c r="B432" t="str">
        <f>Réttabanki!$B486</f>
        <v>Borðsalt</v>
      </c>
      <c r="C432" t="str">
        <f>IFERROR(INDEX(Vöruskrá!$E:$E,MATCH(Réttabanki!$B486,Vöruskrá!$B:$B,0)),"")</f>
        <v xml:space="preserve">Krydd </v>
      </c>
      <c r="D432" s="174">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4">
        <f>Réttabanki!$C488</f>
        <v>32967</v>
      </c>
      <c r="E433" s="150">
        <f>Réttabanki!$T488</f>
        <v>13186.8</v>
      </c>
    </row>
    <row r="434" spans="1:5">
      <c r="A434" t="str">
        <f>Réttabanki!$W489</f>
        <v>Vegan quesadilla með vegan osti</v>
      </c>
      <c r="B434" t="str">
        <f>Réttabanki!$B489</f>
        <v>Vefjur</v>
      </c>
      <c r="C434" t="str">
        <f>IFERROR(INDEX(Vöruskrá!$E:$E,MATCH(Réttabanki!$B489,Vöruskrá!$B:$B,0)),"")</f>
        <v>Brauð og bakkelsi</v>
      </c>
      <c r="D434" s="174">
        <f>Réttabanki!$C489</f>
        <v>20000</v>
      </c>
      <c r="E434" s="150">
        <f>Réttabanki!$T489</f>
        <v>12000</v>
      </c>
    </row>
    <row r="435" spans="1:5">
      <c r="A435" t="str">
        <f>Réttabanki!$W490</f>
        <v>Vegan quesadilla með vegan osti</v>
      </c>
      <c r="B435" t="str">
        <f>Réttabanki!$B490</f>
        <v>Vegan rifinn ostur</v>
      </c>
      <c r="C435" t="str">
        <f>IFERROR(INDEX(Vöruskrá!$E:$E,MATCH(Réttabanki!$B490,Vöruskrá!$B:$B,0)),"")</f>
        <v>Plöntubasað</v>
      </c>
      <c r="D435" s="174">
        <f>Réttabanki!$C490</f>
        <v>16484</v>
      </c>
      <c r="E435" s="150">
        <f>Réttabanki!$T490</f>
        <v>57694.000000000007</v>
      </c>
    </row>
    <row r="436" spans="1:5">
      <c r="A436" t="str">
        <f>Réttabanki!$W491</f>
        <v>Vegan quesadilla með vegan osti</v>
      </c>
      <c r="B436" t="str">
        <f>Réttabanki!$B491</f>
        <v>Paprika (fersk)</v>
      </c>
      <c r="C436" t="str">
        <f>IFERROR(INDEX(Vöruskrá!$E:$E,MATCH(Réttabanki!$B491,Vöruskrá!$B:$B,0)),"")</f>
        <v xml:space="preserve">Grænmeti </v>
      </c>
      <c r="D436" s="174">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4">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4">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4">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4">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4">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4">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4">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4">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4">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4">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4">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4">
        <f>Réttabanki!$C504</f>
        <v>133</v>
      </c>
      <c r="E448" s="150">
        <f>Réttabanki!$T504</f>
        <v>931</v>
      </c>
    </row>
    <row r="449" spans="1:5">
      <c r="A449" t="str">
        <f>Réttabanki!$W505</f>
        <v>Vegan bolognese</v>
      </c>
      <c r="B449" t="str">
        <f>Réttabanki!$B505</f>
        <v>Oregano</v>
      </c>
      <c r="C449" t="str">
        <f>IFERROR(INDEX(Vöruskrá!$E:$E,MATCH(Réttabanki!$B505,Vöruskrá!$B:$B,0)),"")</f>
        <v>Krydd</v>
      </c>
      <c r="D449" s="174">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4">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4">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4">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4">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4">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4">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4">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4">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4">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4">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4">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4">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4">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4">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4">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4">
        <f>Réttabanki!$C523</f>
        <v>2000</v>
      </c>
      <c r="E465" s="150">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4">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4">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4">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4">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4">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4">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4">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4">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4">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4">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4">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4">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4">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4">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4">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4">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4">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4">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4">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4">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4">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4">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4">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4">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4">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Krydd</v>
      </c>
      <c r="D491" s="174">
        <f>Réttabanki!$C552</f>
        <v>500</v>
      </c>
      <c r="E491" s="150">
        <f>Réttabanki!$T552</f>
        <v>3426</v>
      </c>
    </row>
    <row r="492" spans="1:5">
      <c r="A492" t="str">
        <f>Réttabanki!$W553</f>
        <v>Couscous með ofnbökuðu grænmeti og fetaosti</v>
      </c>
      <c r="B492" t="str">
        <f>Réttabanki!$B553</f>
        <v>Oregano</v>
      </c>
      <c r="C492" t="str">
        <f>IFERROR(INDEX(Vöruskrá!$E:$E,MATCH(Réttabanki!$B553,Vöruskrá!$B:$B,0)),"")</f>
        <v>Krydd</v>
      </c>
      <c r="D492" s="174">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4">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4">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4">
        <f>Réttabanki!$C556</f>
        <v>2000</v>
      </c>
      <c r="E495" s="150">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4">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4">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4">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4">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4">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4">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4">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4">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4">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4">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4">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4">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4">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4">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4">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4">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4">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4">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4">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4">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4">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4">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4">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4">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4">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4">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4">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4">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4">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4">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4">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4">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4">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4">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4">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4">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4">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4">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4">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4">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4">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4">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4">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4">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4">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4">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4">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4">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4">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4">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4">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4">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4">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4">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4">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4">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4">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4">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4">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4">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Krydd</v>
      </c>
      <c r="D556" s="174">
        <f>Réttabanki!$C623</f>
        <v>400</v>
      </c>
      <c r="E556" s="150">
        <f>Réttabanki!$T623</f>
        <v>2740.8</v>
      </c>
    </row>
    <row r="557" spans="1:5">
      <c r="A557" t="str">
        <f>Réttabanki!$W625</f>
        <v>Krydduð rauðlinsubaunasúpa með nan-brauði</v>
      </c>
      <c r="B557" t="str">
        <f>Réttabanki!$B625</f>
        <v>Rauðar linsur</v>
      </c>
      <c r="C557" t="str">
        <f>IFERROR(INDEX(Vöruskrá!$E:$E,MATCH(Réttabanki!$B625,Vöruskrá!$B:$B,0)),"")</f>
        <v>Kornvörur oghráefni</v>
      </c>
      <c r="D557" s="174">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4">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4">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4">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4">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4">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4">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4">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4">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4">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4">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4">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4">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4">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4">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4">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4">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4">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4">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4">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4">
        <f>Réttabanki!$C646</f>
        <v>500</v>
      </c>
      <c r="E577" s="150">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4">
        <f>Réttabanki!$C647</f>
        <v>700</v>
      </c>
      <c r="E578" s="150">
        <f>Réttabanki!$T647</f>
        <v>420</v>
      </c>
    </row>
    <row r="579" spans="1:5">
      <c r="A579" t="str">
        <f>Réttabanki!$W649</f>
        <v>Sveppasúpa með rjóma og kryddjurtum</v>
      </c>
      <c r="B579" t="str">
        <f>Réttabanki!$B649</f>
        <v>Sveppir (ferskir)</v>
      </c>
      <c r="C579" t="str">
        <f>IFERROR(INDEX(Vöruskrá!$E:$E,MATCH(Réttabanki!$B649,Vöruskrá!$B:$B,0)),"")</f>
        <v>Grænmeti</v>
      </c>
      <c r="D579" s="174">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4">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4">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4">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4">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4">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Krydd</v>
      </c>
      <c r="D585" s="174">
        <f>Réttabanki!$C655</f>
        <v>500</v>
      </c>
      <c r="E585" s="150">
        <f>Réttabanki!$T655</f>
        <v>3426</v>
      </c>
    </row>
    <row r="586" spans="1:5">
      <c r="A586" t="str">
        <f>Réttabanki!$W656</f>
        <v>Sveppasúpa með rjóma og kryddjurtum</v>
      </c>
      <c r="B586" t="str">
        <f>Réttabanki!$B656</f>
        <v>Borðsalt</v>
      </c>
      <c r="C586" t="str">
        <f>IFERROR(INDEX(Vöruskrá!$E:$E,MATCH(Réttabanki!$B656,Vöruskrá!$B:$B,0)),"")</f>
        <v xml:space="preserve">Krydd </v>
      </c>
      <c r="D586" s="174">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4">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4">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4">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4">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4">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4">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4">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4">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4">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4">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4">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4">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4">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4">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4">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4">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4">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4">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4">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4">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4">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4">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4">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4">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4">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4">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4">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4">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4">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4">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4">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4">
        <f>Réttabanki!$C692</f>
        <v>30000</v>
      </c>
      <c r="E618" s="150">
        <f>Réttabanki!$T692</f>
        <v>3000</v>
      </c>
    </row>
    <row r="619" spans="1:5">
      <c r="A619" t="str">
        <f>Réttabanki!$W693</f>
        <v>Vegan Grjónagrautur</v>
      </c>
      <c r="B619">
        <f>Réttabanki!$B693</f>
        <v>0</v>
      </c>
      <c r="C619" t="str">
        <f>IFERROR(INDEX(Vöruskrá!$E:$E,MATCH(Réttabanki!$B693,Vöruskrá!$B:$B,0)),"")</f>
        <v/>
      </c>
      <c r="D619" s="174">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4">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4">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4">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4">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4">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4">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4">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4">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4">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4">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4">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4">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4">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4">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4">
        <f>Réttabanki!$C710</f>
        <v>20000</v>
      </c>
      <c r="E634" s="150">
        <f>Réttabanki!$T710</f>
        <v>36000</v>
      </c>
    </row>
    <row r="635" spans="1:5">
      <c r="A635" t="str">
        <f>Réttabanki!$W711</f>
        <v>Vegan mac and cheese</v>
      </c>
      <c r="B635" t="str">
        <f>Réttabanki!$B711</f>
        <v>Vegan rifinn ostur</v>
      </c>
      <c r="C635" t="str">
        <f>IFERROR(INDEX(Vöruskrá!$E:$E,MATCH(Réttabanki!$B711,Vöruskrá!$B:$B,0)),"")</f>
        <v>Plöntubasað</v>
      </c>
      <c r="D635" s="174">
        <f>Réttabanki!$C711</f>
        <v>6250</v>
      </c>
      <c r="E635" s="150">
        <f>Réttabanki!$T711</f>
        <v>21875</v>
      </c>
    </row>
    <row r="636" spans="1:5">
      <c r="A636" t="str">
        <f>Réttabanki!$W712</f>
        <v>Vegan mac and cheese</v>
      </c>
      <c r="B636" t="str">
        <f>Réttabanki!$B712</f>
        <v>Hveiti 2kg (rauður)</v>
      </c>
      <c r="C636" t="str">
        <f>IFERROR(INDEX(Vöruskrá!$E:$E,MATCH(Réttabanki!$B712,Vöruskrá!$B:$B,0)),"")</f>
        <v>Kornvörur og hráefni</v>
      </c>
      <c r="D636" s="174">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4">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4">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4">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4">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4">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4">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4">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4">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4">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4">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4">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4">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4">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4">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4">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4">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4">
        <f>Réttabanki!$C731</f>
        <v>82600</v>
      </c>
      <c r="E653" s="150">
        <f>Réttabanki!$T731</f>
        <v>57819.999999999993</v>
      </c>
    </row>
    <row r="654" spans="1:5">
      <c r="A654" t="str">
        <f>Réttabanki!$W732</f>
        <v>Jógúrtsósa</v>
      </c>
      <c r="B654" t="str">
        <f>Réttabanki!$B732</f>
        <v>Sítrónusafi</v>
      </c>
      <c r="C654" t="str">
        <f>IFERROR(INDEX(Vöruskrá!$E:$E,MATCH(Réttabanki!$B732,Vöruskrá!$B:$B,0)),"")</f>
        <v>Sósur / Dressingar / Kraftar</v>
      </c>
      <c r="D654" s="174">
        <f>Réttabanki!$C732</f>
        <v>8200</v>
      </c>
      <c r="E654" s="150">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4">
        <f>Réttabanki!$C733</f>
        <v>8200</v>
      </c>
      <c r="E655" s="150">
        <f>Réttabanki!$T733</f>
        <v>7379.9999999999991</v>
      </c>
    </row>
    <row r="656" spans="1:5">
      <c r="A656" t="s">
        <v>104</v>
      </c>
      <c r="B656" t="str">
        <f>Réttabanki!B739</f>
        <v>Hrísgrjón Thai Hom Mali (Royal Umbrella)</v>
      </c>
      <c r="C656" t="s">
        <v>306</v>
      </c>
      <c r="D656" s="171">
        <f>Réttabanki!C739</f>
        <v>13000</v>
      </c>
      <c r="E656">
        <f>Réttabanki!T739</f>
        <v>4550</v>
      </c>
    </row>
    <row r="657" spans="1:5">
      <c r="A657" t="s">
        <v>104</v>
      </c>
      <c r="B657" t="str">
        <f>Réttabanki!B740</f>
        <v>Vatn</v>
      </c>
      <c r="C657" t="s">
        <v>306</v>
      </c>
      <c r="D657" s="171">
        <f>Réttabanki!C740</f>
        <v>39000</v>
      </c>
      <c r="E657">
        <f>Réttabanki!T740</f>
        <v>3900</v>
      </c>
    </row>
    <row r="658" spans="1:5">
      <c r="A658" t="s">
        <v>104</v>
      </c>
      <c r="B658" t="str">
        <f>Réttabanki!B741</f>
        <v>Nýmjólk 1 L (MS)</v>
      </c>
      <c r="C658" t="s">
        <v>99</v>
      </c>
      <c r="D658" s="171">
        <f>Réttabanki!C741</f>
        <v>26000</v>
      </c>
      <c r="E658">
        <f>Réttabanki!T741</f>
        <v>5200</v>
      </c>
    </row>
    <row r="659" spans="1:5">
      <c r="A659" t="s">
        <v>104</v>
      </c>
      <c r="B659" t="str">
        <f>Réttabanki!B742</f>
        <v>Crystal Sugar (Sykur)</v>
      </c>
      <c r="C659" t="s">
        <v>306</v>
      </c>
      <c r="D659" s="171">
        <f>Réttabanki!C742</f>
        <v>1800</v>
      </c>
      <c r="E659">
        <f>Réttabanki!T742</f>
        <v>630</v>
      </c>
    </row>
    <row r="660" spans="1:5">
      <c r="A660" t="s">
        <v>104</v>
      </c>
      <c r="B660" t="str">
        <f>Réttabanki!B743</f>
        <v>Borðsalt</v>
      </c>
      <c r="C660" t="s">
        <v>278</v>
      </c>
      <c r="D660" s="171">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1">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1">
        <f>Réttabanki!$C747</f>
        <v>20000</v>
      </c>
      <c r="E662">
        <f>Réttabanki!$T747</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6" t="s">
        <v>4865</v>
      </c>
    </row>
    <row r="2" spans="1:7" ht="15" customHeight="1">
      <c r="A2" s="287" t="s">
        <v>1964</v>
      </c>
      <c r="B2" s="287" t="s">
        <v>4866</v>
      </c>
      <c r="C2" s="287" t="s">
        <v>4867</v>
      </c>
      <c r="D2" s="287" t="s">
        <v>4868</v>
      </c>
      <c r="E2" s="287" t="s">
        <v>4869</v>
      </c>
      <c r="F2" s="287" t="s">
        <v>4870</v>
      </c>
      <c r="G2" s="287" t="s">
        <v>4871</v>
      </c>
    </row>
    <row r="3" spans="1:7" ht="15" customHeight="1">
      <c r="A3" s="343">
        <v>46251</v>
      </c>
      <c r="B3" s="342" t="s">
        <v>2262</v>
      </c>
      <c r="C3" s="342"/>
      <c r="D3" s="342" t="s">
        <v>2272</v>
      </c>
      <c r="E3" s="342"/>
      <c r="F3" s="342"/>
      <c r="G3" s="342"/>
    </row>
    <row r="4" spans="1:7" ht="15" customHeight="1">
      <c r="A4" s="343">
        <v>46252</v>
      </c>
      <c r="B4" s="342" t="s">
        <v>2279</v>
      </c>
      <c r="C4" s="342"/>
      <c r="D4" s="342" t="s">
        <v>2283</v>
      </c>
      <c r="E4" s="342"/>
      <c r="F4" s="342"/>
      <c r="G4" s="342"/>
    </row>
    <row r="5" spans="1:7" ht="15" customHeight="1">
      <c r="A5" s="343">
        <v>46253</v>
      </c>
      <c r="B5" s="342" t="s">
        <v>2300</v>
      </c>
      <c r="C5" s="342"/>
      <c r="D5" s="342" t="s">
        <v>1432</v>
      </c>
      <c r="E5" s="342"/>
      <c r="F5" s="342"/>
      <c r="G5" s="342"/>
    </row>
    <row r="6" spans="1:7" ht="15" customHeight="1">
      <c r="A6" s="343">
        <v>46254</v>
      </c>
      <c r="B6" s="344" t="s">
        <v>2322</v>
      </c>
      <c r="C6" s="342"/>
      <c r="D6" s="342" t="s">
        <v>4872</v>
      </c>
      <c r="E6" s="342"/>
      <c r="F6" s="342"/>
      <c r="G6" s="342"/>
    </row>
    <row r="7" spans="1:7" ht="15" customHeight="1">
      <c r="A7" s="343">
        <v>46255</v>
      </c>
      <c r="B7" s="344" t="s">
        <v>2342</v>
      </c>
      <c r="C7" s="342"/>
      <c r="D7" s="342" t="s">
        <v>2350</v>
      </c>
      <c r="E7" s="342"/>
      <c r="F7" s="342"/>
      <c r="G7" s="342"/>
    </row>
    <row r="8" spans="1:7" ht="15" customHeight="1">
      <c r="A8" s="343">
        <v>46258</v>
      </c>
      <c r="B8" s="342" t="s">
        <v>2357</v>
      </c>
      <c r="C8" s="342"/>
      <c r="D8" s="342" t="s">
        <v>2364</v>
      </c>
      <c r="E8" s="342"/>
      <c r="F8" s="342"/>
      <c r="G8" s="342"/>
    </row>
    <row r="9" spans="1:7" ht="15" customHeight="1">
      <c r="A9" s="343">
        <v>46259</v>
      </c>
      <c r="B9" s="342" t="s">
        <v>2219</v>
      </c>
      <c r="C9" s="342"/>
      <c r="D9" s="342" t="s">
        <v>2370</v>
      </c>
      <c r="E9" s="342"/>
      <c r="F9" s="342"/>
      <c r="G9" s="342"/>
    </row>
    <row r="10" spans="1:7">
      <c r="A10" s="288" t="s">
        <v>4737</v>
      </c>
      <c r="B10" s="288" t="s">
        <v>4873</v>
      </c>
      <c r="C10" s="288" t="s">
        <v>4874</v>
      </c>
      <c r="D10" s="288" t="s">
        <v>4875</v>
      </c>
      <c r="E10" s="288" t="s">
        <v>4876</v>
      </c>
      <c r="F10" s="288" t="s">
        <v>4877</v>
      </c>
      <c r="G10" s="288" t="s">
        <v>4878</v>
      </c>
    </row>
    <row r="11" spans="1:7">
      <c r="A11" s="288" t="s">
        <v>4738</v>
      </c>
      <c r="B11" s="288" t="s">
        <v>4879</v>
      </c>
      <c r="C11" s="288" t="s">
        <v>4880</v>
      </c>
      <c r="D11" s="288" t="s">
        <v>4881</v>
      </c>
      <c r="E11" s="288" t="s">
        <v>4882</v>
      </c>
      <c r="F11" s="288" t="s">
        <v>4877</v>
      </c>
      <c r="G11" s="288" t="s">
        <v>4883</v>
      </c>
    </row>
    <row r="12" spans="1:7">
      <c r="A12" s="288" t="s">
        <v>4741</v>
      </c>
      <c r="B12" s="288" t="s">
        <v>4884</v>
      </c>
      <c r="C12" s="288" t="s">
        <v>4885</v>
      </c>
      <c r="D12" s="288" t="s">
        <v>4886</v>
      </c>
      <c r="E12" s="288" t="s">
        <v>4887</v>
      </c>
      <c r="F12" s="288" t="s">
        <v>4877</v>
      </c>
      <c r="G12" s="288" t="s">
        <v>4888</v>
      </c>
    </row>
    <row r="13" spans="1:7">
      <c r="A13" s="288" t="s">
        <v>4889</v>
      </c>
      <c r="B13" s="288" t="s">
        <v>4890</v>
      </c>
      <c r="C13" s="288" t="s">
        <v>4891</v>
      </c>
      <c r="D13" s="288" t="s">
        <v>4892</v>
      </c>
      <c r="E13" s="288" t="s">
        <v>4893</v>
      </c>
      <c r="F13" s="288" t="s">
        <v>4894</v>
      </c>
      <c r="G13" s="288" t="s">
        <v>2197</v>
      </c>
    </row>
    <row r="14" spans="1:7">
      <c r="A14" s="288" t="s">
        <v>4895</v>
      </c>
      <c r="B14" s="288" t="s">
        <v>4896</v>
      </c>
      <c r="C14" s="288" t="s">
        <v>4897</v>
      </c>
      <c r="D14" s="288" t="s">
        <v>4898</v>
      </c>
      <c r="E14" s="288" t="s">
        <v>4899</v>
      </c>
      <c r="F14" s="288" t="s">
        <v>4894</v>
      </c>
      <c r="G14" s="288" t="s">
        <v>4900</v>
      </c>
    </row>
    <row r="15" spans="1:7">
      <c r="A15" s="288" t="s">
        <v>4901</v>
      </c>
      <c r="B15" s="288" t="s">
        <v>4902</v>
      </c>
      <c r="C15" s="288" t="s">
        <v>4874</v>
      </c>
      <c r="D15" s="288" t="s">
        <v>4903</v>
      </c>
      <c r="E15" s="288" t="s">
        <v>4904</v>
      </c>
      <c r="F15" s="288" t="s">
        <v>4894</v>
      </c>
      <c r="G15" s="288" t="s">
        <v>4905</v>
      </c>
    </row>
    <row r="16" spans="1:7">
      <c r="A16" s="288" t="s">
        <v>4906</v>
      </c>
      <c r="B16" s="288" t="s">
        <v>4907</v>
      </c>
      <c r="C16" s="288" t="s">
        <v>4908</v>
      </c>
      <c r="D16" s="288" t="s">
        <v>4909</v>
      </c>
      <c r="E16" s="288" t="s">
        <v>4910</v>
      </c>
      <c r="F16" s="288" t="s">
        <v>4894</v>
      </c>
      <c r="G16" s="288" t="s">
        <v>4911</v>
      </c>
    </row>
    <row r="17" spans="1:7">
      <c r="A17" s="288" t="s">
        <v>4912</v>
      </c>
      <c r="B17" s="288" t="s">
        <v>4913</v>
      </c>
      <c r="C17" s="288" t="s">
        <v>4914</v>
      </c>
      <c r="D17" s="288" t="s">
        <v>4915</v>
      </c>
      <c r="E17" s="288" t="s">
        <v>4916</v>
      </c>
      <c r="F17" s="288" t="s">
        <v>4894</v>
      </c>
      <c r="G17" s="288" t="s">
        <v>4878</v>
      </c>
    </row>
    <row r="18" spans="1:7">
      <c r="A18" s="288" t="s">
        <v>4917</v>
      </c>
      <c r="B18" s="288" t="s">
        <v>4918</v>
      </c>
      <c r="C18" s="288" t="s">
        <v>4919</v>
      </c>
      <c r="D18" s="288" t="s">
        <v>4920</v>
      </c>
      <c r="E18" s="288" t="s">
        <v>4921</v>
      </c>
      <c r="F18" s="288" t="s">
        <v>4922</v>
      </c>
      <c r="G18" s="288" t="s">
        <v>2197</v>
      </c>
    </row>
    <row r="19" spans="1:7">
      <c r="A19" s="288" t="s">
        <v>4923</v>
      </c>
      <c r="B19" s="288" t="s">
        <v>4924</v>
      </c>
      <c r="C19" s="288" t="s">
        <v>4925</v>
      </c>
      <c r="D19" s="288" t="s">
        <v>4926</v>
      </c>
      <c r="E19" s="288" t="s">
        <v>4887</v>
      </c>
      <c r="F19" s="288"/>
      <c r="G19" s="288" t="s">
        <v>4911</v>
      </c>
    </row>
    <row r="20" spans="1:7">
      <c r="A20" s="288" t="s">
        <v>4927</v>
      </c>
      <c r="B20" s="288" t="s">
        <v>4928</v>
      </c>
      <c r="C20" s="288" t="s">
        <v>4874</v>
      </c>
      <c r="D20" s="288" t="s">
        <v>4929</v>
      </c>
      <c r="E20" s="288" t="s">
        <v>4930</v>
      </c>
      <c r="F20" s="288"/>
      <c r="G20" s="288" t="s">
        <v>4931</v>
      </c>
    </row>
    <row r="21" spans="1:7">
      <c r="A21" s="288" t="s">
        <v>4932</v>
      </c>
      <c r="B21" s="288" t="s">
        <v>4933</v>
      </c>
      <c r="C21" s="288" t="s">
        <v>4934</v>
      </c>
      <c r="D21" s="288" t="s">
        <v>4935</v>
      </c>
      <c r="E21" s="288" t="s">
        <v>4936</v>
      </c>
      <c r="F21" s="288"/>
      <c r="G21" s="288" t="s">
        <v>4937</v>
      </c>
    </row>
    <row r="22" spans="1:7">
      <c r="A22" s="288" t="s">
        <v>4284</v>
      </c>
      <c r="B22" s="288" t="s">
        <v>4938</v>
      </c>
      <c r="C22" s="288" t="s">
        <v>4939</v>
      </c>
      <c r="D22" s="288" t="s">
        <v>4940</v>
      </c>
      <c r="E22" s="288" t="s">
        <v>4941</v>
      </c>
      <c r="F22" s="288"/>
      <c r="G22" s="288" t="s">
        <v>4888</v>
      </c>
    </row>
    <row r="23" spans="1:7">
      <c r="A23" s="288" t="s">
        <v>4942</v>
      </c>
      <c r="B23" s="288" t="s">
        <v>4943</v>
      </c>
      <c r="C23" s="288" t="s">
        <v>4944</v>
      </c>
      <c r="D23" s="288" t="s">
        <v>4945</v>
      </c>
      <c r="E23" s="288" t="s">
        <v>4946</v>
      </c>
      <c r="F23" s="288" t="s">
        <v>4947</v>
      </c>
      <c r="G23" s="288" t="s">
        <v>2197</v>
      </c>
    </row>
    <row r="24" spans="1:7">
      <c r="A24" s="288" t="s">
        <v>4948</v>
      </c>
      <c r="B24" s="288" t="s">
        <v>4949</v>
      </c>
      <c r="C24" s="288" t="s">
        <v>4950</v>
      </c>
      <c r="D24" s="288" t="s">
        <v>4951</v>
      </c>
      <c r="E24" s="288" t="s">
        <v>4952</v>
      </c>
      <c r="F24" s="288" t="s">
        <v>4947</v>
      </c>
      <c r="G24" s="288" t="s">
        <v>4953</v>
      </c>
    </row>
    <row r="25" spans="1:7">
      <c r="A25" s="288" t="s">
        <v>4954</v>
      </c>
      <c r="B25" s="288" t="s">
        <v>4955</v>
      </c>
      <c r="C25" s="288" t="s">
        <v>4874</v>
      </c>
      <c r="D25" s="288" t="s">
        <v>4956</v>
      </c>
      <c r="E25" s="288" t="s">
        <v>4957</v>
      </c>
      <c r="F25" s="288" t="s">
        <v>4947</v>
      </c>
      <c r="G25" s="288" t="s">
        <v>4958</v>
      </c>
    </row>
    <row r="26" spans="1:7">
      <c r="A26" s="288" t="s">
        <v>4959</v>
      </c>
      <c r="B26" s="288" t="s">
        <v>4960</v>
      </c>
      <c r="C26" s="288" t="s">
        <v>4961</v>
      </c>
      <c r="D26" s="288" t="s">
        <v>4962</v>
      </c>
      <c r="E26" s="288" t="s">
        <v>4963</v>
      </c>
      <c r="F26" s="288" t="s">
        <v>4947</v>
      </c>
      <c r="G26" s="288" t="s">
        <v>4964</v>
      </c>
    </row>
    <row r="27" spans="1:7">
      <c r="A27" s="288" t="s">
        <v>4298</v>
      </c>
      <c r="B27" s="288" t="s">
        <v>4965</v>
      </c>
      <c r="C27" s="288" t="s">
        <v>4966</v>
      </c>
      <c r="D27" s="288" t="s">
        <v>4967</v>
      </c>
      <c r="E27" s="288" t="s">
        <v>4968</v>
      </c>
      <c r="F27" s="288" t="s">
        <v>4947</v>
      </c>
      <c r="G27" s="288" t="s">
        <v>4969</v>
      </c>
    </row>
    <row r="28" spans="1:7">
      <c r="A28" s="288" t="s">
        <v>4970</v>
      </c>
      <c r="B28" s="288" t="s">
        <v>4971</v>
      </c>
      <c r="C28" s="288" t="s">
        <v>4972</v>
      </c>
      <c r="D28" s="288" t="s">
        <v>4973</v>
      </c>
      <c r="E28" s="288" t="s">
        <v>4974</v>
      </c>
      <c r="F28" s="288" t="s">
        <v>4975</v>
      </c>
      <c r="G28" s="288" t="s">
        <v>2197</v>
      </c>
    </row>
    <row r="29" spans="1:7">
      <c r="A29" s="288" t="s">
        <v>4976</v>
      </c>
      <c r="B29" s="288" t="s">
        <v>4977</v>
      </c>
      <c r="C29" s="288" t="s">
        <v>4978</v>
      </c>
      <c r="D29" s="288" t="s">
        <v>4979</v>
      </c>
      <c r="E29" s="288" t="s">
        <v>4980</v>
      </c>
      <c r="F29" s="288" t="s">
        <v>4975</v>
      </c>
      <c r="G29" s="288" t="s">
        <v>4878</v>
      </c>
    </row>
    <row r="30" spans="1:7">
      <c r="A30" s="288" t="s">
        <v>4981</v>
      </c>
      <c r="B30" s="288" t="s">
        <v>4982</v>
      </c>
      <c r="C30" s="288" t="s">
        <v>4874</v>
      </c>
      <c r="D30" s="288" t="s">
        <v>4983</v>
      </c>
      <c r="E30" s="288" t="s">
        <v>4984</v>
      </c>
      <c r="F30" s="288" t="s">
        <v>4975</v>
      </c>
      <c r="G30" s="288" t="s">
        <v>4985</v>
      </c>
    </row>
    <row r="31" spans="1:7">
      <c r="A31" s="288" t="s">
        <v>4986</v>
      </c>
      <c r="B31" s="288" t="s">
        <v>4987</v>
      </c>
      <c r="C31" s="288" t="s">
        <v>4988</v>
      </c>
      <c r="D31" s="288" t="s">
        <v>4989</v>
      </c>
      <c r="E31" s="288" t="s">
        <v>4990</v>
      </c>
      <c r="F31" s="288" t="s">
        <v>4975</v>
      </c>
      <c r="G31" s="288" t="s">
        <v>4991</v>
      </c>
    </row>
    <row r="32" spans="1:7">
      <c r="A32" s="288" t="s">
        <v>4992</v>
      </c>
      <c r="B32" s="288" t="s">
        <v>4993</v>
      </c>
      <c r="C32" s="288" t="s">
        <v>4994</v>
      </c>
      <c r="D32" s="288" t="s">
        <v>4995</v>
      </c>
      <c r="E32" s="288" t="s">
        <v>4996</v>
      </c>
      <c r="F32" s="288" t="s">
        <v>4975</v>
      </c>
      <c r="G32" s="288" t="s">
        <v>4888</v>
      </c>
    </row>
    <row r="33" spans="1:7">
      <c r="A33" s="288" t="s">
        <v>4997</v>
      </c>
      <c r="B33" s="288" t="s">
        <v>4998</v>
      </c>
      <c r="C33" s="288" t="s">
        <v>4999</v>
      </c>
      <c r="D33" s="288" t="s">
        <v>5000</v>
      </c>
      <c r="E33" s="288" t="s">
        <v>4899</v>
      </c>
      <c r="F33" s="288" t="s">
        <v>4894</v>
      </c>
      <c r="G33" s="288" t="s">
        <v>2197</v>
      </c>
    </row>
    <row r="34" spans="1:7">
      <c r="A34" s="288" t="s">
        <v>5001</v>
      </c>
      <c r="B34" s="288" t="s">
        <v>5002</v>
      </c>
      <c r="C34" s="288" t="s">
        <v>5003</v>
      </c>
      <c r="D34" s="288" t="s">
        <v>5004</v>
      </c>
      <c r="E34" s="288" t="s">
        <v>4893</v>
      </c>
      <c r="F34" s="288" t="s">
        <v>4894</v>
      </c>
      <c r="G34" s="288" t="s">
        <v>5005</v>
      </c>
    </row>
    <row r="35" spans="1:7">
      <c r="A35" s="288" t="s">
        <v>5006</v>
      </c>
      <c r="B35" s="288" t="s">
        <v>5007</v>
      </c>
      <c r="C35" s="288" t="s">
        <v>4874</v>
      </c>
      <c r="D35" s="288" t="s">
        <v>5008</v>
      </c>
      <c r="E35" s="288" t="s">
        <v>4930</v>
      </c>
      <c r="F35" s="288" t="s">
        <v>4894</v>
      </c>
      <c r="G35" s="288" t="s">
        <v>5009</v>
      </c>
    </row>
    <row r="36" spans="1:7">
      <c r="A36" s="288" t="s">
        <v>4308</v>
      </c>
      <c r="B36" s="288" t="s">
        <v>5010</v>
      </c>
      <c r="C36" s="288" t="s">
        <v>4934</v>
      </c>
      <c r="D36" s="288" t="s">
        <v>5011</v>
      </c>
      <c r="E36" s="288" t="s">
        <v>4957</v>
      </c>
      <c r="F36" s="288" t="s">
        <v>4894</v>
      </c>
      <c r="G36" s="288" t="s">
        <v>5012</v>
      </c>
    </row>
    <row r="37" spans="1:7">
      <c r="A37" s="288" t="s">
        <v>5013</v>
      </c>
      <c r="B37" s="288" t="s">
        <v>5014</v>
      </c>
      <c r="C37" s="288" t="s">
        <v>5015</v>
      </c>
      <c r="D37" s="288" t="s">
        <v>5016</v>
      </c>
      <c r="E37" s="288" t="s">
        <v>4916</v>
      </c>
      <c r="F37" s="288" t="s">
        <v>4894</v>
      </c>
      <c r="G37" s="288" t="s">
        <v>5017</v>
      </c>
    </row>
    <row r="38" spans="1:7">
      <c r="A38" s="288" t="s">
        <v>4312</v>
      </c>
      <c r="B38" s="288" t="s">
        <v>5018</v>
      </c>
      <c r="C38" s="288" t="s">
        <v>5019</v>
      </c>
      <c r="D38" s="288" t="s">
        <v>5020</v>
      </c>
      <c r="E38" s="288" t="s">
        <v>4899</v>
      </c>
      <c r="F38" s="288" t="s">
        <v>5021</v>
      </c>
      <c r="G38" s="288" t="s">
        <v>2197</v>
      </c>
    </row>
    <row r="39" spans="1:7">
      <c r="A39" s="288" t="s">
        <v>5022</v>
      </c>
      <c r="B39" s="288" t="s">
        <v>5023</v>
      </c>
      <c r="C39" s="288" t="s">
        <v>5024</v>
      </c>
      <c r="D39" s="288" t="s">
        <v>5025</v>
      </c>
      <c r="E39" s="288" t="s">
        <v>4904</v>
      </c>
      <c r="F39" s="288" t="s">
        <v>5021</v>
      </c>
      <c r="G39" s="288" t="s">
        <v>4883</v>
      </c>
    </row>
    <row r="40" spans="1:7">
      <c r="A40" s="288" t="s">
        <v>4316</v>
      </c>
      <c r="B40" s="288" t="s">
        <v>5026</v>
      </c>
      <c r="C40" s="288" t="s">
        <v>4874</v>
      </c>
      <c r="D40" s="288" t="s">
        <v>5027</v>
      </c>
      <c r="E40" s="288" t="s">
        <v>4930</v>
      </c>
      <c r="F40" s="288" t="s">
        <v>5021</v>
      </c>
      <c r="G40" s="288" t="s">
        <v>5028</v>
      </c>
    </row>
    <row r="41" spans="1:7">
      <c r="A41" s="288" t="s">
        <v>4321</v>
      </c>
      <c r="B41" s="288" t="s">
        <v>5029</v>
      </c>
      <c r="C41" s="288" t="s">
        <v>5030</v>
      </c>
      <c r="D41" s="288" t="s">
        <v>5031</v>
      </c>
      <c r="E41" s="288" t="s">
        <v>4916</v>
      </c>
      <c r="F41" s="288" t="s">
        <v>5021</v>
      </c>
      <c r="G41" s="288" t="s">
        <v>4937</v>
      </c>
    </row>
    <row r="42" spans="1:7">
      <c r="A42" s="288" t="s">
        <v>5032</v>
      </c>
      <c r="B42" s="288" t="s">
        <v>5033</v>
      </c>
      <c r="C42" s="288" t="s">
        <v>5034</v>
      </c>
      <c r="D42" s="288" t="s">
        <v>5035</v>
      </c>
      <c r="E42" s="288" t="s">
        <v>5036</v>
      </c>
      <c r="F42" s="288" t="s">
        <v>5021</v>
      </c>
      <c r="G42" s="288" t="s">
        <v>4888</v>
      </c>
    </row>
    <row r="43" spans="1:7">
      <c r="A43" s="288" t="s">
        <v>4323</v>
      </c>
      <c r="B43" s="288" t="s">
        <v>5037</v>
      </c>
      <c r="C43" s="288" t="s">
        <v>5038</v>
      </c>
      <c r="D43" s="288" t="s">
        <v>5039</v>
      </c>
      <c r="E43" s="288" t="s">
        <v>4893</v>
      </c>
      <c r="F43" s="288" t="s">
        <v>5040</v>
      </c>
      <c r="G43" s="288" t="s">
        <v>2197</v>
      </c>
    </row>
    <row r="44" spans="1:7">
      <c r="A44" s="288" t="s">
        <v>4325</v>
      </c>
      <c r="B44" s="288" t="s">
        <v>5041</v>
      </c>
      <c r="C44" s="288" t="s">
        <v>5042</v>
      </c>
      <c r="D44" s="288" t="s">
        <v>5043</v>
      </c>
      <c r="E44" s="288" t="s">
        <v>4887</v>
      </c>
      <c r="F44" s="288" t="s">
        <v>5040</v>
      </c>
      <c r="G44" s="288" t="s">
        <v>5044</v>
      </c>
    </row>
    <row r="45" spans="1:7">
      <c r="A45" s="288" t="s">
        <v>5045</v>
      </c>
      <c r="B45" s="288" t="s">
        <v>5046</v>
      </c>
      <c r="C45" s="288" t="s">
        <v>4874</v>
      </c>
      <c r="D45" s="288" t="s">
        <v>5047</v>
      </c>
      <c r="E45" s="288" t="s">
        <v>4930</v>
      </c>
      <c r="F45" s="288" t="s">
        <v>5040</v>
      </c>
      <c r="G45" s="288" t="s">
        <v>5048</v>
      </c>
    </row>
    <row r="46" spans="1:7">
      <c r="A46" s="288" t="s">
        <v>5049</v>
      </c>
      <c r="B46" s="288" t="s">
        <v>5050</v>
      </c>
      <c r="C46" s="288" t="s">
        <v>5051</v>
      </c>
      <c r="D46" s="288" t="s">
        <v>5052</v>
      </c>
      <c r="E46" s="288" t="s">
        <v>4936</v>
      </c>
      <c r="F46" s="288" t="s">
        <v>5040</v>
      </c>
      <c r="G46" s="288" t="s">
        <v>5012</v>
      </c>
    </row>
    <row r="47" spans="1:7">
      <c r="A47" s="288" t="s">
        <v>5053</v>
      </c>
      <c r="B47" s="288" t="s">
        <v>5054</v>
      </c>
      <c r="C47" s="288" t="s">
        <v>5055</v>
      </c>
      <c r="D47" s="288" t="s">
        <v>5056</v>
      </c>
      <c r="E47" s="288" t="s">
        <v>4941</v>
      </c>
      <c r="F47" s="288" t="s">
        <v>5040</v>
      </c>
      <c r="G47" s="288" t="s">
        <v>4878</v>
      </c>
    </row>
    <row r="48" spans="1:7">
      <c r="A48" s="288" t="s">
        <v>5057</v>
      </c>
      <c r="B48" s="288" t="s">
        <v>5058</v>
      </c>
      <c r="C48" s="288" t="s">
        <v>5059</v>
      </c>
      <c r="D48" s="288" t="s">
        <v>5060</v>
      </c>
      <c r="E48" s="288" t="s">
        <v>4946</v>
      </c>
      <c r="F48" s="288" t="s">
        <v>4975</v>
      </c>
      <c r="G48" s="288" t="s">
        <v>2197</v>
      </c>
    </row>
    <row r="49" spans="1:7">
      <c r="A49" s="288" t="s">
        <v>5061</v>
      </c>
      <c r="B49" s="288" t="s">
        <v>5062</v>
      </c>
      <c r="C49" s="288" t="s">
        <v>5063</v>
      </c>
      <c r="D49" s="288" t="s">
        <v>5064</v>
      </c>
      <c r="E49" s="288" t="s">
        <v>5065</v>
      </c>
      <c r="F49" s="288" t="s">
        <v>4975</v>
      </c>
      <c r="G49" s="288" t="s">
        <v>5066</v>
      </c>
    </row>
    <row r="50" spans="1:7">
      <c r="A50" s="288" t="s">
        <v>5067</v>
      </c>
      <c r="B50" s="288" t="s">
        <v>5068</v>
      </c>
      <c r="C50" s="288" t="s">
        <v>4874</v>
      </c>
      <c r="D50" s="288" t="s">
        <v>5069</v>
      </c>
      <c r="E50" s="288" t="s">
        <v>4957</v>
      </c>
      <c r="F50" s="288" t="s">
        <v>4975</v>
      </c>
      <c r="G50" s="288" t="s">
        <v>5070</v>
      </c>
    </row>
    <row r="51" spans="1:7">
      <c r="A51" s="288" t="s">
        <v>5071</v>
      </c>
      <c r="B51" s="288" t="s">
        <v>5072</v>
      </c>
      <c r="C51" s="288" t="s">
        <v>5073</v>
      </c>
      <c r="D51" s="288" t="s">
        <v>5074</v>
      </c>
      <c r="E51" s="288" t="s">
        <v>4963</v>
      </c>
      <c r="F51" s="288" t="s">
        <v>4975</v>
      </c>
      <c r="G51" s="288" t="s">
        <v>4937</v>
      </c>
    </row>
    <row r="52" spans="1:7">
      <c r="A52" s="288" t="s">
        <v>4331</v>
      </c>
      <c r="B52" s="288" t="s">
        <v>5075</v>
      </c>
      <c r="C52" s="288" t="s">
        <v>5076</v>
      </c>
      <c r="D52" s="288" t="s">
        <v>5077</v>
      </c>
      <c r="E52" s="288" t="s">
        <v>5078</v>
      </c>
      <c r="F52" s="288" t="s">
        <v>4975</v>
      </c>
      <c r="G52" s="288" t="s">
        <v>4888</v>
      </c>
    </row>
    <row r="53" spans="1:7">
      <c r="A53" s="288" t="s">
        <v>5079</v>
      </c>
      <c r="B53" s="288" t="s">
        <v>5080</v>
      </c>
      <c r="C53" s="288" t="s">
        <v>5081</v>
      </c>
      <c r="D53" s="288" t="s">
        <v>5082</v>
      </c>
      <c r="E53" s="288" t="s">
        <v>4974</v>
      </c>
      <c r="F53" s="288" t="s">
        <v>4894</v>
      </c>
      <c r="G53" s="288" t="s">
        <v>2197</v>
      </c>
    </row>
    <row r="54" spans="1:7">
      <c r="A54" s="288" t="s">
        <v>5083</v>
      </c>
      <c r="B54" s="288" t="s">
        <v>5084</v>
      </c>
      <c r="C54" s="288" t="s">
        <v>5085</v>
      </c>
      <c r="D54" s="288" t="s">
        <v>5086</v>
      </c>
      <c r="E54" s="288" t="s">
        <v>4980</v>
      </c>
      <c r="F54" s="288" t="s">
        <v>4894</v>
      </c>
      <c r="G54" s="288" t="s">
        <v>5028</v>
      </c>
    </row>
    <row r="55" spans="1:7">
      <c r="A55" s="288" t="s">
        <v>5087</v>
      </c>
      <c r="B55" s="288" t="s">
        <v>5088</v>
      </c>
      <c r="C55" s="288" t="s">
        <v>5089</v>
      </c>
      <c r="D55" s="288" t="s">
        <v>5090</v>
      </c>
      <c r="E55" s="288" t="s">
        <v>4984</v>
      </c>
      <c r="F55" s="288" t="s">
        <v>4894</v>
      </c>
      <c r="G55" s="288" t="s">
        <v>5017</v>
      </c>
    </row>
    <row r="56" spans="1:7">
      <c r="A56" s="288" t="s">
        <v>5091</v>
      </c>
      <c r="B56" s="288" t="s">
        <v>5092</v>
      </c>
      <c r="C56" s="288" t="s">
        <v>5093</v>
      </c>
      <c r="D56" s="288" t="s">
        <v>4962</v>
      </c>
      <c r="E56" s="288" t="s">
        <v>4990</v>
      </c>
      <c r="F56" s="288" t="s">
        <v>4894</v>
      </c>
      <c r="G56" s="288" t="s">
        <v>5094</v>
      </c>
    </row>
    <row r="57" spans="1:7">
      <c r="A57" s="288" t="s">
        <v>5095</v>
      </c>
      <c r="B57" s="288" t="s">
        <v>5096</v>
      </c>
      <c r="C57" s="288" t="s">
        <v>5097</v>
      </c>
      <c r="D57" s="288" t="s">
        <v>5098</v>
      </c>
      <c r="E57" s="288" t="s">
        <v>5099</v>
      </c>
      <c r="F57" s="288" t="s">
        <v>4894</v>
      </c>
      <c r="G57" s="288" t="s">
        <v>4878</v>
      </c>
    </row>
    <row r="58" spans="1:7">
      <c r="A58" s="288" t="s">
        <v>5100</v>
      </c>
      <c r="B58" s="288" t="s">
        <v>5101</v>
      </c>
      <c r="C58" s="288" t="s">
        <v>5102</v>
      </c>
      <c r="D58" s="288" t="s">
        <v>5103</v>
      </c>
      <c r="E58" s="288" t="s">
        <v>5104</v>
      </c>
      <c r="F58" s="288" t="s">
        <v>4922</v>
      </c>
      <c r="G58" s="288" t="s">
        <v>2197</v>
      </c>
    </row>
    <row r="59" spans="1:7">
      <c r="A59" s="288" t="s">
        <v>4337</v>
      </c>
      <c r="B59" s="288" t="s">
        <v>5105</v>
      </c>
      <c r="C59" s="288" t="s">
        <v>5106</v>
      </c>
      <c r="D59" s="288" t="s">
        <v>5107</v>
      </c>
      <c r="E59" s="288" t="s">
        <v>4893</v>
      </c>
      <c r="F59" s="288" t="s">
        <v>4922</v>
      </c>
      <c r="G59" s="288" t="s">
        <v>5108</v>
      </c>
    </row>
    <row r="60" spans="1:7">
      <c r="A60" s="288" t="s">
        <v>5109</v>
      </c>
      <c r="B60" s="288" t="s">
        <v>5110</v>
      </c>
      <c r="C60" s="288" t="s">
        <v>5089</v>
      </c>
      <c r="D60" s="288" t="s">
        <v>5111</v>
      </c>
      <c r="E60" s="288" t="s">
        <v>5112</v>
      </c>
      <c r="F60" s="288" t="s">
        <v>4922</v>
      </c>
      <c r="G60" s="288" t="s">
        <v>5009</v>
      </c>
    </row>
    <row r="61" spans="1:7">
      <c r="A61" s="288" t="s">
        <v>5113</v>
      </c>
      <c r="B61" s="288" t="s">
        <v>5114</v>
      </c>
      <c r="C61" s="288" t="s">
        <v>5115</v>
      </c>
      <c r="D61" s="288" t="s">
        <v>5116</v>
      </c>
      <c r="E61" s="288" t="s">
        <v>4957</v>
      </c>
      <c r="F61" s="288" t="s">
        <v>4922</v>
      </c>
      <c r="G61" s="288" t="s">
        <v>526</v>
      </c>
    </row>
    <row r="62" spans="1:7">
      <c r="A62" s="288" t="s">
        <v>4341</v>
      </c>
      <c r="B62" s="288" t="s">
        <v>5117</v>
      </c>
      <c r="C62" s="288" t="s">
        <v>5118</v>
      </c>
      <c r="D62" s="288" t="s">
        <v>5119</v>
      </c>
      <c r="E62" s="288" t="s">
        <v>4946</v>
      </c>
      <c r="F62" s="288" t="s">
        <v>4922</v>
      </c>
      <c r="G62" s="288" t="s">
        <v>4888</v>
      </c>
    </row>
    <row r="63" spans="1:7">
      <c r="A63" s="288" t="s">
        <v>5120</v>
      </c>
      <c r="B63" s="288" t="s">
        <v>5121</v>
      </c>
      <c r="C63" s="288" t="s">
        <v>5122</v>
      </c>
      <c r="D63" s="288" t="s">
        <v>5123</v>
      </c>
      <c r="E63" s="288" t="s">
        <v>4899</v>
      </c>
      <c r="F63" s="288" t="s">
        <v>5040</v>
      </c>
      <c r="G63" s="288" t="s">
        <v>2197</v>
      </c>
    </row>
    <row r="64" spans="1:7">
      <c r="A64" s="288" t="s">
        <v>5124</v>
      </c>
      <c r="B64" s="288" t="s">
        <v>5125</v>
      </c>
      <c r="C64" s="288" t="s">
        <v>4925</v>
      </c>
      <c r="D64" s="288" t="s">
        <v>5126</v>
      </c>
      <c r="E64" s="288" t="s">
        <v>4904</v>
      </c>
      <c r="F64" s="288" t="s">
        <v>5040</v>
      </c>
      <c r="G64" s="288" t="s">
        <v>5127</v>
      </c>
    </row>
    <row r="65" spans="1:7">
      <c r="A65" s="288" t="s">
        <v>5128</v>
      </c>
      <c r="B65" s="288" t="s">
        <v>5129</v>
      </c>
      <c r="C65" s="288" t="s">
        <v>5089</v>
      </c>
      <c r="D65" s="288" t="s">
        <v>5130</v>
      </c>
      <c r="E65" s="288" t="s">
        <v>4893</v>
      </c>
      <c r="F65" s="288" t="s">
        <v>5040</v>
      </c>
      <c r="G65" s="288" t="s">
        <v>5131</v>
      </c>
    </row>
    <row r="66" spans="1:7">
      <c r="A66" s="288" t="s">
        <v>5132</v>
      </c>
      <c r="B66" s="288" t="s">
        <v>5133</v>
      </c>
      <c r="C66" s="288" t="s">
        <v>4880</v>
      </c>
      <c r="D66" s="288" t="s">
        <v>5134</v>
      </c>
      <c r="E66" s="288" t="s">
        <v>4916</v>
      </c>
      <c r="F66" s="288" t="s">
        <v>5040</v>
      </c>
      <c r="G66" s="288" t="s">
        <v>4937</v>
      </c>
    </row>
    <row r="67" spans="1:7">
      <c r="A67" s="288" t="s">
        <v>4351</v>
      </c>
      <c r="B67" s="288" t="s">
        <v>5135</v>
      </c>
      <c r="C67" s="288" t="s">
        <v>5136</v>
      </c>
      <c r="D67" s="288" t="s">
        <v>5137</v>
      </c>
      <c r="E67" s="288" t="s">
        <v>4930</v>
      </c>
      <c r="F67" s="288" t="s">
        <v>5040</v>
      </c>
      <c r="G67" s="288" t="s">
        <v>4878</v>
      </c>
    </row>
    <row r="68" spans="1:7">
      <c r="A68" s="288" t="s">
        <v>5138</v>
      </c>
      <c r="B68" s="288" t="s">
        <v>5139</v>
      </c>
      <c r="C68" s="288" t="s">
        <v>5140</v>
      </c>
      <c r="D68" s="288" t="s">
        <v>5141</v>
      </c>
      <c r="E68" s="288" t="s">
        <v>4893</v>
      </c>
      <c r="F68" s="288" t="s">
        <v>4975</v>
      </c>
      <c r="G68" s="288" t="s">
        <v>2197</v>
      </c>
    </row>
    <row r="69" spans="1:7">
      <c r="A69" s="288" t="s">
        <v>5142</v>
      </c>
      <c r="B69" s="288" t="s">
        <v>5143</v>
      </c>
      <c r="C69" s="288" t="s">
        <v>5144</v>
      </c>
      <c r="D69" s="288" t="s">
        <v>5145</v>
      </c>
      <c r="E69" s="288" t="s">
        <v>4887</v>
      </c>
      <c r="F69" s="288" t="s">
        <v>4975</v>
      </c>
      <c r="G69" s="288" t="s">
        <v>5146</v>
      </c>
    </row>
    <row r="70" spans="1:7">
      <c r="A70" s="288" t="s">
        <v>4353</v>
      </c>
      <c r="B70" s="288" t="s">
        <v>5147</v>
      </c>
      <c r="C70" s="288" t="s">
        <v>5089</v>
      </c>
      <c r="D70" s="288" t="s">
        <v>5148</v>
      </c>
      <c r="E70" s="288" t="s">
        <v>4930</v>
      </c>
      <c r="F70" s="288" t="s">
        <v>4975</v>
      </c>
      <c r="G70" s="288" t="s">
        <v>5149</v>
      </c>
    </row>
    <row r="71" spans="1:7">
      <c r="A71" s="288" t="s">
        <v>5150</v>
      </c>
      <c r="B71" s="288" t="s">
        <v>5151</v>
      </c>
      <c r="C71" s="288" t="s">
        <v>5093</v>
      </c>
      <c r="D71" s="288" t="s">
        <v>5152</v>
      </c>
      <c r="E71" s="288" t="s">
        <v>4936</v>
      </c>
      <c r="F71" s="288" t="s">
        <v>4975</v>
      </c>
      <c r="G71" s="288" t="s">
        <v>5028</v>
      </c>
    </row>
    <row r="72" spans="1:7">
      <c r="A72" s="288" t="s">
        <v>5153</v>
      </c>
      <c r="B72" s="288" t="s">
        <v>5154</v>
      </c>
      <c r="C72" s="288" t="s">
        <v>5155</v>
      </c>
      <c r="D72" s="288" t="s">
        <v>5156</v>
      </c>
      <c r="E72" s="288" t="s">
        <v>4941</v>
      </c>
      <c r="F72" s="288" t="s">
        <v>4975</v>
      </c>
      <c r="G72" s="288" t="s">
        <v>4888</v>
      </c>
    </row>
    <row r="73" spans="1:7">
      <c r="A73" s="288" t="s">
        <v>5157</v>
      </c>
      <c r="B73" s="288" t="s">
        <v>5158</v>
      </c>
      <c r="C73" s="288" t="s">
        <v>5159</v>
      </c>
      <c r="D73" s="288" t="s">
        <v>5160</v>
      </c>
      <c r="E73" s="288" t="s">
        <v>4946</v>
      </c>
      <c r="F73" s="288" t="s">
        <v>5161</v>
      </c>
      <c r="G73" s="288" t="s">
        <v>2197</v>
      </c>
    </row>
    <row r="74" spans="1:7">
      <c r="A74" s="288" t="s">
        <v>5162</v>
      </c>
      <c r="B74" s="288" t="s">
        <v>5163</v>
      </c>
      <c r="C74" s="288" t="s">
        <v>4978</v>
      </c>
      <c r="D74" s="288" t="s">
        <v>5164</v>
      </c>
      <c r="E74" s="288" t="s">
        <v>4893</v>
      </c>
      <c r="F74" s="288" t="s">
        <v>5161</v>
      </c>
      <c r="G74" s="288" t="s">
        <v>5009</v>
      </c>
    </row>
    <row r="75" spans="1:7">
      <c r="A75" s="288" t="s">
        <v>5165</v>
      </c>
      <c r="B75" s="288" t="s">
        <v>5166</v>
      </c>
      <c r="C75" s="288" t="s">
        <v>4874</v>
      </c>
      <c r="D75" s="288" t="s">
        <v>5167</v>
      </c>
      <c r="E75" s="288" t="s">
        <v>4957</v>
      </c>
      <c r="F75" s="288" t="s">
        <v>5161</v>
      </c>
      <c r="G75" s="288" t="s">
        <v>4937</v>
      </c>
    </row>
    <row r="76" spans="1:7">
      <c r="A76" s="288" t="s">
        <v>5168</v>
      </c>
      <c r="B76" s="288" t="s">
        <v>5169</v>
      </c>
      <c r="C76" s="288" t="s">
        <v>5170</v>
      </c>
      <c r="D76" s="288" t="s">
        <v>5171</v>
      </c>
      <c r="E76" s="288" t="s">
        <v>4963</v>
      </c>
      <c r="F76" s="288" t="s">
        <v>5161</v>
      </c>
      <c r="G76" s="288" t="s">
        <v>5066</v>
      </c>
    </row>
    <row r="77" spans="1:7">
      <c r="A77" s="288" t="s">
        <v>5172</v>
      </c>
      <c r="B77" s="288" t="s">
        <v>5173</v>
      </c>
      <c r="C77" s="288" t="s">
        <v>5174</v>
      </c>
      <c r="D77" s="288" t="s">
        <v>5175</v>
      </c>
      <c r="E77" s="288" t="s">
        <v>4968</v>
      </c>
      <c r="F77" s="288" t="s">
        <v>5161</v>
      </c>
      <c r="G77" s="288" t="s">
        <v>5146</v>
      </c>
    </row>
    <row r="78" spans="1:7">
      <c r="A78" s="288" t="s">
        <v>5176</v>
      </c>
      <c r="B78" s="288" t="s">
        <v>5177</v>
      </c>
      <c r="C78" s="288" t="s">
        <v>5178</v>
      </c>
      <c r="D78" s="288" t="s">
        <v>5179</v>
      </c>
      <c r="E78" s="288" t="s">
        <v>4974</v>
      </c>
      <c r="F78" s="288" t="s">
        <v>5180</v>
      </c>
      <c r="G78" s="288" t="s">
        <v>2197</v>
      </c>
    </row>
    <row r="79" spans="1:7">
      <c r="A79" s="288" t="s">
        <v>5181</v>
      </c>
      <c r="B79" s="288" t="s">
        <v>5182</v>
      </c>
      <c r="C79" s="288" t="s">
        <v>5183</v>
      </c>
      <c r="D79" s="288" t="s">
        <v>5184</v>
      </c>
      <c r="E79" s="288" t="s">
        <v>4980</v>
      </c>
      <c r="F79" s="288" t="s">
        <v>5180</v>
      </c>
      <c r="G79" s="288" t="s">
        <v>5185</v>
      </c>
    </row>
    <row r="80" spans="1:7">
      <c r="A80" s="288" t="s">
        <v>5186</v>
      </c>
      <c r="B80" s="288" t="s">
        <v>5187</v>
      </c>
      <c r="C80" s="288" t="s">
        <v>4874</v>
      </c>
      <c r="D80" s="288" t="s">
        <v>5188</v>
      </c>
      <c r="E80" s="288" t="s">
        <v>4984</v>
      </c>
      <c r="F80" s="288" t="s">
        <v>5180</v>
      </c>
      <c r="G80" s="288" t="s">
        <v>5189</v>
      </c>
    </row>
    <row r="81" spans="1:7">
      <c r="A81" s="288" t="s">
        <v>5190</v>
      </c>
      <c r="B81" s="288" t="s">
        <v>5191</v>
      </c>
      <c r="C81" s="288" t="s">
        <v>5192</v>
      </c>
      <c r="D81" s="288" t="s">
        <v>5193</v>
      </c>
      <c r="E81" s="288" t="s">
        <v>4990</v>
      </c>
      <c r="F81" s="288" t="s">
        <v>5180</v>
      </c>
      <c r="G81" s="288" t="s">
        <v>4878</v>
      </c>
    </row>
    <row r="82" spans="1:7">
      <c r="A82" s="288" t="s">
        <v>5194</v>
      </c>
      <c r="B82" s="288" t="s">
        <v>5195</v>
      </c>
      <c r="C82" s="288" t="s">
        <v>5196</v>
      </c>
      <c r="D82" s="288" t="s">
        <v>5197</v>
      </c>
      <c r="E82" s="288" t="s">
        <v>5099</v>
      </c>
      <c r="F82" s="288" t="s">
        <v>5180</v>
      </c>
      <c r="G82" s="288" t="s">
        <v>4888</v>
      </c>
    </row>
    <row r="83" spans="1:7">
      <c r="A83" s="288" t="s">
        <v>5198</v>
      </c>
      <c r="B83" s="288" t="s">
        <v>5199</v>
      </c>
      <c r="C83" s="288" t="s">
        <v>5200</v>
      </c>
      <c r="D83" s="288" t="s">
        <v>5201</v>
      </c>
      <c r="E83" s="288" t="s">
        <v>5104</v>
      </c>
      <c r="F83" s="288" t="s">
        <v>5040</v>
      </c>
      <c r="G83" s="288" t="s">
        <v>2197</v>
      </c>
    </row>
    <row r="84" spans="1:7">
      <c r="A84" s="288" t="s">
        <v>5202</v>
      </c>
      <c r="B84" s="288" t="s">
        <v>5203</v>
      </c>
      <c r="C84" s="288" t="s">
        <v>5204</v>
      </c>
      <c r="D84" s="288" t="s">
        <v>5205</v>
      </c>
      <c r="E84" s="288" t="s">
        <v>4893</v>
      </c>
      <c r="F84" s="288" t="s">
        <v>5040</v>
      </c>
      <c r="G84" s="288" t="s">
        <v>5206</v>
      </c>
    </row>
    <row r="85" spans="1:7">
      <c r="A85" s="288" t="s">
        <v>5207</v>
      </c>
      <c r="B85" s="288" t="s">
        <v>5208</v>
      </c>
      <c r="C85" s="288" t="s">
        <v>4874</v>
      </c>
      <c r="D85" s="288" t="s">
        <v>5047</v>
      </c>
      <c r="E85" s="288" t="s">
        <v>5112</v>
      </c>
      <c r="F85" s="288" t="s">
        <v>5040</v>
      </c>
      <c r="G85" s="288" t="s">
        <v>5209</v>
      </c>
    </row>
    <row r="86" spans="1:7">
      <c r="A86" s="288" t="s">
        <v>5210</v>
      </c>
      <c r="B86" s="288" t="s">
        <v>5211</v>
      </c>
      <c r="C86" s="288" t="s">
        <v>4934</v>
      </c>
      <c r="D86" s="288" t="s">
        <v>5212</v>
      </c>
      <c r="E86" s="288" t="s">
        <v>4957</v>
      </c>
      <c r="F86" s="288" t="s">
        <v>5040</v>
      </c>
      <c r="G86" s="288" t="s">
        <v>4883</v>
      </c>
    </row>
    <row r="87" spans="1:7">
      <c r="A87" s="288" t="s">
        <v>5213</v>
      </c>
      <c r="B87" s="288" t="s">
        <v>5214</v>
      </c>
      <c r="C87" s="288" t="s">
        <v>5215</v>
      </c>
      <c r="D87" s="288" t="s">
        <v>5216</v>
      </c>
      <c r="E87" s="288" t="s">
        <v>4904</v>
      </c>
      <c r="F87" s="288" t="s">
        <v>5040</v>
      </c>
      <c r="G87" s="288" t="s">
        <v>4878</v>
      </c>
    </row>
    <row r="88" spans="1:7">
      <c r="A88" s="288" t="s">
        <v>5217</v>
      </c>
      <c r="B88" s="288" t="s">
        <v>5218</v>
      </c>
      <c r="C88" s="288" t="s">
        <v>5219</v>
      </c>
      <c r="D88" s="288" t="s">
        <v>4951</v>
      </c>
      <c r="E88" s="288" t="s">
        <v>5220</v>
      </c>
      <c r="F88" s="288" t="s">
        <v>4975</v>
      </c>
      <c r="G88" s="288" t="s">
        <v>2197</v>
      </c>
    </row>
    <row r="89" spans="1:7">
      <c r="A89" s="288" t="s">
        <v>5221</v>
      </c>
      <c r="B89" s="288" t="s">
        <v>5222</v>
      </c>
      <c r="C89" s="288" t="s">
        <v>5223</v>
      </c>
      <c r="D89" s="288" t="s">
        <v>5224</v>
      </c>
      <c r="E89" s="288" t="s">
        <v>4899</v>
      </c>
      <c r="F89" s="288" t="s">
        <v>4975</v>
      </c>
      <c r="G89" s="288" t="s">
        <v>5225</v>
      </c>
    </row>
    <row r="90" spans="1:7">
      <c r="A90" s="288" t="s">
        <v>5226</v>
      </c>
      <c r="B90" s="288" t="s">
        <v>5227</v>
      </c>
      <c r="C90" s="288" t="s">
        <v>4874</v>
      </c>
      <c r="D90" s="288" t="s">
        <v>5228</v>
      </c>
      <c r="E90" s="288" t="s">
        <v>4916</v>
      </c>
      <c r="F90" s="288" t="s">
        <v>4975</v>
      </c>
      <c r="G90" s="288" t="s">
        <v>5229</v>
      </c>
    </row>
    <row r="91" spans="1:7">
      <c r="A91" s="288" t="s">
        <v>5230</v>
      </c>
      <c r="B91" s="288" t="s">
        <v>5231</v>
      </c>
      <c r="C91" s="288" t="s">
        <v>5232</v>
      </c>
      <c r="D91" s="288" t="s">
        <v>5233</v>
      </c>
      <c r="E91" s="288" t="s">
        <v>4980</v>
      </c>
      <c r="F91" s="288" t="s">
        <v>4975</v>
      </c>
      <c r="G91" s="288" t="s">
        <v>4900</v>
      </c>
    </row>
    <row r="92" spans="1:7">
      <c r="A92" s="288" t="s">
        <v>4385</v>
      </c>
      <c r="B92" s="288" t="s">
        <v>5234</v>
      </c>
      <c r="C92" s="288" t="s">
        <v>5235</v>
      </c>
      <c r="D92" s="288" t="s">
        <v>5236</v>
      </c>
      <c r="E92" s="288" t="s">
        <v>4946</v>
      </c>
      <c r="F92" s="288" t="s">
        <v>4975</v>
      </c>
      <c r="G92" s="288" t="s">
        <v>4888</v>
      </c>
    </row>
    <row r="93" spans="1:7">
      <c r="A93" s="288" t="s">
        <v>5237</v>
      </c>
      <c r="B93" s="288" t="s">
        <v>5238</v>
      </c>
      <c r="C93" s="288" t="s">
        <v>5239</v>
      </c>
      <c r="D93" s="288"/>
      <c r="E93" s="288" t="s">
        <v>4899</v>
      </c>
      <c r="F93" s="288" t="s">
        <v>4975</v>
      </c>
      <c r="G93" s="288" t="s">
        <v>2197</v>
      </c>
    </row>
    <row r="94" spans="1:7">
      <c r="A94" s="288" t="s">
        <v>5240</v>
      </c>
      <c r="B94" s="288" t="s">
        <v>5241</v>
      </c>
      <c r="C94" s="288" t="s">
        <v>4874</v>
      </c>
      <c r="D94" s="288"/>
      <c r="E94" s="288" t="s">
        <v>4893</v>
      </c>
      <c r="F94" s="288" t="s">
        <v>4975</v>
      </c>
      <c r="G94" s="288" t="s">
        <v>4878</v>
      </c>
    </row>
    <row r="97" spans="1:1">
      <c r="A97" s="297" t="s">
        <v>5242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1964</v>
      </c>
      <c r="B1" t="s">
        <v>3248</v>
      </c>
      <c r="C1" t="s">
        <v>2407</v>
      </c>
      <c r="D1" t="s">
        <v>2408</v>
      </c>
      <c r="E1" t="s">
        <v>2409</v>
      </c>
      <c r="F1" t="s">
        <v>1503</v>
      </c>
      <c r="G1" t="s">
        <v>4679</v>
      </c>
      <c r="H1" t="s">
        <v>2411</v>
      </c>
      <c r="I1" t="s">
        <v>4680</v>
      </c>
      <c r="J1" t="s">
        <v>4681</v>
      </c>
      <c r="K1" t="s">
        <v>4682</v>
      </c>
    </row>
    <row r="2" spans="1:11">
      <c r="A2" s="92" t="s">
        <v>4692</v>
      </c>
      <c r="B2" t="s">
        <v>3890</v>
      </c>
      <c r="C2" t="s">
        <v>2520</v>
      </c>
      <c r="D2" t="s">
        <v>2521</v>
      </c>
      <c r="E2" t="s">
        <v>2522</v>
      </c>
      <c r="G2" t="s">
        <v>5243</v>
      </c>
      <c r="H2" t="s">
        <v>3206</v>
      </c>
      <c r="I2" t="s">
        <v>4116</v>
      </c>
    </row>
    <row r="3" spans="1:11">
      <c r="A3" s="92" t="s">
        <v>4696</v>
      </c>
      <c r="B3" t="s">
        <v>2020</v>
      </c>
      <c r="C3" t="s">
        <v>2556</v>
      </c>
      <c r="D3" t="s">
        <v>2458</v>
      </c>
      <c r="E3" t="s">
        <v>1213</v>
      </c>
      <c r="G3" t="s">
        <v>5244</v>
      </c>
      <c r="H3" t="s">
        <v>1213</v>
      </c>
      <c r="I3" t="s">
        <v>4108</v>
      </c>
      <c r="J3" t="s">
        <v>567</v>
      </c>
      <c r="K3" t="s">
        <v>108</v>
      </c>
    </row>
    <row r="4" spans="1:11">
      <c r="A4" s="92" t="s">
        <v>4696</v>
      </c>
      <c r="B4" t="s">
        <v>2020</v>
      </c>
      <c r="C4" t="s">
        <v>2557</v>
      </c>
      <c r="E4" t="s">
        <v>2558</v>
      </c>
      <c r="G4" t="s">
        <v>5243</v>
      </c>
      <c r="H4" t="s">
        <v>2558</v>
      </c>
      <c r="I4" t="s">
        <v>4108</v>
      </c>
    </row>
    <row r="5" spans="1:11">
      <c r="A5" s="92" t="s">
        <v>4696</v>
      </c>
      <c r="B5" t="s">
        <v>2020</v>
      </c>
      <c r="C5" t="s">
        <v>2560</v>
      </c>
      <c r="D5" t="s">
        <v>2451</v>
      </c>
      <c r="E5" t="s">
        <v>108</v>
      </c>
      <c r="G5" t="s">
        <v>5245</v>
      </c>
      <c r="H5" t="s">
        <v>108</v>
      </c>
      <c r="I5" t="s">
        <v>4108</v>
      </c>
      <c r="J5" t="s">
        <v>35</v>
      </c>
      <c r="K5" t="s">
        <v>36</v>
      </c>
    </row>
    <row r="6" spans="1:11">
      <c r="A6" s="92" t="s">
        <v>4696</v>
      </c>
      <c r="B6" t="s">
        <v>2020</v>
      </c>
      <c r="C6" t="s">
        <v>2561</v>
      </c>
      <c r="D6" t="s">
        <v>2562</v>
      </c>
      <c r="E6" t="s">
        <v>2563</v>
      </c>
      <c r="F6" t="s">
        <v>2564</v>
      </c>
      <c r="G6" t="s">
        <v>5245</v>
      </c>
      <c r="H6" t="s">
        <v>2563</v>
      </c>
      <c r="I6" t="s">
        <v>4108</v>
      </c>
      <c r="J6" t="s">
        <v>35</v>
      </c>
      <c r="K6" t="s">
        <v>36</v>
      </c>
    </row>
    <row r="7" spans="1:11">
      <c r="A7" s="92" t="s">
        <v>4696</v>
      </c>
      <c r="B7" t="s">
        <v>2020</v>
      </c>
      <c r="C7" t="s">
        <v>2565</v>
      </c>
      <c r="E7" t="s">
        <v>108</v>
      </c>
      <c r="G7" t="s">
        <v>5245</v>
      </c>
      <c r="H7" t="s">
        <v>108</v>
      </c>
      <c r="I7" t="s">
        <v>4108</v>
      </c>
      <c r="J7" t="s">
        <v>35</v>
      </c>
      <c r="K7" t="s">
        <v>36</v>
      </c>
    </row>
    <row r="8" spans="1:11">
      <c r="A8" s="92" t="s">
        <v>4696</v>
      </c>
      <c r="B8" t="s">
        <v>2021</v>
      </c>
      <c r="C8" t="s">
        <v>2567</v>
      </c>
      <c r="D8" t="s">
        <v>2463</v>
      </c>
      <c r="E8" t="s">
        <v>108</v>
      </c>
      <c r="G8" t="s">
        <v>5245</v>
      </c>
      <c r="H8" t="s">
        <v>108</v>
      </c>
      <c r="I8" t="s">
        <v>4112</v>
      </c>
      <c r="J8" t="s">
        <v>35</v>
      </c>
      <c r="K8" t="s">
        <v>36</v>
      </c>
    </row>
    <row r="9" spans="1:11">
      <c r="A9" s="92" t="s">
        <v>4696</v>
      </c>
      <c r="B9" t="s">
        <v>2021</v>
      </c>
      <c r="C9" t="s">
        <v>2568</v>
      </c>
      <c r="D9" t="s">
        <v>2569</v>
      </c>
      <c r="E9" t="s">
        <v>108</v>
      </c>
      <c r="F9" t="s">
        <v>2570</v>
      </c>
      <c r="G9" t="s">
        <v>5245</v>
      </c>
      <c r="H9" t="s">
        <v>108</v>
      </c>
      <c r="I9" t="s">
        <v>4112</v>
      </c>
      <c r="J9" t="s">
        <v>35</v>
      </c>
      <c r="K9" t="s">
        <v>36</v>
      </c>
    </row>
    <row r="10" spans="1:11">
      <c r="A10" s="92" t="s">
        <v>4696</v>
      </c>
      <c r="B10" t="s">
        <v>2021</v>
      </c>
      <c r="C10" t="s">
        <v>2571</v>
      </c>
      <c r="D10" t="s">
        <v>2569</v>
      </c>
      <c r="E10" t="s">
        <v>108</v>
      </c>
      <c r="G10" t="s">
        <v>5245</v>
      </c>
      <c r="H10" t="s">
        <v>108</v>
      </c>
      <c r="I10" t="s">
        <v>4112</v>
      </c>
      <c r="J10" t="s">
        <v>35</v>
      </c>
      <c r="K10" t="s">
        <v>36</v>
      </c>
    </row>
    <row r="11" spans="1:11">
      <c r="A11" s="92" t="s">
        <v>4696</v>
      </c>
      <c r="B11" t="s">
        <v>2021</v>
      </c>
      <c r="C11" t="s">
        <v>2457</v>
      </c>
      <c r="D11" t="s">
        <v>2458</v>
      </c>
      <c r="E11" t="s">
        <v>2459</v>
      </c>
      <c r="G11" t="s">
        <v>5245</v>
      </c>
      <c r="H11" t="s">
        <v>2771</v>
      </c>
      <c r="I11" t="s">
        <v>4112</v>
      </c>
      <c r="J11" t="s">
        <v>35</v>
      </c>
      <c r="K11" t="s">
        <v>36</v>
      </c>
    </row>
    <row r="12" spans="1:11">
      <c r="A12" s="92" t="s">
        <v>4696</v>
      </c>
      <c r="B12" t="s">
        <v>2021</v>
      </c>
      <c r="C12" t="s">
        <v>2573</v>
      </c>
      <c r="D12" t="s">
        <v>2574</v>
      </c>
      <c r="E12" t="s">
        <v>108</v>
      </c>
      <c r="F12" t="s">
        <v>2575</v>
      </c>
      <c r="G12" t="s">
        <v>5245</v>
      </c>
      <c r="H12" t="s">
        <v>108</v>
      </c>
      <c r="I12" t="s">
        <v>4112</v>
      </c>
      <c r="J12" t="s">
        <v>35</v>
      </c>
      <c r="K12" t="s">
        <v>36</v>
      </c>
    </row>
    <row r="13" spans="1:11">
      <c r="A13" s="92" t="s">
        <v>4696</v>
      </c>
      <c r="B13" t="s">
        <v>3890</v>
      </c>
      <c r="C13" t="s">
        <v>2577</v>
      </c>
      <c r="D13" t="s">
        <v>2521</v>
      </c>
      <c r="E13" t="s">
        <v>108</v>
      </c>
      <c r="G13" t="s">
        <v>5245</v>
      </c>
      <c r="H13" t="s">
        <v>108</v>
      </c>
      <c r="I13" t="s">
        <v>4116</v>
      </c>
      <c r="J13" t="s">
        <v>35</v>
      </c>
      <c r="K13" t="s">
        <v>36</v>
      </c>
    </row>
    <row r="14" spans="1:11">
      <c r="A14" s="92" t="s">
        <v>4696</v>
      </c>
      <c r="B14" t="s">
        <v>3890</v>
      </c>
      <c r="C14" t="s">
        <v>2520</v>
      </c>
      <c r="D14" t="s">
        <v>2521</v>
      </c>
      <c r="E14" t="s">
        <v>2522</v>
      </c>
      <c r="G14" t="s">
        <v>5245</v>
      </c>
      <c r="H14" t="s">
        <v>108</v>
      </c>
      <c r="I14" t="s">
        <v>4116</v>
      </c>
      <c r="J14" t="s">
        <v>35</v>
      </c>
      <c r="K14" t="s">
        <v>36</v>
      </c>
    </row>
    <row r="15" spans="1:11">
      <c r="A15" s="92" t="s">
        <v>4696</v>
      </c>
      <c r="B15" t="s">
        <v>3890</v>
      </c>
      <c r="C15" t="s">
        <v>2579</v>
      </c>
      <c r="D15" t="s">
        <v>2521</v>
      </c>
      <c r="E15" t="s">
        <v>2580</v>
      </c>
      <c r="F15" t="s">
        <v>2581</v>
      </c>
      <c r="G15" t="s">
        <v>5245</v>
      </c>
      <c r="H15" t="s">
        <v>108</v>
      </c>
      <c r="I15" t="s">
        <v>4116</v>
      </c>
      <c r="J15" t="s">
        <v>35</v>
      </c>
      <c r="K15" t="s">
        <v>36</v>
      </c>
    </row>
    <row r="16" spans="1:11">
      <c r="A16" s="92" t="s">
        <v>4696</v>
      </c>
      <c r="B16" t="s">
        <v>3890</v>
      </c>
      <c r="C16" t="s">
        <v>2582</v>
      </c>
      <c r="D16" t="s">
        <v>2521</v>
      </c>
      <c r="E16" t="s">
        <v>108</v>
      </c>
      <c r="G16" t="s">
        <v>5245</v>
      </c>
      <c r="H16" t="s">
        <v>108</v>
      </c>
      <c r="I16" t="s">
        <v>4116</v>
      </c>
      <c r="J16" t="s">
        <v>35</v>
      </c>
      <c r="K16" t="s">
        <v>36</v>
      </c>
    </row>
    <row r="17" spans="1:11">
      <c r="A17" s="92" t="s">
        <v>4696</v>
      </c>
      <c r="B17" t="s">
        <v>2027</v>
      </c>
      <c r="C17" t="s">
        <v>2584</v>
      </c>
      <c r="D17" t="s">
        <v>2585</v>
      </c>
      <c r="E17" t="s">
        <v>2586</v>
      </c>
      <c r="G17" t="s">
        <v>5245</v>
      </c>
      <c r="H17" t="s">
        <v>108</v>
      </c>
      <c r="I17" t="s">
        <v>4120</v>
      </c>
      <c r="J17" t="s">
        <v>35</v>
      </c>
      <c r="K17" t="s">
        <v>36</v>
      </c>
    </row>
    <row r="18" spans="1:11">
      <c r="A18" s="92" t="s">
        <v>4696</v>
      </c>
      <c r="B18" t="s">
        <v>2027</v>
      </c>
      <c r="C18" t="s">
        <v>2587</v>
      </c>
      <c r="D18" t="s">
        <v>2526</v>
      </c>
      <c r="E18" t="s">
        <v>2588</v>
      </c>
      <c r="G18" t="s">
        <v>5245</v>
      </c>
      <c r="H18" t="s">
        <v>108</v>
      </c>
      <c r="I18" t="s">
        <v>4120</v>
      </c>
      <c r="J18" t="s">
        <v>35</v>
      </c>
      <c r="K18" t="s">
        <v>36</v>
      </c>
    </row>
    <row r="19" spans="1:11">
      <c r="A19" s="92" t="s">
        <v>4696</v>
      </c>
      <c r="B19" t="s">
        <v>2027</v>
      </c>
      <c r="C19" t="s">
        <v>2589</v>
      </c>
      <c r="D19" t="s">
        <v>2590</v>
      </c>
      <c r="E19" t="s">
        <v>108</v>
      </c>
      <c r="F19" t="s">
        <v>2591</v>
      </c>
      <c r="G19" t="s">
        <v>5245</v>
      </c>
      <c r="H19" t="s">
        <v>108</v>
      </c>
      <c r="I19" t="s">
        <v>4120</v>
      </c>
      <c r="J19" t="s">
        <v>35</v>
      </c>
      <c r="K19" t="s">
        <v>36</v>
      </c>
    </row>
    <row r="20" spans="1:11">
      <c r="A20" s="92" t="s">
        <v>4696</v>
      </c>
      <c r="B20" t="s">
        <v>2027</v>
      </c>
      <c r="C20" t="s">
        <v>2592</v>
      </c>
      <c r="D20" t="s">
        <v>2590</v>
      </c>
      <c r="E20" t="s">
        <v>108</v>
      </c>
      <c r="G20" t="s">
        <v>5245</v>
      </c>
      <c r="H20" t="s">
        <v>108</v>
      </c>
      <c r="I20" t="s">
        <v>4120</v>
      </c>
      <c r="J20" t="s">
        <v>35</v>
      </c>
      <c r="K20" t="s">
        <v>36</v>
      </c>
    </row>
    <row r="21" spans="1:11">
      <c r="A21" s="92" t="s">
        <v>4696</v>
      </c>
      <c r="B21" t="s">
        <v>2029</v>
      </c>
      <c r="C21" t="s">
        <v>2594</v>
      </c>
      <c r="D21" t="s">
        <v>2463</v>
      </c>
      <c r="E21" t="s">
        <v>108</v>
      </c>
      <c r="G21" t="s">
        <v>5245</v>
      </c>
      <c r="H21" t="s">
        <v>108</v>
      </c>
      <c r="I21" t="s">
        <v>4124</v>
      </c>
      <c r="J21" t="s">
        <v>35</v>
      </c>
      <c r="K21" t="s">
        <v>36</v>
      </c>
    </row>
    <row r="22" spans="1:11">
      <c r="A22" s="92" t="s">
        <v>4696</v>
      </c>
      <c r="B22" t="s">
        <v>2029</v>
      </c>
      <c r="C22" t="s">
        <v>2462</v>
      </c>
      <c r="D22" t="s">
        <v>2463</v>
      </c>
      <c r="E22" t="s">
        <v>2459</v>
      </c>
      <c r="G22" t="s">
        <v>5245</v>
      </c>
      <c r="H22" t="s">
        <v>2771</v>
      </c>
      <c r="I22" t="s">
        <v>4124</v>
      </c>
      <c r="J22" t="s">
        <v>35</v>
      </c>
      <c r="K22" t="s">
        <v>36</v>
      </c>
    </row>
    <row r="23" spans="1:11">
      <c r="A23" s="92" t="s">
        <v>4696</v>
      </c>
      <c r="B23" t="s">
        <v>2029</v>
      </c>
      <c r="C23" t="s">
        <v>2464</v>
      </c>
      <c r="D23" t="s">
        <v>2463</v>
      </c>
      <c r="E23" t="s">
        <v>2459</v>
      </c>
      <c r="G23" t="s">
        <v>5245</v>
      </c>
      <c r="H23" t="s">
        <v>2771</v>
      </c>
      <c r="I23" t="s">
        <v>4124</v>
      </c>
      <c r="J23" t="s">
        <v>35</v>
      </c>
      <c r="K23" t="s">
        <v>36</v>
      </c>
    </row>
    <row r="24" spans="1:11">
      <c r="A24" s="92" t="s">
        <v>4696</v>
      </c>
      <c r="B24" t="s">
        <v>2029</v>
      </c>
      <c r="C24" t="s">
        <v>2465</v>
      </c>
      <c r="D24" t="s">
        <v>2463</v>
      </c>
      <c r="E24" t="s">
        <v>2459</v>
      </c>
      <c r="G24" t="s">
        <v>5245</v>
      </c>
      <c r="H24" t="s">
        <v>2771</v>
      </c>
      <c r="I24" t="s">
        <v>4124</v>
      </c>
      <c r="J24" t="s">
        <v>35</v>
      </c>
      <c r="K24" t="s">
        <v>36</v>
      </c>
    </row>
    <row r="25" spans="1:11">
      <c r="A25" s="92" t="s">
        <v>4696</v>
      </c>
      <c r="B25" t="s">
        <v>2029</v>
      </c>
      <c r="C25" t="s">
        <v>2466</v>
      </c>
      <c r="D25" t="s">
        <v>2463</v>
      </c>
      <c r="E25" t="s">
        <v>2459</v>
      </c>
      <c r="G25" t="s">
        <v>5245</v>
      </c>
      <c r="H25" t="s">
        <v>2771</v>
      </c>
      <c r="I25" t="s">
        <v>4124</v>
      </c>
      <c r="J25" t="s">
        <v>35</v>
      </c>
      <c r="K25" t="s">
        <v>36</v>
      </c>
    </row>
    <row r="26" spans="1:11">
      <c r="A26" s="92" t="s">
        <v>4696</v>
      </c>
      <c r="B26" t="s">
        <v>2029</v>
      </c>
      <c r="C26" t="s">
        <v>2595</v>
      </c>
      <c r="D26" t="s">
        <v>2596</v>
      </c>
      <c r="E26" t="s">
        <v>108</v>
      </c>
      <c r="F26" t="s">
        <v>2597</v>
      </c>
      <c r="G26" t="s">
        <v>5245</v>
      </c>
      <c r="H26" t="s">
        <v>108</v>
      </c>
      <c r="I26" t="s">
        <v>4124</v>
      </c>
      <c r="J26" t="s">
        <v>35</v>
      </c>
      <c r="K26" t="s">
        <v>36</v>
      </c>
    </row>
    <row r="27" spans="1:11">
      <c r="A27" s="92" t="s">
        <v>4696</v>
      </c>
      <c r="B27" t="s">
        <v>2029</v>
      </c>
      <c r="C27" t="s">
        <v>2598</v>
      </c>
      <c r="D27" t="s">
        <v>2596</v>
      </c>
      <c r="E27" t="s">
        <v>108</v>
      </c>
      <c r="G27" t="s">
        <v>5245</v>
      </c>
      <c r="H27" t="s">
        <v>108</v>
      </c>
      <c r="I27" t="s">
        <v>4124</v>
      </c>
      <c r="J27" t="s">
        <v>35</v>
      </c>
      <c r="K27" t="s">
        <v>36</v>
      </c>
    </row>
    <row r="28" spans="1:11">
      <c r="A28" s="92" t="s">
        <v>4696</v>
      </c>
      <c r="B28" t="s">
        <v>2031</v>
      </c>
      <c r="C28" t="s">
        <v>2600</v>
      </c>
      <c r="D28" t="s">
        <v>2601</v>
      </c>
      <c r="E28" t="s">
        <v>108</v>
      </c>
      <c r="G28" t="s">
        <v>5245</v>
      </c>
      <c r="H28" t="s">
        <v>108</v>
      </c>
      <c r="I28" t="s">
        <v>4126</v>
      </c>
      <c r="J28" t="s">
        <v>35</v>
      </c>
      <c r="K28" t="s">
        <v>36</v>
      </c>
    </row>
    <row r="29" spans="1:11">
      <c r="A29" s="92" t="s">
        <v>4696</v>
      </c>
      <c r="B29" t="s">
        <v>2031</v>
      </c>
      <c r="C29" t="s">
        <v>2602</v>
      </c>
      <c r="D29" t="s">
        <v>2603</v>
      </c>
      <c r="E29" t="s">
        <v>2586</v>
      </c>
      <c r="G29" t="s">
        <v>5245</v>
      </c>
      <c r="H29" t="s">
        <v>108</v>
      </c>
      <c r="I29" t="s">
        <v>4126</v>
      </c>
      <c r="J29" t="s">
        <v>35</v>
      </c>
      <c r="K29" t="s">
        <v>36</v>
      </c>
    </row>
    <row r="30" spans="1:11">
      <c r="A30" s="92" t="s">
        <v>4696</v>
      </c>
      <c r="B30" t="s">
        <v>2031</v>
      </c>
      <c r="C30" t="s">
        <v>2604</v>
      </c>
      <c r="D30" t="s">
        <v>2601</v>
      </c>
      <c r="E30" t="s">
        <v>2605</v>
      </c>
      <c r="F30" t="s">
        <v>2606</v>
      </c>
      <c r="G30" t="s">
        <v>5245</v>
      </c>
      <c r="H30" t="s">
        <v>108</v>
      </c>
      <c r="I30" t="s">
        <v>4126</v>
      </c>
      <c r="J30" t="s">
        <v>35</v>
      </c>
      <c r="K30" t="s">
        <v>36</v>
      </c>
    </row>
    <row r="31" spans="1:11">
      <c r="A31" s="92" t="s">
        <v>4696</v>
      </c>
      <c r="B31" t="s">
        <v>2031</v>
      </c>
      <c r="C31" t="s">
        <v>2468</v>
      </c>
      <c r="D31" t="s">
        <v>2458</v>
      </c>
      <c r="E31" t="s">
        <v>2469</v>
      </c>
      <c r="G31" t="s">
        <v>5245</v>
      </c>
      <c r="H31" t="s">
        <v>108</v>
      </c>
      <c r="I31" t="s">
        <v>4126</v>
      </c>
      <c r="J31" t="s">
        <v>35</v>
      </c>
      <c r="K31" t="s">
        <v>36</v>
      </c>
    </row>
    <row r="32" spans="1:11">
      <c r="A32" s="92" t="s">
        <v>4696</v>
      </c>
      <c r="B32" t="s">
        <v>2031</v>
      </c>
      <c r="C32" t="s">
        <v>2472</v>
      </c>
      <c r="D32" t="s">
        <v>2458</v>
      </c>
      <c r="E32" t="s">
        <v>2459</v>
      </c>
      <c r="G32" t="s">
        <v>5245</v>
      </c>
      <c r="H32" t="s">
        <v>2771</v>
      </c>
      <c r="I32" t="s">
        <v>4126</v>
      </c>
      <c r="J32" t="s">
        <v>35</v>
      </c>
      <c r="K32" t="s">
        <v>36</v>
      </c>
    </row>
    <row r="33" spans="1:11">
      <c r="A33" s="92" t="s">
        <v>4696</v>
      </c>
      <c r="B33" t="s">
        <v>2031</v>
      </c>
      <c r="C33" t="s">
        <v>2473</v>
      </c>
      <c r="D33" t="s">
        <v>2458</v>
      </c>
      <c r="E33" t="s">
        <v>2459</v>
      </c>
      <c r="G33" t="s">
        <v>5245</v>
      </c>
      <c r="H33" t="s">
        <v>2771</v>
      </c>
      <c r="I33" t="s">
        <v>4126</v>
      </c>
      <c r="J33" t="s">
        <v>35</v>
      </c>
      <c r="K33" t="s">
        <v>36</v>
      </c>
    </row>
    <row r="34" spans="1:11">
      <c r="A34" s="92" t="s">
        <v>4696</v>
      </c>
      <c r="B34" t="s">
        <v>2031</v>
      </c>
      <c r="C34" t="s">
        <v>2474</v>
      </c>
      <c r="D34" t="s">
        <v>2458</v>
      </c>
      <c r="E34" t="s">
        <v>2459</v>
      </c>
      <c r="G34" t="s">
        <v>5245</v>
      </c>
      <c r="H34" t="s">
        <v>2771</v>
      </c>
      <c r="I34" t="s">
        <v>4126</v>
      </c>
      <c r="J34" t="s">
        <v>35</v>
      </c>
      <c r="K34" t="s">
        <v>36</v>
      </c>
    </row>
    <row r="35" spans="1:11">
      <c r="A35" s="92" t="s">
        <v>4696</v>
      </c>
      <c r="B35" t="s">
        <v>2031</v>
      </c>
      <c r="C35" t="s">
        <v>2607</v>
      </c>
      <c r="D35" t="s">
        <v>2601</v>
      </c>
      <c r="E35" t="s">
        <v>2563</v>
      </c>
      <c r="G35" t="s">
        <v>5245</v>
      </c>
      <c r="H35" t="s">
        <v>2563</v>
      </c>
      <c r="I35" t="s">
        <v>4126</v>
      </c>
      <c r="J35" t="s">
        <v>35</v>
      </c>
      <c r="K35" t="s">
        <v>36</v>
      </c>
    </row>
    <row r="36" spans="1:11">
      <c r="A36" s="92" t="s">
        <v>4696</v>
      </c>
      <c r="B36" t="s">
        <v>2031</v>
      </c>
      <c r="C36" t="s">
        <v>2608</v>
      </c>
      <c r="D36" t="s">
        <v>2609</v>
      </c>
      <c r="E36" t="s">
        <v>108</v>
      </c>
      <c r="G36" t="s">
        <v>5245</v>
      </c>
      <c r="H36" t="s">
        <v>108</v>
      </c>
      <c r="I36" t="s">
        <v>4126</v>
      </c>
      <c r="J36" t="s">
        <v>35</v>
      </c>
      <c r="K36" t="s">
        <v>36</v>
      </c>
    </row>
    <row r="37" spans="1:11">
      <c r="A37" s="92" t="s">
        <v>4696</v>
      </c>
      <c r="B37" t="s">
        <v>2034</v>
      </c>
      <c r="C37" t="s">
        <v>2614</v>
      </c>
      <c r="E37" t="s">
        <v>2563</v>
      </c>
      <c r="G37" t="s">
        <v>5245</v>
      </c>
      <c r="H37" t="s">
        <v>2563</v>
      </c>
      <c r="I37" t="s">
        <v>4128</v>
      </c>
      <c r="J37" t="s">
        <v>35</v>
      </c>
      <c r="K37" t="s">
        <v>36</v>
      </c>
    </row>
    <row r="38" spans="1:11">
      <c r="A38" s="92" t="s">
        <v>4696</v>
      </c>
      <c r="B38" t="s">
        <v>2034</v>
      </c>
      <c r="C38" t="s">
        <v>2533</v>
      </c>
      <c r="E38" t="s">
        <v>2534</v>
      </c>
      <c r="G38" t="s">
        <v>5245</v>
      </c>
      <c r="H38" t="s">
        <v>2563</v>
      </c>
      <c r="I38" t="s">
        <v>4128</v>
      </c>
      <c r="J38" t="s">
        <v>35</v>
      </c>
      <c r="K38" t="s">
        <v>36</v>
      </c>
    </row>
    <row r="39" spans="1:11">
      <c r="A39" s="92" t="s">
        <v>4696</v>
      </c>
      <c r="B39" t="s">
        <v>2034</v>
      </c>
      <c r="C39" t="s">
        <v>2615</v>
      </c>
      <c r="D39" t="s">
        <v>2601</v>
      </c>
      <c r="E39" t="s">
        <v>108</v>
      </c>
      <c r="G39" t="s">
        <v>5245</v>
      </c>
      <c r="H39" t="s">
        <v>108</v>
      </c>
      <c r="I39" t="s">
        <v>4128</v>
      </c>
      <c r="J39" t="s">
        <v>35</v>
      </c>
      <c r="K39" t="s">
        <v>36</v>
      </c>
    </row>
    <row r="40" spans="1:11">
      <c r="A40" s="92" t="s">
        <v>4696</v>
      </c>
      <c r="B40" t="s">
        <v>2034</v>
      </c>
      <c r="C40" t="s">
        <v>2616</v>
      </c>
      <c r="D40" t="s">
        <v>2601</v>
      </c>
      <c r="E40" t="s">
        <v>108</v>
      </c>
      <c r="G40" t="s">
        <v>5245</v>
      </c>
      <c r="H40" t="s">
        <v>108</v>
      </c>
      <c r="I40" t="s">
        <v>4128</v>
      </c>
      <c r="J40" t="s">
        <v>35</v>
      </c>
      <c r="K40" t="s">
        <v>36</v>
      </c>
    </row>
    <row r="41" spans="1:11">
      <c r="A41" s="92" t="s">
        <v>4696</v>
      </c>
      <c r="B41" t="s">
        <v>2034</v>
      </c>
      <c r="C41" t="s">
        <v>2617</v>
      </c>
      <c r="D41" t="s">
        <v>2596</v>
      </c>
      <c r="E41" t="s">
        <v>108</v>
      </c>
      <c r="G41" t="s">
        <v>5245</v>
      </c>
      <c r="H41" t="s">
        <v>108</v>
      </c>
      <c r="I41" t="s">
        <v>4128</v>
      </c>
      <c r="J41" t="s">
        <v>35</v>
      </c>
      <c r="K41" t="s">
        <v>36</v>
      </c>
    </row>
    <row r="42" spans="1:11">
      <c r="A42" s="92" t="s">
        <v>4696</v>
      </c>
      <c r="B42" t="s">
        <v>2034</v>
      </c>
      <c r="C42" t="s">
        <v>2618</v>
      </c>
      <c r="D42" t="s">
        <v>2619</v>
      </c>
      <c r="E42" t="s">
        <v>2563</v>
      </c>
      <c r="G42" t="s">
        <v>5245</v>
      </c>
      <c r="H42" t="s">
        <v>2563</v>
      </c>
      <c r="I42" t="s">
        <v>4128</v>
      </c>
      <c r="J42" t="s">
        <v>35</v>
      </c>
      <c r="K42" t="s">
        <v>36</v>
      </c>
    </row>
    <row r="43" spans="1:11">
      <c r="A43" s="92" t="s">
        <v>4696</v>
      </c>
      <c r="B43" t="s">
        <v>2034</v>
      </c>
      <c r="C43" t="s">
        <v>2620</v>
      </c>
      <c r="D43" t="s">
        <v>2619</v>
      </c>
      <c r="E43" t="s">
        <v>2563</v>
      </c>
      <c r="G43" t="s">
        <v>5245</v>
      </c>
      <c r="H43" t="s">
        <v>2563</v>
      </c>
      <c r="I43" t="s">
        <v>4128</v>
      </c>
      <c r="J43" t="s">
        <v>35</v>
      </c>
      <c r="K43" t="s">
        <v>36</v>
      </c>
    </row>
    <row r="44" spans="1:11">
      <c r="A44" s="92" t="s">
        <v>4696</v>
      </c>
      <c r="B44" t="s">
        <v>2034</v>
      </c>
      <c r="C44" t="s">
        <v>2476</v>
      </c>
      <c r="D44" t="s">
        <v>2458</v>
      </c>
      <c r="E44" t="s">
        <v>2459</v>
      </c>
      <c r="G44" t="s">
        <v>5245</v>
      </c>
      <c r="H44" t="s">
        <v>2771</v>
      </c>
      <c r="I44" t="s">
        <v>4128</v>
      </c>
      <c r="J44" t="s">
        <v>35</v>
      </c>
      <c r="K44" t="s">
        <v>36</v>
      </c>
    </row>
    <row r="45" spans="1:11">
      <c r="A45" s="92" t="s">
        <v>4696</v>
      </c>
      <c r="B45" t="s">
        <v>2034</v>
      </c>
      <c r="C45" t="s">
        <v>2621</v>
      </c>
      <c r="D45" t="s">
        <v>2619</v>
      </c>
      <c r="E45" t="s">
        <v>108</v>
      </c>
      <c r="F45" t="s">
        <v>2622</v>
      </c>
      <c r="G45" t="s">
        <v>5245</v>
      </c>
      <c r="H45" t="s">
        <v>108</v>
      </c>
      <c r="I45" t="s">
        <v>4128</v>
      </c>
      <c r="J45" t="s">
        <v>35</v>
      </c>
      <c r="K45" t="s">
        <v>36</v>
      </c>
    </row>
    <row r="46" spans="1:11">
      <c r="A46" s="92" t="s">
        <v>4696</v>
      </c>
      <c r="B46" t="s">
        <v>2035</v>
      </c>
      <c r="C46" t="s">
        <v>2624</v>
      </c>
      <c r="D46" t="s">
        <v>2625</v>
      </c>
      <c r="E46" t="s">
        <v>108</v>
      </c>
      <c r="G46" t="s">
        <v>5245</v>
      </c>
      <c r="H46" t="s">
        <v>108</v>
      </c>
      <c r="I46" t="s">
        <v>4132</v>
      </c>
      <c r="J46" t="s">
        <v>35</v>
      </c>
      <c r="K46" t="s">
        <v>36</v>
      </c>
    </row>
    <row r="47" spans="1:11">
      <c r="A47" s="92" t="s">
        <v>4696</v>
      </c>
      <c r="B47" t="s">
        <v>2035</v>
      </c>
      <c r="C47" t="s">
        <v>2626</v>
      </c>
      <c r="D47" t="s">
        <v>2627</v>
      </c>
      <c r="E47" t="s">
        <v>108</v>
      </c>
      <c r="G47" t="s">
        <v>5245</v>
      </c>
      <c r="H47" t="s">
        <v>108</v>
      </c>
      <c r="I47" t="s">
        <v>4132</v>
      </c>
      <c r="J47" t="s">
        <v>35</v>
      </c>
      <c r="K47" t="s">
        <v>36</v>
      </c>
    </row>
    <row r="48" spans="1:11">
      <c r="A48" s="92" t="s">
        <v>4696</v>
      </c>
      <c r="B48" t="s">
        <v>2035</v>
      </c>
      <c r="C48" t="s">
        <v>2628</v>
      </c>
      <c r="D48" t="s">
        <v>2627</v>
      </c>
      <c r="E48" t="s">
        <v>108</v>
      </c>
      <c r="G48" t="s">
        <v>5245</v>
      </c>
      <c r="H48" t="s">
        <v>108</v>
      </c>
      <c r="I48" t="s">
        <v>4132</v>
      </c>
      <c r="J48" t="s">
        <v>35</v>
      </c>
      <c r="K48" t="s">
        <v>36</v>
      </c>
    </row>
    <row r="49" spans="1:11">
      <c r="A49" s="92" t="s">
        <v>4696</v>
      </c>
      <c r="B49" t="s">
        <v>2037</v>
      </c>
      <c r="C49" t="s">
        <v>2630</v>
      </c>
      <c r="D49" t="s">
        <v>2479</v>
      </c>
      <c r="E49" t="s">
        <v>2563</v>
      </c>
      <c r="F49" t="s">
        <v>2631</v>
      </c>
      <c r="G49" t="s">
        <v>5245</v>
      </c>
      <c r="H49" t="s">
        <v>2563</v>
      </c>
      <c r="I49" t="s">
        <v>4136</v>
      </c>
      <c r="J49" t="s">
        <v>35</v>
      </c>
      <c r="K49" t="s">
        <v>36</v>
      </c>
    </row>
    <row r="50" spans="1:11">
      <c r="A50" s="92" t="s">
        <v>4696</v>
      </c>
      <c r="B50" t="s">
        <v>2037</v>
      </c>
      <c r="C50" t="s">
        <v>2632</v>
      </c>
      <c r="D50" t="s">
        <v>2540</v>
      </c>
      <c r="E50" t="s">
        <v>108</v>
      </c>
      <c r="F50" t="s">
        <v>2633</v>
      </c>
      <c r="G50" t="s">
        <v>5245</v>
      </c>
      <c r="H50" t="s">
        <v>108</v>
      </c>
      <c r="I50" t="s">
        <v>4136</v>
      </c>
      <c r="J50" t="s">
        <v>35</v>
      </c>
      <c r="K50" t="s">
        <v>36</v>
      </c>
    </row>
    <row r="51" spans="1:11">
      <c r="A51" s="92" t="s">
        <v>4696</v>
      </c>
      <c r="B51" t="s">
        <v>2037</v>
      </c>
      <c r="C51" t="s">
        <v>2634</v>
      </c>
      <c r="D51" t="s">
        <v>2635</v>
      </c>
      <c r="E51" t="s">
        <v>108</v>
      </c>
      <c r="F51" t="s">
        <v>2636</v>
      </c>
      <c r="G51" t="s">
        <v>5245</v>
      </c>
      <c r="H51" t="s">
        <v>108</v>
      </c>
      <c r="I51" t="s">
        <v>4136</v>
      </c>
      <c r="J51" t="s">
        <v>35</v>
      </c>
      <c r="K51" t="s">
        <v>36</v>
      </c>
    </row>
    <row r="52" spans="1:11">
      <c r="A52" s="92" t="s">
        <v>4696</v>
      </c>
      <c r="B52" t="s">
        <v>2042</v>
      </c>
      <c r="C52" t="s">
        <v>2638</v>
      </c>
      <c r="D52" t="s">
        <v>2540</v>
      </c>
      <c r="E52" t="s">
        <v>108</v>
      </c>
      <c r="F52" t="s">
        <v>2639</v>
      </c>
      <c r="G52" t="s">
        <v>5245</v>
      </c>
      <c r="H52" t="s">
        <v>108</v>
      </c>
      <c r="I52" t="s">
        <v>4140</v>
      </c>
      <c r="J52" t="s">
        <v>35</v>
      </c>
      <c r="K52" t="s">
        <v>36</v>
      </c>
    </row>
    <row r="53" spans="1:11">
      <c r="A53" s="92" t="s">
        <v>4696</v>
      </c>
      <c r="B53" t="s">
        <v>2042</v>
      </c>
      <c r="C53" t="s">
        <v>2640</v>
      </c>
      <c r="D53" t="s">
        <v>2641</v>
      </c>
      <c r="E53" t="s">
        <v>108</v>
      </c>
      <c r="F53" t="s">
        <v>2642</v>
      </c>
      <c r="G53" t="s">
        <v>5245</v>
      </c>
      <c r="H53" t="s">
        <v>108</v>
      </c>
      <c r="I53" t="s">
        <v>4140</v>
      </c>
      <c r="J53" t="s">
        <v>35</v>
      </c>
      <c r="K53" t="s">
        <v>36</v>
      </c>
    </row>
    <row r="54" spans="1:11">
      <c r="A54" s="92" t="s">
        <v>4696</v>
      </c>
      <c r="B54" t="s">
        <v>2042</v>
      </c>
      <c r="C54" t="s">
        <v>2643</v>
      </c>
      <c r="D54" t="s">
        <v>2641</v>
      </c>
      <c r="E54" t="s">
        <v>108</v>
      </c>
      <c r="F54" t="s">
        <v>2644</v>
      </c>
      <c r="G54" t="s">
        <v>5245</v>
      </c>
      <c r="H54" t="s">
        <v>108</v>
      </c>
      <c r="I54" t="s">
        <v>4140</v>
      </c>
      <c r="J54" t="s">
        <v>35</v>
      </c>
      <c r="K54" t="s">
        <v>36</v>
      </c>
    </row>
    <row r="55" spans="1:11">
      <c r="A55" s="92" t="s">
        <v>4696</v>
      </c>
      <c r="B55" t="s">
        <v>2042</v>
      </c>
      <c r="C55" t="s">
        <v>2645</v>
      </c>
      <c r="D55" t="s">
        <v>2540</v>
      </c>
      <c r="E55" t="s">
        <v>108</v>
      </c>
      <c r="G55" t="s">
        <v>5245</v>
      </c>
      <c r="H55" t="s">
        <v>108</v>
      </c>
      <c r="I55" t="s">
        <v>4140</v>
      </c>
      <c r="J55" t="s">
        <v>35</v>
      </c>
      <c r="K55" t="s">
        <v>36</v>
      </c>
    </row>
    <row r="56" spans="1:11">
      <c r="A56" s="92" t="s">
        <v>4696</v>
      </c>
      <c r="B56" t="s">
        <v>2042</v>
      </c>
      <c r="C56" t="s">
        <v>2646</v>
      </c>
      <c r="D56" t="s">
        <v>2647</v>
      </c>
      <c r="E56" t="s">
        <v>2648</v>
      </c>
      <c r="G56" t="s">
        <v>5245</v>
      </c>
      <c r="H56" t="s">
        <v>108</v>
      </c>
      <c r="I56" t="s">
        <v>4140</v>
      </c>
      <c r="J56" t="s">
        <v>35</v>
      </c>
      <c r="K56" t="s">
        <v>36</v>
      </c>
    </row>
    <row r="57" spans="1:11">
      <c r="A57" s="92" t="s">
        <v>4696</v>
      </c>
      <c r="B57" t="s">
        <v>2044</v>
      </c>
      <c r="C57" t="s">
        <v>2650</v>
      </c>
      <c r="D57" t="s">
        <v>2651</v>
      </c>
      <c r="E57" t="s">
        <v>108</v>
      </c>
      <c r="G57" t="s">
        <v>5245</v>
      </c>
      <c r="H57" t="s">
        <v>108</v>
      </c>
      <c r="I57" t="s">
        <v>4144</v>
      </c>
      <c r="J57" t="s">
        <v>35</v>
      </c>
      <c r="K57" t="s">
        <v>36</v>
      </c>
    </row>
    <row r="58" spans="1:11">
      <c r="A58" s="92" t="s">
        <v>4696</v>
      </c>
      <c r="B58" t="s">
        <v>2044</v>
      </c>
      <c r="C58" t="s">
        <v>2652</v>
      </c>
      <c r="D58" t="s">
        <v>2651</v>
      </c>
      <c r="E58" t="s">
        <v>2563</v>
      </c>
      <c r="F58" t="s">
        <v>2653</v>
      </c>
      <c r="G58" t="s">
        <v>5245</v>
      </c>
      <c r="H58" t="s">
        <v>2563</v>
      </c>
      <c r="I58" t="s">
        <v>4144</v>
      </c>
      <c r="J58" t="s">
        <v>567</v>
      </c>
      <c r="K58" t="s">
        <v>108</v>
      </c>
    </row>
    <row r="59" spans="1:11">
      <c r="A59" s="92" t="s">
        <v>4696</v>
      </c>
      <c r="B59" t="s">
        <v>2044</v>
      </c>
      <c r="C59" t="s">
        <v>2654</v>
      </c>
      <c r="D59" t="s">
        <v>2655</v>
      </c>
      <c r="E59" t="s">
        <v>2656</v>
      </c>
      <c r="F59" t="s">
        <v>2658</v>
      </c>
      <c r="G59" t="s">
        <v>5244</v>
      </c>
      <c r="H59" t="s">
        <v>2692</v>
      </c>
      <c r="I59" t="s">
        <v>4144</v>
      </c>
      <c r="J59" t="s">
        <v>35</v>
      </c>
      <c r="K59" t="s">
        <v>36</v>
      </c>
    </row>
    <row r="60" spans="1:11">
      <c r="A60" s="92" t="s">
        <v>4696</v>
      </c>
      <c r="B60" t="s">
        <v>2044</v>
      </c>
      <c r="C60" t="s">
        <v>2659</v>
      </c>
      <c r="D60" t="s">
        <v>2655</v>
      </c>
      <c r="E60" t="s">
        <v>2580</v>
      </c>
      <c r="F60" t="s">
        <v>2660</v>
      </c>
      <c r="G60" t="s">
        <v>5245</v>
      </c>
      <c r="H60" t="s">
        <v>108</v>
      </c>
      <c r="I60" t="s">
        <v>4144</v>
      </c>
      <c r="J60" t="s">
        <v>35</v>
      </c>
      <c r="K60" t="s">
        <v>36</v>
      </c>
    </row>
    <row r="61" spans="1:11">
      <c r="A61" s="92" t="s">
        <v>4696</v>
      </c>
      <c r="B61" t="s">
        <v>2044</v>
      </c>
      <c r="C61" t="s">
        <v>2661</v>
      </c>
      <c r="D61" t="s">
        <v>2651</v>
      </c>
      <c r="E61" t="s">
        <v>2662</v>
      </c>
      <c r="G61" t="s">
        <v>5245</v>
      </c>
      <c r="H61" t="s">
        <v>108</v>
      </c>
      <c r="I61" t="s">
        <v>4144</v>
      </c>
      <c r="J61" t="s">
        <v>35</v>
      </c>
      <c r="K61" t="s">
        <v>36</v>
      </c>
    </row>
    <row r="62" spans="1:11">
      <c r="A62" s="92" t="s">
        <v>4696</v>
      </c>
      <c r="B62" t="s">
        <v>2044</v>
      </c>
      <c r="C62" t="s">
        <v>2663</v>
      </c>
      <c r="D62" t="s">
        <v>2651</v>
      </c>
      <c r="E62" t="s">
        <v>2664</v>
      </c>
      <c r="F62" t="s">
        <v>2665</v>
      </c>
      <c r="G62" t="s">
        <v>5245</v>
      </c>
      <c r="H62" t="s">
        <v>108</v>
      </c>
      <c r="I62" t="s">
        <v>4144</v>
      </c>
      <c r="J62" t="s">
        <v>35</v>
      </c>
      <c r="K62" t="s">
        <v>36</v>
      </c>
    </row>
    <row r="63" spans="1:11">
      <c r="A63" s="92" t="s">
        <v>4696</v>
      </c>
      <c r="B63" t="s">
        <v>2046</v>
      </c>
      <c r="C63" t="s">
        <v>2667</v>
      </c>
      <c r="D63" t="s">
        <v>2485</v>
      </c>
      <c r="E63" t="s">
        <v>2668</v>
      </c>
      <c r="F63" t="s">
        <v>2669</v>
      </c>
      <c r="G63" t="s">
        <v>5245</v>
      </c>
      <c r="H63" t="s">
        <v>108</v>
      </c>
      <c r="I63" t="s">
        <v>4148</v>
      </c>
      <c r="J63" t="s">
        <v>35</v>
      </c>
      <c r="K63" t="s">
        <v>36</v>
      </c>
    </row>
    <row r="64" spans="1:11">
      <c r="A64" s="92" t="s">
        <v>4696</v>
      </c>
      <c r="B64" t="s">
        <v>2046</v>
      </c>
      <c r="C64" t="s">
        <v>2499</v>
      </c>
      <c r="D64" t="s">
        <v>2500</v>
      </c>
      <c r="E64" t="s">
        <v>2501</v>
      </c>
      <c r="F64" t="s">
        <v>2502</v>
      </c>
      <c r="G64" t="s">
        <v>5245</v>
      </c>
      <c r="H64" t="s">
        <v>108</v>
      </c>
      <c r="I64" t="s">
        <v>4148</v>
      </c>
      <c r="J64" t="s">
        <v>35</v>
      </c>
      <c r="K64" t="s">
        <v>36</v>
      </c>
    </row>
    <row r="65" spans="1:11">
      <c r="A65" s="92" t="s">
        <v>4696</v>
      </c>
      <c r="B65" t="s">
        <v>2046</v>
      </c>
      <c r="C65" t="s">
        <v>2506</v>
      </c>
      <c r="D65" t="s">
        <v>2458</v>
      </c>
      <c r="E65" t="s">
        <v>2459</v>
      </c>
      <c r="G65" t="s">
        <v>5245</v>
      </c>
      <c r="H65" t="s">
        <v>2771</v>
      </c>
      <c r="I65" t="s">
        <v>4148</v>
      </c>
      <c r="J65" t="s">
        <v>35</v>
      </c>
      <c r="K65" t="s">
        <v>36</v>
      </c>
    </row>
    <row r="66" spans="1:11">
      <c r="A66" s="92" t="s">
        <v>4696</v>
      </c>
      <c r="B66" t="s">
        <v>2046</v>
      </c>
      <c r="C66" t="s">
        <v>2670</v>
      </c>
      <c r="D66" t="s">
        <v>2458</v>
      </c>
      <c r="E66" t="s">
        <v>108</v>
      </c>
      <c r="G66" t="s">
        <v>5245</v>
      </c>
      <c r="H66" t="s">
        <v>108</v>
      </c>
      <c r="I66" t="s">
        <v>4148</v>
      </c>
      <c r="J66" t="s">
        <v>35</v>
      </c>
      <c r="K66" t="s">
        <v>36</v>
      </c>
    </row>
    <row r="67" spans="1:11">
      <c r="A67" s="92" t="s">
        <v>4696</v>
      </c>
      <c r="B67" t="s">
        <v>2046</v>
      </c>
      <c r="C67" t="s">
        <v>2671</v>
      </c>
      <c r="D67" t="s">
        <v>2504</v>
      </c>
      <c r="E67" t="s">
        <v>2672</v>
      </c>
      <c r="F67" t="s">
        <v>2673</v>
      </c>
      <c r="G67" t="s">
        <v>5245</v>
      </c>
      <c r="H67" t="s">
        <v>2672</v>
      </c>
      <c r="I67" t="s">
        <v>4148</v>
      </c>
      <c r="J67" t="s">
        <v>2167</v>
      </c>
      <c r="K67" t="s">
        <v>108</v>
      </c>
    </row>
    <row r="68" spans="1:11">
      <c r="A68" s="92" t="s">
        <v>4720</v>
      </c>
      <c r="B68" t="s">
        <v>2020</v>
      </c>
      <c r="C68" t="s">
        <v>2556</v>
      </c>
      <c r="D68" t="s">
        <v>2458</v>
      </c>
      <c r="E68" t="s">
        <v>1213</v>
      </c>
      <c r="G68" t="s">
        <v>5246</v>
      </c>
      <c r="H68" t="s">
        <v>1213</v>
      </c>
      <c r="I68" t="s">
        <v>4108</v>
      </c>
    </row>
    <row r="69" spans="1:11">
      <c r="A69" s="92" t="s">
        <v>4720</v>
      </c>
      <c r="B69" t="s">
        <v>2020</v>
      </c>
      <c r="C69" t="s">
        <v>2557</v>
      </c>
      <c r="E69" t="s">
        <v>2558</v>
      </c>
      <c r="G69" t="s">
        <v>5243</v>
      </c>
      <c r="H69" t="s">
        <v>2558</v>
      </c>
      <c r="I69" t="s">
        <v>4108</v>
      </c>
      <c r="J69" t="s">
        <v>58</v>
      </c>
      <c r="K69" t="s">
        <v>59</v>
      </c>
    </row>
    <row r="70" spans="1:11">
      <c r="A70" s="92" t="s">
        <v>4720</v>
      </c>
      <c r="B70" t="s">
        <v>2020</v>
      </c>
      <c r="C70" t="s">
        <v>2560</v>
      </c>
      <c r="D70" t="s">
        <v>2451</v>
      </c>
      <c r="E70" t="s">
        <v>108</v>
      </c>
      <c r="G70" t="s">
        <v>5247</v>
      </c>
      <c r="H70" t="s">
        <v>108</v>
      </c>
      <c r="I70" t="s">
        <v>4108</v>
      </c>
      <c r="J70" t="s">
        <v>58</v>
      </c>
      <c r="K70" t="s">
        <v>59</v>
      </c>
    </row>
    <row r="71" spans="1:11">
      <c r="A71" s="92" t="s">
        <v>4720</v>
      </c>
      <c r="B71" t="s">
        <v>2020</v>
      </c>
      <c r="C71" t="s">
        <v>2561</v>
      </c>
      <c r="D71" t="s">
        <v>2562</v>
      </c>
      <c r="E71" t="s">
        <v>2563</v>
      </c>
      <c r="F71" t="s">
        <v>2564</v>
      </c>
      <c r="G71" t="s">
        <v>5247</v>
      </c>
      <c r="H71" t="s">
        <v>2563</v>
      </c>
      <c r="I71" t="s">
        <v>4108</v>
      </c>
      <c r="J71" t="s">
        <v>58</v>
      </c>
      <c r="K71" t="s">
        <v>59</v>
      </c>
    </row>
    <row r="72" spans="1:11">
      <c r="A72" s="92" t="s">
        <v>4720</v>
      </c>
      <c r="B72" t="s">
        <v>2020</v>
      </c>
      <c r="C72" t="s">
        <v>2565</v>
      </c>
      <c r="E72" t="s">
        <v>108</v>
      </c>
      <c r="G72" t="s">
        <v>5247</v>
      </c>
      <c r="H72" t="s">
        <v>108</v>
      </c>
      <c r="I72" t="s">
        <v>4108</v>
      </c>
      <c r="J72" t="s">
        <v>58</v>
      </c>
      <c r="K72" t="s">
        <v>59</v>
      </c>
    </row>
    <row r="73" spans="1:11">
      <c r="A73" s="92" t="s">
        <v>4720</v>
      </c>
      <c r="B73" t="s">
        <v>2021</v>
      </c>
      <c r="C73" t="s">
        <v>2567</v>
      </c>
      <c r="D73" t="s">
        <v>2463</v>
      </c>
      <c r="E73" t="s">
        <v>108</v>
      </c>
      <c r="G73" t="s">
        <v>5247</v>
      </c>
      <c r="H73" t="s">
        <v>108</v>
      </c>
      <c r="I73" t="s">
        <v>4112</v>
      </c>
      <c r="J73" t="s">
        <v>58</v>
      </c>
      <c r="K73" t="s">
        <v>59</v>
      </c>
    </row>
    <row r="74" spans="1:11">
      <c r="A74" s="92" t="s">
        <v>4720</v>
      </c>
      <c r="B74" t="s">
        <v>2021</v>
      </c>
      <c r="C74" t="s">
        <v>2568</v>
      </c>
      <c r="D74" t="s">
        <v>2569</v>
      </c>
      <c r="E74" t="s">
        <v>108</v>
      </c>
      <c r="F74" t="s">
        <v>2570</v>
      </c>
      <c r="G74" t="s">
        <v>5247</v>
      </c>
      <c r="H74" t="s">
        <v>108</v>
      </c>
      <c r="I74" t="s">
        <v>4112</v>
      </c>
      <c r="J74" t="s">
        <v>58</v>
      </c>
      <c r="K74" t="s">
        <v>59</v>
      </c>
    </row>
    <row r="75" spans="1:11">
      <c r="A75" s="92" t="s">
        <v>4720</v>
      </c>
      <c r="B75" t="s">
        <v>2021</v>
      </c>
      <c r="C75" t="s">
        <v>2571</v>
      </c>
      <c r="D75" t="s">
        <v>2569</v>
      </c>
      <c r="E75" t="s">
        <v>108</v>
      </c>
      <c r="G75" t="s">
        <v>5247</v>
      </c>
      <c r="H75" t="s">
        <v>108</v>
      </c>
      <c r="I75" t="s">
        <v>4112</v>
      </c>
      <c r="J75" t="s">
        <v>58</v>
      </c>
      <c r="K75" t="s">
        <v>59</v>
      </c>
    </row>
    <row r="76" spans="1:11">
      <c r="A76" s="92" t="s">
        <v>4720</v>
      </c>
      <c r="B76" t="s">
        <v>2021</v>
      </c>
      <c r="C76" t="s">
        <v>2457</v>
      </c>
      <c r="D76" t="s">
        <v>2458</v>
      </c>
      <c r="E76" t="s">
        <v>2459</v>
      </c>
      <c r="G76" t="s">
        <v>5247</v>
      </c>
      <c r="H76" t="s">
        <v>2771</v>
      </c>
      <c r="I76" t="s">
        <v>4112</v>
      </c>
      <c r="J76" t="s">
        <v>58</v>
      </c>
      <c r="K76" t="s">
        <v>59</v>
      </c>
    </row>
    <row r="77" spans="1:11">
      <c r="A77" s="92" t="s">
        <v>4720</v>
      </c>
      <c r="B77" t="s">
        <v>2021</v>
      </c>
      <c r="C77" t="s">
        <v>2573</v>
      </c>
      <c r="D77" t="s">
        <v>2574</v>
      </c>
      <c r="E77" t="s">
        <v>108</v>
      </c>
      <c r="F77" t="s">
        <v>2575</v>
      </c>
      <c r="G77" t="s">
        <v>5247</v>
      </c>
      <c r="H77" t="s">
        <v>108</v>
      </c>
      <c r="I77" t="s">
        <v>4112</v>
      </c>
      <c r="J77" t="s">
        <v>58</v>
      </c>
      <c r="K77" t="s">
        <v>59</v>
      </c>
    </row>
    <row r="78" spans="1:11">
      <c r="A78" s="92" t="s">
        <v>4720</v>
      </c>
      <c r="B78" t="s">
        <v>3890</v>
      </c>
      <c r="C78" t="s">
        <v>2577</v>
      </c>
      <c r="D78" t="s">
        <v>2521</v>
      </c>
      <c r="E78" t="s">
        <v>108</v>
      </c>
      <c r="G78" t="s">
        <v>5247</v>
      </c>
      <c r="H78" t="s">
        <v>108</v>
      </c>
      <c r="I78" t="s">
        <v>4116</v>
      </c>
    </row>
    <row r="79" spans="1:11">
      <c r="A79" s="92" t="s">
        <v>4720</v>
      </c>
      <c r="B79" t="s">
        <v>3890</v>
      </c>
      <c r="C79" t="s">
        <v>2520</v>
      </c>
      <c r="D79" t="s">
        <v>2521</v>
      </c>
      <c r="E79" t="s">
        <v>2522</v>
      </c>
      <c r="G79" t="s">
        <v>5243</v>
      </c>
      <c r="H79" t="s">
        <v>3209</v>
      </c>
      <c r="I79" t="s">
        <v>4116</v>
      </c>
      <c r="J79" t="s">
        <v>58</v>
      </c>
      <c r="K79" t="s">
        <v>59</v>
      </c>
    </row>
    <row r="80" spans="1:11">
      <c r="A80" s="92" t="s">
        <v>4720</v>
      </c>
      <c r="B80" t="s">
        <v>3890</v>
      </c>
      <c r="C80" t="s">
        <v>2579</v>
      </c>
      <c r="D80" t="s">
        <v>2521</v>
      </c>
      <c r="E80" t="s">
        <v>2580</v>
      </c>
      <c r="F80" t="s">
        <v>2581</v>
      </c>
      <c r="G80" t="s">
        <v>5247</v>
      </c>
      <c r="H80" t="s">
        <v>108</v>
      </c>
      <c r="I80" t="s">
        <v>4116</v>
      </c>
      <c r="J80" t="s">
        <v>58</v>
      </c>
      <c r="K80" t="s">
        <v>59</v>
      </c>
    </row>
    <row r="81" spans="1:11">
      <c r="A81" s="92" t="s">
        <v>4720</v>
      </c>
      <c r="B81" t="s">
        <v>3890</v>
      </c>
      <c r="C81" t="s">
        <v>2582</v>
      </c>
      <c r="D81" t="s">
        <v>2521</v>
      </c>
      <c r="E81" t="s">
        <v>108</v>
      </c>
      <c r="G81" t="s">
        <v>5247</v>
      </c>
      <c r="H81" t="s">
        <v>108</v>
      </c>
      <c r="I81" t="s">
        <v>4116</v>
      </c>
      <c r="J81" t="s">
        <v>58</v>
      </c>
      <c r="K81" t="s">
        <v>59</v>
      </c>
    </row>
    <row r="82" spans="1:11">
      <c r="A82" s="92" t="s">
        <v>4720</v>
      </c>
      <c r="B82" t="s">
        <v>2027</v>
      </c>
      <c r="C82" t="s">
        <v>2584</v>
      </c>
      <c r="D82" t="s">
        <v>2585</v>
      </c>
      <c r="E82" t="s">
        <v>2586</v>
      </c>
      <c r="G82" t="s">
        <v>5247</v>
      </c>
      <c r="H82" t="s">
        <v>108</v>
      </c>
      <c r="I82" t="s">
        <v>4120</v>
      </c>
      <c r="J82" t="s">
        <v>58</v>
      </c>
      <c r="K82" t="s">
        <v>59</v>
      </c>
    </row>
    <row r="83" spans="1:11">
      <c r="A83" s="92" t="s">
        <v>4720</v>
      </c>
      <c r="B83" t="s">
        <v>2027</v>
      </c>
      <c r="C83" t="s">
        <v>2587</v>
      </c>
      <c r="D83" t="s">
        <v>2526</v>
      </c>
      <c r="E83" t="s">
        <v>2588</v>
      </c>
      <c r="G83" t="s">
        <v>5247</v>
      </c>
      <c r="H83" t="s">
        <v>108</v>
      </c>
      <c r="I83" t="s">
        <v>4120</v>
      </c>
      <c r="J83" t="s">
        <v>58</v>
      </c>
      <c r="K83" t="s">
        <v>59</v>
      </c>
    </row>
    <row r="84" spans="1:11">
      <c r="A84" s="92" t="s">
        <v>4720</v>
      </c>
      <c r="B84" t="s">
        <v>2027</v>
      </c>
      <c r="C84" t="s">
        <v>2589</v>
      </c>
      <c r="D84" t="s">
        <v>2590</v>
      </c>
      <c r="E84" t="s">
        <v>108</v>
      </c>
      <c r="F84" t="s">
        <v>2591</v>
      </c>
      <c r="G84" t="s">
        <v>5247</v>
      </c>
      <c r="H84" t="s">
        <v>108</v>
      </c>
      <c r="I84" t="s">
        <v>4120</v>
      </c>
      <c r="J84" t="s">
        <v>58</v>
      </c>
      <c r="K84" t="s">
        <v>59</v>
      </c>
    </row>
    <row r="85" spans="1:11">
      <c r="A85" s="92" t="s">
        <v>4720</v>
      </c>
      <c r="B85" t="s">
        <v>2027</v>
      </c>
      <c r="C85" t="s">
        <v>2592</v>
      </c>
      <c r="D85" t="s">
        <v>2590</v>
      </c>
      <c r="E85" t="s">
        <v>108</v>
      </c>
      <c r="G85" t="s">
        <v>5247</v>
      </c>
      <c r="H85" t="s">
        <v>108</v>
      </c>
      <c r="I85" t="s">
        <v>4120</v>
      </c>
      <c r="J85" t="s">
        <v>58</v>
      </c>
      <c r="K85" t="s">
        <v>59</v>
      </c>
    </row>
    <row r="86" spans="1:11">
      <c r="A86" s="92" t="s">
        <v>4720</v>
      </c>
      <c r="B86" t="s">
        <v>2029</v>
      </c>
      <c r="C86" t="s">
        <v>2594</v>
      </c>
      <c r="D86" t="s">
        <v>2463</v>
      </c>
      <c r="E86" t="s">
        <v>108</v>
      </c>
      <c r="G86" t="s">
        <v>5247</v>
      </c>
      <c r="H86" t="s">
        <v>108</v>
      </c>
      <c r="I86" t="s">
        <v>4124</v>
      </c>
      <c r="J86" t="s">
        <v>58</v>
      </c>
      <c r="K86" t="s">
        <v>59</v>
      </c>
    </row>
    <row r="87" spans="1:11">
      <c r="A87" s="92" t="s">
        <v>4720</v>
      </c>
      <c r="B87" t="s">
        <v>2029</v>
      </c>
      <c r="C87" t="s">
        <v>2462</v>
      </c>
      <c r="D87" t="s">
        <v>2463</v>
      </c>
      <c r="E87" t="s">
        <v>2459</v>
      </c>
      <c r="G87" t="s">
        <v>5247</v>
      </c>
      <c r="H87" t="s">
        <v>2771</v>
      </c>
      <c r="I87" t="s">
        <v>4124</v>
      </c>
      <c r="J87" t="s">
        <v>58</v>
      </c>
      <c r="K87" t="s">
        <v>59</v>
      </c>
    </row>
    <row r="88" spans="1:11">
      <c r="A88" s="92" t="s">
        <v>4720</v>
      </c>
      <c r="B88" t="s">
        <v>2029</v>
      </c>
      <c r="C88" t="s">
        <v>2464</v>
      </c>
      <c r="D88" t="s">
        <v>2463</v>
      </c>
      <c r="E88" t="s">
        <v>2459</v>
      </c>
      <c r="G88" t="s">
        <v>5247</v>
      </c>
      <c r="H88" t="s">
        <v>2771</v>
      </c>
      <c r="I88" t="s">
        <v>4124</v>
      </c>
      <c r="J88" t="s">
        <v>58</v>
      </c>
      <c r="K88" t="s">
        <v>59</v>
      </c>
    </row>
    <row r="89" spans="1:11">
      <c r="A89" s="92" t="s">
        <v>4720</v>
      </c>
      <c r="B89" t="s">
        <v>2029</v>
      </c>
      <c r="C89" t="s">
        <v>2465</v>
      </c>
      <c r="D89" t="s">
        <v>2463</v>
      </c>
      <c r="E89" t="s">
        <v>2459</v>
      </c>
      <c r="G89" t="s">
        <v>5247</v>
      </c>
      <c r="H89" t="s">
        <v>2771</v>
      </c>
      <c r="I89" t="s">
        <v>4124</v>
      </c>
      <c r="J89" t="s">
        <v>58</v>
      </c>
      <c r="K89" t="s">
        <v>59</v>
      </c>
    </row>
    <row r="90" spans="1:11">
      <c r="A90" s="92" t="s">
        <v>4720</v>
      </c>
      <c r="B90" t="s">
        <v>2029</v>
      </c>
      <c r="C90" t="s">
        <v>2466</v>
      </c>
      <c r="D90" t="s">
        <v>2463</v>
      </c>
      <c r="E90" t="s">
        <v>2459</v>
      </c>
      <c r="G90" t="s">
        <v>5247</v>
      </c>
      <c r="H90" t="s">
        <v>2771</v>
      </c>
      <c r="I90" t="s">
        <v>4124</v>
      </c>
      <c r="J90" t="s">
        <v>58</v>
      </c>
      <c r="K90" t="s">
        <v>59</v>
      </c>
    </row>
    <row r="91" spans="1:11">
      <c r="A91" s="92" t="s">
        <v>4720</v>
      </c>
      <c r="B91" t="s">
        <v>2029</v>
      </c>
      <c r="C91" t="s">
        <v>2595</v>
      </c>
      <c r="D91" t="s">
        <v>2596</v>
      </c>
      <c r="E91" t="s">
        <v>108</v>
      </c>
      <c r="F91" t="s">
        <v>2597</v>
      </c>
      <c r="G91" t="s">
        <v>5247</v>
      </c>
      <c r="H91" t="s">
        <v>108</v>
      </c>
      <c r="I91" t="s">
        <v>4124</v>
      </c>
      <c r="J91" t="s">
        <v>58</v>
      </c>
      <c r="K91" t="s">
        <v>59</v>
      </c>
    </row>
    <row r="92" spans="1:11">
      <c r="A92" s="92" t="s">
        <v>4720</v>
      </c>
      <c r="B92" t="s">
        <v>2029</v>
      </c>
      <c r="C92" t="s">
        <v>2598</v>
      </c>
      <c r="D92" t="s">
        <v>2596</v>
      </c>
      <c r="E92" t="s">
        <v>108</v>
      </c>
      <c r="G92" t="s">
        <v>5247</v>
      </c>
      <c r="H92" t="s">
        <v>108</v>
      </c>
      <c r="I92" t="s">
        <v>4124</v>
      </c>
      <c r="J92" t="s">
        <v>58</v>
      </c>
      <c r="K92" t="s">
        <v>59</v>
      </c>
    </row>
    <row r="93" spans="1:11">
      <c r="A93" s="92" t="s">
        <v>4720</v>
      </c>
      <c r="B93" t="s">
        <v>2031</v>
      </c>
      <c r="C93" t="s">
        <v>2600</v>
      </c>
      <c r="D93" t="s">
        <v>2601</v>
      </c>
      <c r="E93" t="s">
        <v>108</v>
      </c>
      <c r="G93" t="s">
        <v>5247</v>
      </c>
      <c r="H93" t="s">
        <v>108</v>
      </c>
      <c r="I93" t="s">
        <v>4126</v>
      </c>
      <c r="J93" t="s">
        <v>58</v>
      </c>
      <c r="K93" t="s">
        <v>59</v>
      </c>
    </row>
    <row r="94" spans="1:11">
      <c r="A94" s="92" t="s">
        <v>4720</v>
      </c>
      <c r="B94" t="s">
        <v>2031</v>
      </c>
      <c r="C94" t="s">
        <v>2602</v>
      </c>
      <c r="D94" t="s">
        <v>2603</v>
      </c>
      <c r="E94" t="s">
        <v>2586</v>
      </c>
      <c r="G94" t="s">
        <v>5247</v>
      </c>
      <c r="H94" t="s">
        <v>108</v>
      </c>
      <c r="I94" t="s">
        <v>4126</v>
      </c>
      <c r="J94" t="s">
        <v>58</v>
      </c>
      <c r="K94" t="s">
        <v>59</v>
      </c>
    </row>
    <row r="95" spans="1:11">
      <c r="A95" s="92" t="s">
        <v>4720</v>
      </c>
      <c r="B95" t="s">
        <v>2031</v>
      </c>
      <c r="C95" t="s">
        <v>2604</v>
      </c>
      <c r="D95" t="s">
        <v>2601</v>
      </c>
      <c r="E95" t="s">
        <v>2605</v>
      </c>
      <c r="F95" t="s">
        <v>2606</v>
      </c>
      <c r="G95" t="s">
        <v>5247</v>
      </c>
      <c r="H95" t="s">
        <v>108</v>
      </c>
      <c r="I95" t="s">
        <v>4126</v>
      </c>
      <c r="J95" t="s">
        <v>58</v>
      </c>
      <c r="K95" t="s">
        <v>59</v>
      </c>
    </row>
    <row r="96" spans="1:11">
      <c r="A96" s="92" t="s">
        <v>4720</v>
      </c>
      <c r="B96" t="s">
        <v>2031</v>
      </c>
      <c r="C96" t="s">
        <v>2468</v>
      </c>
      <c r="D96" t="s">
        <v>2458</v>
      </c>
      <c r="E96" t="s">
        <v>2469</v>
      </c>
      <c r="G96" t="s">
        <v>5247</v>
      </c>
      <c r="H96" t="s">
        <v>108</v>
      </c>
      <c r="I96" t="s">
        <v>4126</v>
      </c>
      <c r="J96" t="s">
        <v>58</v>
      </c>
      <c r="K96" t="s">
        <v>59</v>
      </c>
    </row>
    <row r="97" spans="1:11">
      <c r="A97" s="92" t="s">
        <v>4720</v>
      </c>
      <c r="B97" t="s">
        <v>2031</v>
      </c>
      <c r="C97" t="s">
        <v>2472</v>
      </c>
      <c r="D97" t="s">
        <v>2458</v>
      </c>
      <c r="E97" t="s">
        <v>2459</v>
      </c>
      <c r="G97" t="s">
        <v>5247</v>
      </c>
      <c r="H97" t="s">
        <v>2771</v>
      </c>
      <c r="I97" t="s">
        <v>4126</v>
      </c>
      <c r="J97" t="s">
        <v>58</v>
      </c>
      <c r="K97" t="s">
        <v>59</v>
      </c>
    </row>
    <row r="98" spans="1:11">
      <c r="A98" s="92" t="s">
        <v>4720</v>
      </c>
      <c r="B98" t="s">
        <v>2031</v>
      </c>
      <c r="C98" t="s">
        <v>2473</v>
      </c>
      <c r="D98" t="s">
        <v>2458</v>
      </c>
      <c r="E98" t="s">
        <v>2459</v>
      </c>
      <c r="G98" t="s">
        <v>5247</v>
      </c>
      <c r="H98" t="s">
        <v>2771</v>
      </c>
      <c r="I98" t="s">
        <v>4126</v>
      </c>
      <c r="J98" t="s">
        <v>58</v>
      </c>
      <c r="K98" t="s">
        <v>59</v>
      </c>
    </row>
    <row r="99" spans="1:11">
      <c r="A99" s="92" t="s">
        <v>4720</v>
      </c>
      <c r="B99" t="s">
        <v>2031</v>
      </c>
      <c r="C99" t="s">
        <v>2474</v>
      </c>
      <c r="D99" t="s">
        <v>2458</v>
      </c>
      <c r="E99" t="s">
        <v>2459</v>
      </c>
      <c r="G99" t="s">
        <v>5247</v>
      </c>
      <c r="H99" t="s">
        <v>2771</v>
      </c>
      <c r="I99" t="s">
        <v>4126</v>
      </c>
      <c r="J99" t="s">
        <v>58</v>
      </c>
      <c r="K99" t="s">
        <v>59</v>
      </c>
    </row>
    <row r="100" spans="1:11">
      <c r="A100" s="92" t="s">
        <v>4720</v>
      </c>
      <c r="B100" t="s">
        <v>2031</v>
      </c>
      <c r="C100" t="s">
        <v>2607</v>
      </c>
      <c r="D100" t="s">
        <v>2601</v>
      </c>
      <c r="E100" t="s">
        <v>2563</v>
      </c>
      <c r="G100" t="s">
        <v>5247</v>
      </c>
      <c r="H100" t="s">
        <v>2563</v>
      </c>
      <c r="I100" t="s">
        <v>4126</v>
      </c>
      <c r="J100" t="s">
        <v>58</v>
      </c>
      <c r="K100" t="s">
        <v>59</v>
      </c>
    </row>
    <row r="101" spans="1:11">
      <c r="A101" s="92" t="s">
        <v>4720</v>
      </c>
      <c r="B101" t="s">
        <v>2031</v>
      </c>
      <c r="C101" t="s">
        <v>2608</v>
      </c>
      <c r="D101" t="s">
        <v>2609</v>
      </c>
      <c r="E101" t="s">
        <v>108</v>
      </c>
      <c r="G101" t="s">
        <v>5247</v>
      </c>
      <c r="H101" t="s">
        <v>108</v>
      </c>
      <c r="I101" t="s">
        <v>4126</v>
      </c>
      <c r="J101" t="s">
        <v>58</v>
      </c>
      <c r="K101" t="s">
        <v>59</v>
      </c>
    </row>
    <row r="102" spans="1:11">
      <c r="A102" s="92" t="s">
        <v>4720</v>
      </c>
      <c r="B102" t="s">
        <v>2034</v>
      </c>
      <c r="C102" t="s">
        <v>2614</v>
      </c>
      <c r="E102" t="s">
        <v>2563</v>
      </c>
      <c r="G102" t="s">
        <v>5247</v>
      </c>
      <c r="H102" t="s">
        <v>2563</v>
      </c>
      <c r="I102" t="s">
        <v>4128</v>
      </c>
      <c r="J102" t="s">
        <v>58</v>
      </c>
      <c r="K102" t="s">
        <v>59</v>
      </c>
    </row>
    <row r="103" spans="1:11">
      <c r="A103" s="92" t="s">
        <v>4720</v>
      </c>
      <c r="B103" t="s">
        <v>2034</v>
      </c>
      <c r="C103" t="s">
        <v>2533</v>
      </c>
      <c r="E103" t="s">
        <v>2534</v>
      </c>
      <c r="G103" t="s">
        <v>5247</v>
      </c>
      <c r="H103" t="s">
        <v>2563</v>
      </c>
      <c r="I103" t="s">
        <v>4128</v>
      </c>
      <c r="J103" t="s">
        <v>58</v>
      </c>
      <c r="K103" t="s">
        <v>59</v>
      </c>
    </row>
    <row r="104" spans="1:11">
      <c r="A104" s="92" t="s">
        <v>4720</v>
      </c>
      <c r="B104" t="s">
        <v>2034</v>
      </c>
      <c r="C104" t="s">
        <v>2615</v>
      </c>
      <c r="D104" t="s">
        <v>2601</v>
      </c>
      <c r="E104" t="s">
        <v>108</v>
      </c>
      <c r="G104" t="s">
        <v>5247</v>
      </c>
      <c r="H104" t="s">
        <v>108</v>
      </c>
      <c r="I104" t="s">
        <v>4128</v>
      </c>
      <c r="J104" t="s">
        <v>58</v>
      </c>
      <c r="K104" t="s">
        <v>59</v>
      </c>
    </row>
    <row r="105" spans="1:11">
      <c r="A105" s="92" t="s">
        <v>4720</v>
      </c>
      <c r="B105" t="s">
        <v>2034</v>
      </c>
      <c r="C105" t="s">
        <v>2616</v>
      </c>
      <c r="D105" t="s">
        <v>2601</v>
      </c>
      <c r="E105" t="s">
        <v>108</v>
      </c>
      <c r="G105" t="s">
        <v>5247</v>
      </c>
      <c r="H105" t="s">
        <v>108</v>
      </c>
      <c r="I105" t="s">
        <v>4128</v>
      </c>
      <c r="J105" t="s">
        <v>58</v>
      </c>
      <c r="K105" t="s">
        <v>59</v>
      </c>
    </row>
    <row r="106" spans="1:11">
      <c r="A106" s="92" t="s">
        <v>4720</v>
      </c>
      <c r="B106" t="s">
        <v>2034</v>
      </c>
      <c r="C106" t="s">
        <v>2617</v>
      </c>
      <c r="D106" t="s">
        <v>2596</v>
      </c>
      <c r="E106" t="s">
        <v>108</v>
      </c>
      <c r="G106" t="s">
        <v>5247</v>
      </c>
      <c r="H106" t="s">
        <v>108</v>
      </c>
      <c r="I106" t="s">
        <v>4128</v>
      </c>
      <c r="J106" t="s">
        <v>58</v>
      </c>
      <c r="K106" t="s">
        <v>59</v>
      </c>
    </row>
    <row r="107" spans="1:11">
      <c r="A107" s="92" t="s">
        <v>4720</v>
      </c>
      <c r="B107" t="s">
        <v>2034</v>
      </c>
      <c r="C107" t="s">
        <v>2618</v>
      </c>
      <c r="D107" t="s">
        <v>2619</v>
      </c>
      <c r="E107" t="s">
        <v>2563</v>
      </c>
      <c r="G107" t="s">
        <v>5247</v>
      </c>
      <c r="H107" t="s">
        <v>2563</v>
      </c>
      <c r="I107" t="s">
        <v>4128</v>
      </c>
      <c r="J107" t="s">
        <v>58</v>
      </c>
      <c r="K107" t="s">
        <v>59</v>
      </c>
    </row>
    <row r="108" spans="1:11">
      <c r="A108" s="92" t="s">
        <v>4720</v>
      </c>
      <c r="B108" t="s">
        <v>2034</v>
      </c>
      <c r="C108" t="s">
        <v>2620</v>
      </c>
      <c r="D108" t="s">
        <v>2619</v>
      </c>
      <c r="E108" t="s">
        <v>2563</v>
      </c>
      <c r="G108" t="s">
        <v>5247</v>
      </c>
      <c r="H108" t="s">
        <v>2563</v>
      </c>
      <c r="I108" t="s">
        <v>4128</v>
      </c>
      <c r="J108" t="s">
        <v>58</v>
      </c>
      <c r="K108" t="s">
        <v>59</v>
      </c>
    </row>
    <row r="109" spans="1:11">
      <c r="A109" s="92" t="s">
        <v>4720</v>
      </c>
      <c r="B109" t="s">
        <v>2034</v>
      </c>
      <c r="C109" t="s">
        <v>2476</v>
      </c>
      <c r="D109" t="s">
        <v>2458</v>
      </c>
      <c r="E109" t="s">
        <v>2459</v>
      </c>
      <c r="G109" t="s">
        <v>5247</v>
      </c>
      <c r="H109" t="s">
        <v>2771</v>
      </c>
      <c r="I109" t="s">
        <v>4128</v>
      </c>
      <c r="J109" t="s">
        <v>58</v>
      </c>
      <c r="K109" t="s">
        <v>59</v>
      </c>
    </row>
    <row r="110" spans="1:11">
      <c r="A110" s="92" t="s">
        <v>4720</v>
      </c>
      <c r="B110" t="s">
        <v>2034</v>
      </c>
      <c r="C110" t="s">
        <v>2621</v>
      </c>
      <c r="D110" t="s">
        <v>2619</v>
      </c>
      <c r="E110" t="s">
        <v>108</v>
      </c>
      <c r="F110" t="s">
        <v>2622</v>
      </c>
      <c r="G110" t="s">
        <v>5247</v>
      </c>
      <c r="H110" t="s">
        <v>108</v>
      </c>
      <c r="I110" t="s">
        <v>4128</v>
      </c>
      <c r="J110" t="s">
        <v>58</v>
      </c>
      <c r="K110" t="s">
        <v>59</v>
      </c>
    </row>
    <row r="111" spans="1:11">
      <c r="A111" s="92" t="s">
        <v>4720</v>
      </c>
      <c r="B111" t="s">
        <v>2035</v>
      </c>
      <c r="C111" t="s">
        <v>2624</v>
      </c>
      <c r="D111" t="s">
        <v>2625</v>
      </c>
      <c r="E111" t="s">
        <v>108</v>
      </c>
      <c r="G111" t="s">
        <v>5247</v>
      </c>
      <c r="H111" t="s">
        <v>108</v>
      </c>
      <c r="I111" t="s">
        <v>4132</v>
      </c>
      <c r="J111" t="s">
        <v>58</v>
      </c>
      <c r="K111" t="s">
        <v>59</v>
      </c>
    </row>
    <row r="112" spans="1:11">
      <c r="A112" s="92" t="s">
        <v>4720</v>
      </c>
      <c r="B112" t="s">
        <v>2035</v>
      </c>
      <c r="C112" t="s">
        <v>2626</v>
      </c>
      <c r="D112" t="s">
        <v>2627</v>
      </c>
      <c r="E112" t="s">
        <v>108</v>
      </c>
      <c r="G112" t="s">
        <v>5247</v>
      </c>
      <c r="H112" t="s">
        <v>108</v>
      </c>
      <c r="I112" t="s">
        <v>4132</v>
      </c>
      <c r="J112" t="s">
        <v>58</v>
      </c>
      <c r="K112" t="s">
        <v>59</v>
      </c>
    </row>
    <row r="113" spans="1:11">
      <c r="A113" s="92" t="s">
        <v>4720</v>
      </c>
      <c r="B113" t="s">
        <v>2035</v>
      </c>
      <c r="C113" t="s">
        <v>2628</v>
      </c>
      <c r="D113" t="s">
        <v>2627</v>
      </c>
      <c r="E113" t="s">
        <v>108</v>
      </c>
      <c r="G113" t="s">
        <v>5247</v>
      </c>
      <c r="H113" t="s">
        <v>108</v>
      </c>
      <c r="I113" t="s">
        <v>4132</v>
      </c>
      <c r="J113" t="s">
        <v>58</v>
      </c>
      <c r="K113" t="s">
        <v>59</v>
      </c>
    </row>
    <row r="114" spans="1:11">
      <c r="A114" s="92" t="s">
        <v>4720</v>
      </c>
      <c r="B114" t="s">
        <v>2037</v>
      </c>
      <c r="C114" t="s">
        <v>2630</v>
      </c>
      <c r="D114" t="s">
        <v>2479</v>
      </c>
      <c r="E114" t="s">
        <v>2563</v>
      </c>
      <c r="F114" t="s">
        <v>2631</v>
      </c>
      <c r="G114" t="s">
        <v>5247</v>
      </c>
      <c r="H114" t="s">
        <v>2563</v>
      </c>
      <c r="I114" t="s">
        <v>4136</v>
      </c>
      <c r="J114" t="s">
        <v>58</v>
      </c>
      <c r="K114" t="s">
        <v>59</v>
      </c>
    </row>
    <row r="115" spans="1:11">
      <c r="A115" s="92" t="s">
        <v>4720</v>
      </c>
      <c r="B115" t="s">
        <v>2037</v>
      </c>
      <c r="C115" t="s">
        <v>2632</v>
      </c>
      <c r="D115" t="s">
        <v>2540</v>
      </c>
      <c r="E115" t="s">
        <v>108</v>
      </c>
      <c r="F115" t="s">
        <v>2633</v>
      </c>
      <c r="G115" t="s">
        <v>5247</v>
      </c>
      <c r="H115" t="s">
        <v>108</v>
      </c>
      <c r="I115" t="s">
        <v>4136</v>
      </c>
      <c r="J115" t="s">
        <v>58</v>
      </c>
      <c r="K115" t="s">
        <v>59</v>
      </c>
    </row>
    <row r="116" spans="1:11">
      <c r="A116" s="92" t="s">
        <v>4720</v>
      </c>
      <c r="B116" t="s">
        <v>2037</v>
      </c>
      <c r="C116" t="s">
        <v>2634</v>
      </c>
      <c r="D116" t="s">
        <v>2635</v>
      </c>
      <c r="E116" t="s">
        <v>108</v>
      </c>
      <c r="F116" t="s">
        <v>2636</v>
      </c>
      <c r="G116" t="s">
        <v>5247</v>
      </c>
      <c r="H116" t="s">
        <v>108</v>
      </c>
      <c r="I116" t="s">
        <v>4136</v>
      </c>
      <c r="J116" t="s">
        <v>58</v>
      </c>
      <c r="K116" t="s">
        <v>59</v>
      </c>
    </row>
    <row r="117" spans="1:11">
      <c r="A117" s="92" t="s">
        <v>4720</v>
      </c>
      <c r="B117" t="s">
        <v>2042</v>
      </c>
      <c r="C117" t="s">
        <v>2638</v>
      </c>
      <c r="D117" t="s">
        <v>2540</v>
      </c>
      <c r="E117" t="s">
        <v>108</v>
      </c>
      <c r="F117" t="s">
        <v>2639</v>
      </c>
      <c r="G117" t="s">
        <v>5247</v>
      </c>
      <c r="H117" t="s">
        <v>108</v>
      </c>
      <c r="I117" t="s">
        <v>4140</v>
      </c>
      <c r="J117" t="s">
        <v>58</v>
      </c>
      <c r="K117" t="s">
        <v>59</v>
      </c>
    </row>
    <row r="118" spans="1:11">
      <c r="A118" s="92" t="s">
        <v>4720</v>
      </c>
      <c r="B118" t="s">
        <v>2042</v>
      </c>
      <c r="C118" t="s">
        <v>2640</v>
      </c>
      <c r="D118" t="s">
        <v>2641</v>
      </c>
      <c r="E118" t="s">
        <v>108</v>
      </c>
      <c r="F118" t="s">
        <v>2642</v>
      </c>
      <c r="G118" t="s">
        <v>5247</v>
      </c>
      <c r="H118" t="s">
        <v>108</v>
      </c>
      <c r="I118" t="s">
        <v>4140</v>
      </c>
      <c r="J118" t="s">
        <v>58</v>
      </c>
      <c r="K118" t="s">
        <v>59</v>
      </c>
    </row>
    <row r="119" spans="1:11">
      <c r="A119" s="92" t="s">
        <v>4720</v>
      </c>
      <c r="B119" t="s">
        <v>2042</v>
      </c>
      <c r="C119" t="s">
        <v>2643</v>
      </c>
      <c r="D119" t="s">
        <v>2641</v>
      </c>
      <c r="E119" t="s">
        <v>108</v>
      </c>
      <c r="F119" t="s">
        <v>2644</v>
      </c>
      <c r="G119" t="s">
        <v>5247</v>
      </c>
      <c r="H119" t="s">
        <v>108</v>
      </c>
      <c r="I119" t="s">
        <v>4140</v>
      </c>
      <c r="J119" t="s">
        <v>58</v>
      </c>
      <c r="K119" t="s">
        <v>59</v>
      </c>
    </row>
    <row r="120" spans="1:11">
      <c r="A120" s="92" t="s">
        <v>4720</v>
      </c>
      <c r="B120" t="s">
        <v>2042</v>
      </c>
      <c r="C120" t="s">
        <v>2645</v>
      </c>
      <c r="D120" t="s">
        <v>2540</v>
      </c>
      <c r="E120" t="s">
        <v>108</v>
      </c>
      <c r="G120" t="s">
        <v>5247</v>
      </c>
      <c r="H120" t="s">
        <v>108</v>
      </c>
      <c r="I120" t="s">
        <v>4140</v>
      </c>
      <c r="J120" t="s">
        <v>58</v>
      </c>
      <c r="K120" t="s">
        <v>59</v>
      </c>
    </row>
    <row r="121" spans="1:11">
      <c r="A121" s="92" t="s">
        <v>4720</v>
      </c>
      <c r="B121" t="s">
        <v>2042</v>
      </c>
      <c r="C121" t="s">
        <v>2646</v>
      </c>
      <c r="D121" t="s">
        <v>2647</v>
      </c>
      <c r="E121" t="s">
        <v>2648</v>
      </c>
      <c r="G121" t="s">
        <v>5247</v>
      </c>
      <c r="H121" t="s">
        <v>108</v>
      </c>
      <c r="I121" t="s">
        <v>4140</v>
      </c>
      <c r="J121" t="s">
        <v>58</v>
      </c>
      <c r="K121" t="s">
        <v>59</v>
      </c>
    </row>
    <row r="122" spans="1:11">
      <c r="A122" s="92" t="s">
        <v>4720</v>
      </c>
      <c r="B122" t="s">
        <v>2044</v>
      </c>
      <c r="C122" t="s">
        <v>2650</v>
      </c>
      <c r="D122" t="s">
        <v>2651</v>
      </c>
      <c r="E122" t="s">
        <v>108</v>
      </c>
      <c r="G122" t="s">
        <v>5247</v>
      </c>
      <c r="H122" t="s">
        <v>108</v>
      </c>
      <c r="I122" t="s">
        <v>4144</v>
      </c>
      <c r="J122" t="s">
        <v>2167</v>
      </c>
      <c r="K122" t="s">
        <v>108</v>
      </c>
    </row>
    <row r="123" spans="1:11">
      <c r="A123" s="92" t="s">
        <v>4720</v>
      </c>
      <c r="B123" t="s">
        <v>2044</v>
      </c>
      <c r="C123" t="s">
        <v>2652</v>
      </c>
      <c r="D123" t="s">
        <v>2651</v>
      </c>
      <c r="E123" t="s">
        <v>2563</v>
      </c>
      <c r="F123" t="s">
        <v>2653</v>
      </c>
      <c r="G123" t="s">
        <v>5247</v>
      </c>
      <c r="H123" t="s">
        <v>2563</v>
      </c>
      <c r="I123" t="s">
        <v>4144</v>
      </c>
      <c r="J123" t="s">
        <v>58</v>
      </c>
      <c r="K123" t="s">
        <v>59</v>
      </c>
    </row>
    <row r="124" spans="1:11">
      <c r="A124" s="92" t="s">
        <v>4720</v>
      </c>
      <c r="B124" t="s">
        <v>2044</v>
      </c>
      <c r="C124" t="s">
        <v>2654</v>
      </c>
      <c r="D124" t="s">
        <v>2655</v>
      </c>
      <c r="E124" t="s">
        <v>2656</v>
      </c>
      <c r="F124" t="s">
        <v>2658</v>
      </c>
      <c r="G124" t="s">
        <v>5246</v>
      </c>
      <c r="H124" t="s">
        <v>3210</v>
      </c>
      <c r="I124" t="s">
        <v>4144</v>
      </c>
      <c r="J124" t="s">
        <v>58</v>
      </c>
      <c r="K124" t="s">
        <v>59</v>
      </c>
    </row>
    <row r="125" spans="1:11">
      <c r="A125" s="92" t="s">
        <v>4720</v>
      </c>
      <c r="B125" t="s">
        <v>2044</v>
      </c>
      <c r="C125" t="s">
        <v>2659</v>
      </c>
      <c r="D125" t="s">
        <v>2655</v>
      </c>
      <c r="E125" t="s">
        <v>2580</v>
      </c>
      <c r="F125" t="s">
        <v>2660</v>
      </c>
      <c r="G125" t="s">
        <v>5247</v>
      </c>
      <c r="H125" t="s">
        <v>108</v>
      </c>
      <c r="I125" t="s">
        <v>4144</v>
      </c>
      <c r="J125" t="s">
        <v>58</v>
      </c>
      <c r="K125" t="s">
        <v>59</v>
      </c>
    </row>
    <row r="126" spans="1:11">
      <c r="A126" s="92" t="s">
        <v>4720</v>
      </c>
      <c r="B126" t="s">
        <v>2044</v>
      </c>
      <c r="C126" t="s">
        <v>2661</v>
      </c>
      <c r="D126" t="s">
        <v>2651</v>
      </c>
      <c r="E126" t="s">
        <v>2662</v>
      </c>
      <c r="G126" t="s">
        <v>5247</v>
      </c>
      <c r="H126" t="s">
        <v>108</v>
      </c>
      <c r="I126" t="s">
        <v>4144</v>
      </c>
      <c r="J126" t="s">
        <v>58</v>
      </c>
      <c r="K126" t="s">
        <v>59</v>
      </c>
    </row>
    <row r="127" spans="1:11">
      <c r="A127" s="92" t="s">
        <v>4720</v>
      </c>
      <c r="B127" t="s">
        <v>2044</v>
      </c>
      <c r="C127" t="s">
        <v>2663</v>
      </c>
      <c r="D127" t="s">
        <v>2651</v>
      </c>
      <c r="E127" t="s">
        <v>2664</v>
      </c>
      <c r="F127" t="s">
        <v>2665</v>
      </c>
      <c r="G127" t="s">
        <v>5247</v>
      </c>
      <c r="H127" t="s">
        <v>108</v>
      </c>
      <c r="I127" t="s">
        <v>4144</v>
      </c>
      <c r="J127" t="s">
        <v>58</v>
      </c>
      <c r="K127" t="s">
        <v>59</v>
      </c>
    </row>
    <row r="128" spans="1:11">
      <c r="A128" s="92" t="s">
        <v>4720</v>
      </c>
      <c r="B128" t="s">
        <v>2046</v>
      </c>
      <c r="C128" t="s">
        <v>2667</v>
      </c>
      <c r="D128" t="s">
        <v>2485</v>
      </c>
      <c r="E128" t="s">
        <v>2668</v>
      </c>
      <c r="F128" t="s">
        <v>2669</v>
      </c>
      <c r="G128" t="s">
        <v>5247</v>
      </c>
      <c r="H128" t="s">
        <v>108</v>
      </c>
      <c r="I128" t="s">
        <v>4148</v>
      </c>
      <c r="J128" t="s">
        <v>58</v>
      </c>
      <c r="K128" t="s">
        <v>59</v>
      </c>
    </row>
    <row r="129" spans="1:11">
      <c r="A129" s="92" t="s">
        <v>4720</v>
      </c>
      <c r="B129" t="s">
        <v>2046</v>
      </c>
      <c r="C129" t="s">
        <v>2499</v>
      </c>
      <c r="D129" t="s">
        <v>2500</v>
      </c>
      <c r="E129" t="s">
        <v>2501</v>
      </c>
      <c r="F129" t="s">
        <v>2502</v>
      </c>
      <c r="G129" t="s">
        <v>5247</v>
      </c>
      <c r="H129" t="s">
        <v>108</v>
      </c>
      <c r="I129" t="s">
        <v>4148</v>
      </c>
      <c r="J129" t="s">
        <v>58</v>
      </c>
      <c r="K129" t="s">
        <v>59</v>
      </c>
    </row>
    <row r="130" spans="1:11">
      <c r="A130" s="92" t="s">
        <v>4720</v>
      </c>
      <c r="B130" t="s">
        <v>2046</v>
      </c>
      <c r="C130" t="s">
        <v>2506</v>
      </c>
      <c r="D130" t="s">
        <v>2458</v>
      </c>
      <c r="E130" t="s">
        <v>2459</v>
      </c>
      <c r="G130" t="s">
        <v>5247</v>
      </c>
      <c r="H130" t="s">
        <v>2771</v>
      </c>
      <c r="I130" t="s">
        <v>4148</v>
      </c>
      <c r="J130" t="s">
        <v>58</v>
      </c>
      <c r="K130" t="s">
        <v>59</v>
      </c>
    </row>
    <row r="131" spans="1:11">
      <c r="A131" s="92" t="s">
        <v>4720</v>
      </c>
      <c r="B131" t="s">
        <v>2046</v>
      </c>
      <c r="C131" t="s">
        <v>2670</v>
      </c>
      <c r="D131" t="s">
        <v>2458</v>
      </c>
      <c r="E131" t="s">
        <v>108</v>
      </c>
      <c r="G131" t="s">
        <v>5247</v>
      </c>
      <c r="H131" t="s">
        <v>108</v>
      </c>
      <c r="I131" t="s">
        <v>4148</v>
      </c>
      <c r="J131" t="s">
        <v>35</v>
      </c>
      <c r="K131" t="s">
        <v>36</v>
      </c>
    </row>
    <row r="132" spans="1:11">
      <c r="A132" s="92" t="s">
        <v>4720</v>
      </c>
      <c r="B132" t="s">
        <v>2046</v>
      </c>
      <c r="C132" t="s">
        <v>2671</v>
      </c>
      <c r="D132" t="s">
        <v>2504</v>
      </c>
      <c r="E132" t="s">
        <v>2672</v>
      </c>
      <c r="F132" t="s">
        <v>2673</v>
      </c>
      <c r="G132" t="s">
        <v>5247</v>
      </c>
      <c r="H132" t="s">
        <v>2672</v>
      </c>
      <c r="I132" t="s">
        <v>4148</v>
      </c>
      <c r="J132" t="s">
        <v>35</v>
      </c>
      <c r="K132" t="s">
        <v>36</v>
      </c>
    </row>
    <row r="133" spans="1:11">
      <c r="A133" s="92" t="s">
        <v>4737</v>
      </c>
      <c r="B133" t="s">
        <v>2001</v>
      </c>
      <c r="C133" t="s">
        <v>2866</v>
      </c>
      <c r="D133" t="s">
        <v>2446</v>
      </c>
      <c r="E133" t="s">
        <v>1611</v>
      </c>
      <c r="F133" t="s">
        <v>2867</v>
      </c>
      <c r="G133" t="s">
        <v>5245</v>
      </c>
      <c r="H133" t="s">
        <v>108</v>
      </c>
      <c r="I133" t="s">
        <v>4077</v>
      </c>
      <c r="J133" t="s">
        <v>35</v>
      </c>
      <c r="K133" t="s">
        <v>36</v>
      </c>
    </row>
    <row r="134" spans="1:11">
      <c r="A134" s="92" t="s">
        <v>4737</v>
      </c>
      <c r="B134" t="s">
        <v>2001</v>
      </c>
      <c r="C134" t="s">
        <v>2868</v>
      </c>
      <c r="D134" t="s">
        <v>2869</v>
      </c>
      <c r="E134" t="s">
        <v>2870</v>
      </c>
      <c r="F134" t="s">
        <v>2871</v>
      </c>
      <c r="G134" t="s">
        <v>5245</v>
      </c>
      <c r="H134" t="s">
        <v>108</v>
      </c>
      <c r="I134" t="s">
        <v>4077</v>
      </c>
      <c r="J134" t="s">
        <v>35</v>
      </c>
      <c r="K134" t="s">
        <v>36</v>
      </c>
    </row>
    <row r="135" spans="1:11">
      <c r="A135" s="92" t="s">
        <v>4737</v>
      </c>
      <c r="B135" t="s">
        <v>2001</v>
      </c>
      <c r="C135" t="s">
        <v>2872</v>
      </c>
      <c r="D135" t="s">
        <v>2869</v>
      </c>
      <c r="E135" t="s">
        <v>2563</v>
      </c>
      <c r="F135" t="s">
        <v>2873</v>
      </c>
      <c r="G135" t="s">
        <v>5245</v>
      </c>
      <c r="H135" t="s">
        <v>2563</v>
      </c>
      <c r="I135" t="s">
        <v>4077</v>
      </c>
      <c r="J135" t="s">
        <v>35</v>
      </c>
      <c r="K135" t="s">
        <v>36</v>
      </c>
    </row>
    <row r="136" spans="1:11">
      <c r="A136" s="92" t="s">
        <v>4737</v>
      </c>
      <c r="B136" t="s">
        <v>2001</v>
      </c>
      <c r="C136" t="s">
        <v>2874</v>
      </c>
      <c r="D136" t="s">
        <v>2446</v>
      </c>
      <c r="E136" t="s">
        <v>108</v>
      </c>
      <c r="F136" t="s">
        <v>2875</v>
      </c>
      <c r="G136" t="s">
        <v>5245</v>
      </c>
      <c r="H136" t="s">
        <v>108</v>
      </c>
      <c r="I136" t="s">
        <v>4077</v>
      </c>
      <c r="J136" t="s">
        <v>35</v>
      </c>
      <c r="K136" t="s">
        <v>36</v>
      </c>
    </row>
    <row r="137" spans="1:11">
      <c r="A137" s="92" t="s">
        <v>4737</v>
      </c>
      <c r="B137" t="s">
        <v>2001</v>
      </c>
      <c r="C137" t="s">
        <v>2876</v>
      </c>
      <c r="D137" t="s">
        <v>2877</v>
      </c>
      <c r="E137" t="s">
        <v>2563</v>
      </c>
      <c r="F137" t="s">
        <v>2873</v>
      </c>
      <c r="G137" t="s">
        <v>5245</v>
      </c>
      <c r="H137" t="s">
        <v>2563</v>
      </c>
      <c r="I137" t="s">
        <v>4077</v>
      </c>
      <c r="J137" t="s">
        <v>35</v>
      </c>
      <c r="K137" t="s">
        <v>36</v>
      </c>
    </row>
    <row r="138" spans="1:11">
      <c r="A138" s="92" t="s">
        <v>4737</v>
      </c>
      <c r="B138" t="s">
        <v>2001</v>
      </c>
      <c r="C138" t="s">
        <v>2458</v>
      </c>
      <c r="D138" t="s">
        <v>2458</v>
      </c>
      <c r="E138" t="s">
        <v>2459</v>
      </c>
      <c r="F138" t="s">
        <v>2717</v>
      </c>
      <c r="G138" t="s">
        <v>5245</v>
      </c>
      <c r="H138" t="s">
        <v>2771</v>
      </c>
      <c r="I138" t="s">
        <v>4077</v>
      </c>
      <c r="J138" t="s">
        <v>35</v>
      </c>
      <c r="K138" t="s">
        <v>36</v>
      </c>
    </row>
    <row r="139" spans="1:11">
      <c r="A139" s="92" t="s">
        <v>4737</v>
      </c>
      <c r="B139" t="s">
        <v>2004</v>
      </c>
      <c r="C139" t="s">
        <v>2879</v>
      </c>
      <c r="D139" t="s">
        <v>2869</v>
      </c>
      <c r="E139" t="s">
        <v>2672</v>
      </c>
      <c r="F139" t="s">
        <v>2880</v>
      </c>
      <c r="G139" t="s">
        <v>5245</v>
      </c>
      <c r="H139" t="s">
        <v>2672</v>
      </c>
      <c r="I139" t="s">
        <v>4081</v>
      </c>
      <c r="J139" t="s">
        <v>35</v>
      </c>
      <c r="K139" t="s">
        <v>36</v>
      </c>
    </row>
    <row r="140" spans="1:11">
      <c r="A140" s="92" t="s">
        <v>4737</v>
      </c>
      <c r="B140" t="s">
        <v>2004</v>
      </c>
      <c r="C140" t="s">
        <v>2881</v>
      </c>
      <c r="D140" t="s">
        <v>2869</v>
      </c>
      <c r="E140" t="s">
        <v>2459</v>
      </c>
      <c r="F140" t="s">
        <v>2882</v>
      </c>
      <c r="G140" t="s">
        <v>5245</v>
      </c>
      <c r="H140" t="s">
        <v>2771</v>
      </c>
      <c r="I140" t="s">
        <v>4081</v>
      </c>
      <c r="J140" t="s">
        <v>35</v>
      </c>
      <c r="K140" t="s">
        <v>36</v>
      </c>
    </row>
    <row r="141" spans="1:11">
      <c r="A141" s="92" t="s">
        <v>4737</v>
      </c>
      <c r="B141" t="s">
        <v>2004</v>
      </c>
      <c r="C141" t="s">
        <v>2883</v>
      </c>
      <c r="D141" t="s">
        <v>2884</v>
      </c>
      <c r="E141" t="s">
        <v>2459</v>
      </c>
      <c r="F141" t="s">
        <v>2885</v>
      </c>
      <c r="G141" t="s">
        <v>5245</v>
      </c>
      <c r="H141" t="s">
        <v>2771</v>
      </c>
      <c r="I141" t="s">
        <v>4081</v>
      </c>
      <c r="J141" t="s">
        <v>35</v>
      </c>
      <c r="K141" t="s">
        <v>36</v>
      </c>
    </row>
    <row r="142" spans="1:11">
      <c r="A142" s="92" t="s">
        <v>4737</v>
      </c>
      <c r="B142" t="s">
        <v>2004</v>
      </c>
      <c r="C142" t="s">
        <v>2886</v>
      </c>
      <c r="D142" t="s">
        <v>2446</v>
      </c>
      <c r="E142" t="s">
        <v>2672</v>
      </c>
      <c r="F142" t="s">
        <v>2887</v>
      </c>
      <c r="G142" t="s">
        <v>5245</v>
      </c>
      <c r="H142" t="s">
        <v>2672</v>
      </c>
      <c r="I142" t="s">
        <v>4081</v>
      </c>
      <c r="J142" t="s">
        <v>567</v>
      </c>
      <c r="K142" t="s">
        <v>108</v>
      </c>
    </row>
    <row r="143" spans="1:11">
      <c r="A143" s="92" t="s">
        <v>4737</v>
      </c>
      <c r="B143" t="s">
        <v>2004</v>
      </c>
      <c r="C143" t="s">
        <v>2888</v>
      </c>
      <c r="D143" t="s">
        <v>2889</v>
      </c>
      <c r="E143" t="s">
        <v>2890</v>
      </c>
      <c r="F143" t="s">
        <v>2891</v>
      </c>
      <c r="G143" t="s">
        <v>5245</v>
      </c>
      <c r="H143" t="s">
        <v>2672</v>
      </c>
      <c r="I143" t="s">
        <v>4081</v>
      </c>
      <c r="J143" t="s">
        <v>35</v>
      </c>
      <c r="K143" t="s">
        <v>36</v>
      </c>
    </row>
    <row r="144" spans="1:11">
      <c r="A144" s="92" t="s">
        <v>4737</v>
      </c>
      <c r="B144" t="s">
        <v>2004</v>
      </c>
      <c r="C144" t="s">
        <v>2892</v>
      </c>
      <c r="D144" t="s">
        <v>2893</v>
      </c>
      <c r="E144" t="s">
        <v>2894</v>
      </c>
      <c r="F144" t="s">
        <v>2895</v>
      </c>
      <c r="G144" t="s">
        <v>5244</v>
      </c>
      <c r="H144" t="s">
        <v>1213</v>
      </c>
      <c r="I144" t="s">
        <v>4081</v>
      </c>
      <c r="J144" t="s">
        <v>35</v>
      </c>
      <c r="K144" t="s">
        <v>36</v>
      </c>
    </row>
    <row r="145" spans="1:11">
      <c r="A145" s="92" t="s">
        <v>4737</v>
      </c>
      <c r="B145" t="s">
        <v>2004</v>
      </c>
      <c r="C145" t="s">
        <v>2896</v>
      </c>
      <c r="D145" t="s">
        <v>2877</v>
      </c>
      <c r="E145" t="s">
        <v>2897</v>
      </c>
      <c r="F145" t="s">
        <v>2899</v>
      </c>
      <c r="G145" t="s">
        <v>5245</v>
      </c>
      <c r="H145" t="s">
        <v>108</v>
      </c>
      <c r="I145" t="s">
        <v>4081</v>
      </c>
      <c r="J145" t="s">
        <v>35</v>
      </c>
      <c r="K145" t="s">
        <v>36</v>
      </c>
    </row>
    <row r="146" spans="1:11">
      <c r="A146" s="92" t="s">
        <v>4737</v>
      </c>
      <c r="B146" t="s">
        <v>2004</v>
      </c>
      <c r="C146" t="s">
        <v>2900</v>
      </c>
      <c r="D146" t="s">
        <v>2901</v>
      </c>
      <c r="E146" t="s">
        <v>2459</v>
      </c>
      <c r="G146" t="s">
        <v>5245</v>
      </c>
      <c r="H146" t="s">
        <v>2771</v>
      </c>
      <c r="I146" t="s">
        <v>4081</v>
      </c>
      <c r="J146" t="s">
        <v>35</v>
      </c>
      <c r="K146" t="s">
        <v>36</v>
      </c>
    </row>
    <row r="147" spans="1:11">
      <c r="A147" s="92" t="s">
        <v>4737</v>
      </c>
      <c r="B147" t="s">
        <v>2004</v>
      </c>
      <c r="C147" t="s">
        <v>2905</v>
      </c>
      <c r="D147" t="s">
        <v>2446</v>
      </c>
      <c r="E147" t="s">
        <v>2459</v>
      </c>
      <c r="G147" t="s">
        <v>5245</v>
      </c>
      <c r="H147" t="s">
        <v>2771</v>
      </c>
      <c r="I147" t="s">
        <v>4081</v>
      </c>
      <c r="J147" t="s">
        <v>567</v>
      </c>
      <c r="K147" t="s">
        <v>108</v>
      </c>
    </row>
    <row r="148" spans="1:11">
      <c r="A148" s="92" t="s">
        <v>4737</v>
      </c>
      <c r="B148" t="s">
        <v>2004</v>
      </c>
      <c r="C148" t="s">
        <v>2906</v>
      </c>
      <c r="D148" t="s">
        <v>2901</v>
      </c>
      <c r="E148" t="s">
        <v>108</v>
      </c>
      <c r="F148" t="s">
        <v>2907</v>
      </c>
      <c r="G148" t="s">
        <v>5245</v>
      </c>
      <c r="H148" t="s">
        <v>108</v>
      </c>
      <c r="I148" t="s">
        <v>4081</v>
      </c>
      <c r="J148" t="s">
        <v>35</v>
      </c>
      <c r="K148" t="s">
        <v>36</v>
      </c>
    </row>
    <row r="149" spans="1:11">
      <c r="A149" s="92" t="s">
        <v>4737</v>
      </c>
      <c r="B149" t="s">
        <v>2004</v>
      </c>
      <c r="C149" t="s">
        <v>2908</v>
      </c>
      <c r="D149" t="s">
        <v>2909</v>
      </c>
      <c r="E149" t="s">
        <v>2894</v>
      </c>
      <c r="F149" t="s">
        <v>2895</v>
      </c>
      <c r="G149" t="s">
        <v>5244</v>
      </c>
      <c r="H149" t="s">
        <v>1213</v>
      </c>
      <c r="I149" t="s">
        <v>4081</v>
      </c>
      <c r="J149" t="s">
        <v>35</v>
      </c>
      <c r="K149" t="s">
        <v>36</v>
      </c>
    </row>
    <row r="150" spans="1:11">
      <c r="A150" s="92" t="s">
        <v>4737</v>
      </c>
      <c r="B150" t="s">
        <v>2004</v>
      </c>
      <c r="C150" t="s">
        <v>2458</v>
      </c>
      <c r="D150" t="s">
        <v>2458</v>
      </c>
      <c r="E150" t="s">
        <v>2459</v>
      </c>
      <c r="F150" t="s">
        <v>2719</v>
      </c>
      <c r="G150" t="s">
        <v>5245</v>
      </c>
      <c r="H150" t="s">
        <v>2771</v>
      </c>
      <c r="I150" t="s">
        <v>4081</v>
      </c>
    </row>
    <row r="151" spans="1:11">
      <c r="A151" s="92" t="s">
        <v>4737</v>
      </c>
      <c r="B151" t="s">
        <v>2004</v>
      </c>
      <c r="C151" t="s">
        <v>2910</v>
      </c>
      <c r="D151" t="s">
        <v>2415</v>
      </c>
      <c r="E151" t="s">
        <v>2459</v>
      </c>
      <c r="F151" t="s">
        <v>2911</v>
      </c>
      <c r="G151" t="s">
        <v>5245</v>
      </c>
      <c r="H151" t="s">
        <v>2771</v>
      </c>
      <c r="I151" t="s">
        <v>4081</v>
      </c>
      <c r="J151" t="s">
        <v>35</v>
      </c>
      <c r="K151" t="s">
        <v>36</v>
      </c>
    </row>
    <row r="152" spans="1:11">
      <c r="A152" s="92" t="s">
        <v>4737</v>
      </c>
      <c r="B152" t="s">
        <v>2004</v>
      </c>
      <c r="C152" t="s">
        <v>2912</v>
      </c>
      <c r="D152" t="s">
        <v>2877</v>
      </c>
      <c r="E152" t="s">
        <v>2913</v>
      </c>
      <c r="F152" t="s">
        <v>2914</v>
      </c>
      <c r="G152" t="s">
        <v>5243</v>
      </c>
      <c r="H152" t="s">
        <v>2558</v>
      </c>
      <c r="I152" t="s">
        <v>4081</v>
      </c>
      <c r="J152" t="s">
        <v>35</v>
      </c>
      <c r="K152" t="s">
        <v>36</v>
      </c>
    </row>
    <row r="153" spans="1:11">
      <c r="A153" s="92" t="s">
        <v>4737</v>
      </c>
      <c r="B153" t="s">
        <v>2004</v>
      </c>
      <c r="C153" t="s">
        <v>2915</v>
      </c>
      <c r="D153" t="s">
        <v>2884</v>
      </c>
      <c r="E153" t="s">
        <v>2672</v>
      </c>
      <c r="F153" t="s">
        <v>2916</v>
      </c>
      <c r="G153" t="s">
        <v>5245</v>
      </c>
      <c r="H153" t="s">
        <v>2672</v>
      </c>
      <c r="I153" t="s">
        <v>4081</v>
      </c>
      <c r="J153" t="s">
        <v>35</v>
      </c>
      <c r="K153" t="s">
        <v>36</v>
      </c>
    </row>
    <row r="154" spans="1:11">
      <c r="A154" s="92" t="s">
        <v>4737</v>
      </c>
      <c r="B154" t="s">
        <v>2007</v>
      </c>
      <c r="C154" t="s">
        <v>2458</v>
      </c>
      <c r="D154" t="s">
        <v>2458</v>
      </c>
      <c r="E154" t="s">
        <v>2459</v>
      </c>
      <c r="F154" t="s">
        <v>2717</v>
      </c>
      <c r="G154" t="s">
        <v>5245</v>
      </c>
      <c r="H154" t="s">
        <v>2771</v>
      </c>
      <c r="I154" t="s">
        <v>4085</v>
      </c>
      <c r="J154" t="s">
        <v>35</v>
      </c>
      <c r="K154" t="s">
        <v>36</v>
      </c>
    </row>
    <row r="155" spans="1:11">
      <c r="A155" s="92" t="s">
        <v>4737</v>
      </c>
      <c r="B155" t="s">
        <v>2007</v>
      </c>
      <c r="C155" t="s">
        <v>2918</v>
      </c>
      <c r="D155" t="s">
        <v>2919</v>
      </c>
      <c r="E155" t="s">
        <v>2920</v>
      </c>
      <c r="F155" t="s">
        <v>2922</v>
      </c>
      <c r="G155" t="s">
        <v>5245</v>
      </c>
      <c r="H155" t="s">
        <v>2672</v>
      </c>
      <c r="I155" t="s">
        <v>4085</v>
      </c>
      <c r="J155" t="s">
        <v>35</v>
      </c>
      <c r="K155" t="s">
        <v>36</v>
      </c>
    </row>
    <row r="156" spans="1:11">
      <c r="A156" s="92" t="s">
        <v>4737</v>
      </c>
      <c r="B156" t="s">
        <v>2007</v>
      </c>
      <c r="C156" t="s">
        <v>2923</v>
      </c>
      <c r="D156" t="s">
        <v>2446</v>
      </c>
      <c r="E156" t="s">
        <v>2672</v>
      </c>
      <c r="F156" t="s">
        <v>2924</v>
      </c>
      <c r="G156" t="s">
        <v>5245</v>
      </c>
      <c r="H156" t="s">
        <v>2672</v>
      </c>
      <c r="I156" t="s">
        <v>4085</v>
      </c>
      <c r="J156" t="s">
        <v>35</v>
      </c>
      <c r="K156" t="s">
        <v>36</v>
      </c>
    </row>
    <row r="157" spans="1:11">
      <c r="A157" s="92" t="s">
        <v>4737</v>
      </c>
      <c r="B157" t="s">
        <v>2007</v>
      </c>
      <c r="C157" t="s">
        <v>2925</v>
      </c>
      <c r="D157" t="s">
        <v>2415</v>
      </c>
      <c r="E157" t="s">
        <v>108</v>
      </c>
      <c r="G157" t="s">
        <v>5245</v>
      </c>
      <c r="H157" t="s">
        <v>108</v>
      </c>
      <c r="I157" t="s">
        <v>4085</v>
      </c>
      <c r="J157" t="s">
        <v>35</v>
      </c>
      <c r="K157" t="s">
        <v>36</v>
      </c>
    </row>
    <row r="158" spans="1:11">
      <c r="A158" s="92" t="s">
        <v>4737</v>
      </c>
      <c r="B158" t="s">
        <v>2007</v>
      </c>
      <c r="C158" t="s">
        <v>2926</v>
      </c>
      <c r="D158" t="s">
        <v>2869</v>
      </c>
      <c r="E158" t="s">
        <v>108</v>
      </c>
      <c r="F158" t="s">
        <v>2927</v>
      </c>
      <c r="G158" t="s">
        <v>5245</v>
      </c>
      <c r="H158" t="s">
        <v>108</v>
      </c>
      <c r="I158" t="s">
        <v>4085</v>
      </c>
      <c r="J158" t="s">
        <v>35</v>
      </c>
      <c r="K158" t="s">
        <v>36</v>
      </c>
    </row>
    <row r="159" spans="1:11">
      <c r="A159" s="92" t="s">
        <v>4737</v>
      </c>
      <c r="B159" t="s">
        <v>2007</v>
      </c>
      <c r="C159" t="s">
        <v>2928</v>
      </c>
      <c r="D159" t="s">
        <v>2889</v>
      </c>
      <c r="E159" t="s">
        <v>2672</v>
      </c>
      <c r="F159" t="s">
        <v>2929</v>
      </c>
      <c r="G159" t="s">
        <v>5245</v>
      </c>
      <c r="H159" t="s">
        <v>2672</v>
      </c>
      <c r="I159" t="s">
        <v>4085</v>
      </c>
      <c r="J159" t="s">
        <v>35</v>
      </c>
      <c r="K159" t="s">
        <v>36</v>
      </c>
    </row>
    <row r="160" spans="1:11">
      <c r="A160" s="92" t="s">
        <v>4737</v>
      </c>
      <c r="B160" t="s">
        <v>2007</v>
      </c>
      <c r="C160" t="s">
        <v>2930</v>
      </c>
      <c r="D160" t="s">
        <v>2446</v>
      </c>
      <c r="E160" t="s">
        <v>2672</v>
      </c>
      <c r="F160" t="s">
        <v>2931</v>
      </c>
      <c r="G160" t="s">
        <v>5245</v>
      </c>
      <c r="H160" t="s">
        <v>2672</v>
      </c>
      <c r="I160" t="s">
        <v>4085</v>
      </c>
      <c r="J160" t="s">
        <v>35</v>
      </c>
      <c r="K160" t="s">
        <v>36</v>
      </c>
    </row>
    <row r="161" spans="1:11">
      <c r="A161" s="92" t="s">
        <v>4737</v>
      </c>
      <c r="B161" t="s">
        <v>2007</v>
      </c>
      <c r="C161" t="s">
        <v>2932</v>
      </c>
      <c r="D161" t="s">
        <v>2889</v>
      </c>
      <c r="E161" t="s">
        <v>2933</v>
      </c>
      <c r="F161" t="s">
        <v>2934</v>
      </c>
      <c r="G161" t="s">
        <v>5245</v>
      </c>
      <c r="H161" t="s">
        <v>2563</v>
      </c>
      <c r="I161" t="s">
        <v>4085</v>
      </c>
      <c r="J161" t="s">
        <v>35</v>
      </c>
      <c r="K161" t="s">
        <v>36</v>
      </c>
    </row>
    <row r="162" spans="1:11">
      <c r="A162" s="92" t="s">
        <v>4737</v>
      </c>
      <c r="B162" t="s">
        <v>2007</v>
      </c>
      <c r="C162" t="s">
        <v>2935</v>
      </c>
      <c r="D162" t="s">
        <v>2893</v>
      </c>
      <c r="E162" t="s">
        <v>2936</v>
      </c>
      <c r="F162" t="s">
        <v>2937</v>
      </c>
      <c r="G162" t="s">
        <v>5245</v>
      </c>
      <c r="H162" t="s">
        <v>2672</v>
      </c>
      <c r="I162" t="s">
        <v>4085</v>
      </c>
      <c r="J162" t="s">
        <v>35</v>
      </c>
      <c r="K162" t="s">
        <v>36</v>
      </c>
    </row>
    <row r="163" spans="1:11">
      <c r="A163" s="92" t="s">
        <v>4737</v>
      </c>
      <c r="B163" t="s">
        <v>2007</v>
      </c>
      <c r="C163" t="s">
        <v>2938</v>
      </c>
      <c r="D163" t="s">
        <v>2877</v>
      </c>
      <c r="E163" t="s">
        <v>108</v>
      </c>
      <c r="G163" t="s">
        <v>5245</v>
      </c>
      <c r="H163" t="s">
        <v>108</v>
      </c>
      <c r="I163" t="s">
        <v>4085</v>
      </c>
      <c r="J163" t="s">
        <v>35</v>
      </c>
      <c r="K163" t="s">
        <v>36</v>
      </c>
    </row>
    <row r="164" spans="1:11">
      <c r="A164" s="92" t="s">
        <v>4737</v>
      </c>
      <c r="B164" t="s">
        <v>2007</v>
      </c>
      <c r="C164" t="s">
        <v>2939</v>
      </c>
      <c r="D164" t="s">
        <v>2877</v>
      </c>
      <c r="E164" t="s">
        <v>2672</v>
      </c>
      <c r="F164" t="s">
        <v>2940</v>
      </c>
      <c r="G164" t="s">
        <v>5245</v>
      </c>
      <c r="H164" t="s">
        <v>2672</v>
      </c>
      <c r="I164" t="s">
        <v>4085</v>
      </c>
      <c r="J164" t="s">
        <v>35</v>
      </c>
      <c r="K164" t="s">
        <v>36</v>
      </c>
    </row>
    <row r="165" spans="1:11">
      <c r="A165" s="92" t="s">
        <v>4737</v>
      </c>
      <c r="B165" t="s">
        <v>2010</v>
      </c>
      <c r="C165" t="s">
        <v>2458</v>
      </c>
      <c r="D165" t="s">
        <v>2458</v>
      </c>
      <c r="E165" t="s">
        <v>2459</v>
      </c>
      <c r="F165" t="s">
        <v>2722</v>
      </c>
      <c r="G165" t="s">
        <v>5245</v>
      </c>
      <c r="H165" t="s">
        <v>2771</v>
      </c>
      <c r="I165" t="s">
        <v>4089</v>
      </c>
      <c r="J165" t="s">
        <v>35</v>
      </c>
      <c r="K165" t="s">
        <v>36</v>
      </c>
    </row>
    <row r="166" spans="1:11">
      <c r="A166" s="92" t="s">
        <v>4737</v>
      </c>
      <c r="B166" t="s">
        <v>2010</v>
      </c>
      <c r="C166" t="s">
        <v>2942</v>
      </c>
      <c r="D166" t="s">
        <v>2869</v>
      </c>
      <c r="E166" t="s">
        <v>2943</v>
      </c>
      <c r="F166" t="s">
        <v>2944</v>
      </c>
      <c r="G166" t="s">
        <v>5245</v>
      </c>
      <c r="H166" t="s">
        <v>2672</v>
      </c>
      <c r="I166" t="s">
        <v>4089</v>
      </c>
      <c r="J166" t="s">
        <v>35</v>
      </c>
      <c r="K166" t="s">
        <v>36</v>
      </c>
    </row>
    <row r="167" spans="1:11">
      <c r="A167" s="92" t="s">
        <v>4737</v>
      </c>
      <c r="B167" t="s">
        <v>2010</v>
      </c>
      <c r="C167" t="s">
        <v>2945</v>
      </c>
      <c r="D167" t="s">
        <v>2946</v>
      </c>
      <c r="E167" t="s">
        <v>2459</v>
      </c>
      <c r="G167" t="s">
        <v>5245</v>
      </c>
      <c r="H167" t="s">
        <v>2771</v>
      </c>
      <c r="I167" t="s">
        <v>4089</v>
      </c>
      <c r="J167" t="s">
        <v>35</v>
      </c>
      <c r="K167" t="s">
        <v>36</v>
      </c>
    </row>
    <row r="168" spans="1:11">
      <c r="A168" s="92" t="s">
        <v>4737</v>
      </c>
      <c r="B168" t="s">
        <v>2010</v>
      </c>
      <c r="C168" t="s">
        <v>2947</v>
      </c>
      <c r="D168" t="s">
        <v>2884</v>
      </c>
      <c r="E168" t="s">
        <v>2672</v>
      </c>
      <c r="F168" t="s">
        <v>2948</v>
      </c>
      <c r="G168" t="s">
        <v>5245</v>
      </c>
      <c r="H168" t="s">
        <v>2672</v>
      </c>
      <c r="I168" t="s">
        <v>4089</v>
      </c>
      <c r="J168" t="s">
        <v>35</v>
      </c>
      <c r="K168" t="s">
        <v>36</v>
      </c>
    </row>
    <row r="169" spans="1:11">
      <c r="A169" s="92" t="s">
        <v>4737</v>
      </c>
      <c r="B169" t="s">
        <v>2010</v>
      </c>
      <c r="C169" t="s">
        <v>2949</v>
      </c>
      <c r="D169" t="s">
        <v>2415</v>
      </c>
      <c r="E169" t="s">
        <v>2459</v>
      </c>
      <c r="G169" t="s">
        <v>5245</v>
      </c>
      <c r="H169" t="s">
        <v>2771</v>
      </c>
      <c r="I169" t="s">
        <v>4089</v>
      </c>
      <c r="J169" t="s">
        <v>35</v>
      </c>
      <c r="K169" t="s">
        <v>36</v>
      </c>
    </row>
    <row r="170" spans="1:11">
      <c r="A170" s="92" t="s">
        <v>4737</v>
      </c>
      <c r="B170" t="s">
        <v>2010</v>
      </c>
      <c r="C170" t="s">
        <v>2950</v>
      </c>
      <c r="D170" t="s">
        <v>2446</v>
      </c>
      <c r="E170" t="s">
        <v>2672</v>
      </c>
      <c r="F170" t="s">
        <v>2951</v>
      </c>
      <c r="G170" t="s">
        <v>5245</v>
      </c>
      <c r="H170" t="s">
        <v>2672</v>
      </c>
      <c r="I170" t="s">
        <v>4089</v>
      </c>
      <c r="J170" t="s">
        <v>567</v>
      </c>
      <c r="K170" t="s">
        <v>108</v>
      </c>
    </row>
    <row r="171" spans="1:11">
      <c r="A171" s="92" t="s">
        <v>4737</v>
      </c>
      <c r="B171" t="s">
        <v>2010</v>
      </c>
      <c r="C171" t="s">
        <v>2952</v>
      </c>
      <c r="D171" t="s">
        <v>2446</v>
      </c>
      <c r="E171" t="s">
        <v>2672</v>
      </c>
      <c r="G171" t="s">
        <v>5245</v>
      </c>
      <c r="H171" t="s">
        <v>2672</v>
      </c>
      <c r="I171" t="s">
        <v>4089</v>
      </c>
    </row>
    <row r="172" spans="1:11">
      <c r="A172" s="92" t="s">
        <v>4737</v>
      </c>
      <c r="B172" t="s">
        <v>2010</v>
      </c>
      <c r="C172" t="s">
        <v>2953</v>
      </c>
      <c r="D172" t="s">
        <v>2909</v>
      </c>
      <c r="E172" t="s">
        <v>1213</v>
      </c>
      <c r="F172" t="s">
        <v>2954</v>
      </c>
      <c r="G172" t="s">
        <v>5244</v>
      </c>
      <c r="H172" t="s">
        <v>1213</v>
      </c>
      <c r="I172" t="s">
        <v>4089</v>
      </c>
      <c r="J172" t="s">
        <v>35</v>
      </c>
      <c r="K172" t="s">
        <v>36</v>
      </c>
    </row>
    <row r="173" spans="1:11">
      <c r="A173" s="92" t="s">
        <v>4737</v>
      </c>
      <c r="B173" t="s">
        <v>2010</v>
      </c>
      <c r="C173" t="s">
        <v>2955</v>
      </c>
      <c r="D173" t="s">
        <v>2446</v>
      </c>
      <c r="E173" t="s">
        <v>2956</v>
      </c>
      <c r="F173" t="s">
        <v>2957</v>
      </c>
      <c r="G173" t="s">
        <v>5243</v>
      </c>
      <c r="H173" t="s">
        <v>3211</v>
      </c>
      <c r="I173" t="s">
        <v>4089</v>
      </c>
      <c r="J173" t="s">
        <v>35</v>
      </c>
      <c r="K173" t="s">
        <v>36</v>
      </c>
    </row>
    <row r="174" spans="1:11">
      <c r="A174" s="92" t="s">
        <v>4737</v>
      </c>
      <c r="B174" t="s">
        <v>2010</v>
      </c>
      <c r="C174" t="s">
        <v>2958</v>
      </c>
      <c r="D174" t="s">
        <v>2869</v>
      </c>
      <c r="E174" t="s">
        <v>2459</v>
      </c>
      <c r="F174" t="s">
        <v>2959</v>
      </c>
      <c r="G174" t="s">
        <v>5245</v>
      </c>
      <c r="H174" t="s">
        <v>2771</v>
      </c>
      <c r="I174" t="s">
        <v>4089</v>
      </c>
      <c r="J174" t="s">
        <v>35</v>
      </c>
      <c r="K174" t="s">
        <v>36</v>
      </c>
    </row>
    <row r="175" spans="1:11">
      <c r="A175" s="92" t="s">
        <v>4737</v>
      </c>
      <c r="B175" t="s">
        <v>2010</v>
      </c>
      <c r="C175" t="s">
        <v>2960</v>
      </c>
      <c r="D175" t="s">
        <v>2901</v>
      </c>
      <c r="E175" t="s">
        <v>2459</v>
      </c>
      <c r="F175" t="s">
        <v>2959</v>
      </c>
      <c r="G175" t="s">
        <v>5245</v>
      </c>
      <c r="H175" t="s">
        <v>2771</v>
      </c>
      <c r="I175" t="s">
        <v>4089</v>
      </c>
      <c r="J175" t="s">
        <v>35</v>
      </c>
      <c r="K175" t="s">
        <v>36</v>
      </c>
    </row>
    <row r="176" spans="1:11">
      <c r="A176" s="92" t="s">
        <v>4737</v>
      </c>
      <c r="B176" t="s">
        <v>2010</v>
      </c>
      <c r="C176" t="s">
        <v>2961</v>
      </c>
      <c r="D176" t="s">
        <v>2893</v>
      </c>
      <c r="E176" t="s">
        <v>2672</v>
      </c>
      <c r="F176" t="s">
        <v>2962</v>
      </c>
      <c r="G176" t="s">
        <v>5245</v>
      </c>
      <c r="H176" t="s">
        <v>2672</v>
      </c>
      <c r="I176" t="s">
        <v>4089</v>
      </c>
      <c r="J176" t="s">
        <v>35</v>
      </c>
      <c r="K176" t="s">
        <v>36</v>
      </c>
    </row>
    <row r="177" spans="1:11">
      <c r="A177" s="92" t="s">
        <v>4737</v>
      </c>
      <c r="B177" t="s">
        <v>2010</v>
      </c>
      <c r="C177" t="s">
        <v>2963</v>
      </c>
      <c r="D177" t="s">
        <v>2415</v>
      </c>
      <c r="E177" t="s">
        <v>2459</v>
      </c>
      <c r="G177" t="s">
        <v>5245</v>
      </c>
      <c r="H177" t="s">
        <v>2771</v>
      </c>
      <c r="I177" t="s">
        <v>4089</v>
      </c>
      <c r="J177" t="s">
        <v>35</v>
      </c>
      <c r="K177" t="s">
        <v>36</v>
      </c>
    </row>
    <row r="178" spans="1:11">
      <c r="A178" s="92" t="s">
        <v>4737</v>
      </c>
      <c r="B178" t="s">
        <v>2012</v>
      </c>
      <c r="C178" t="s">
        <v>2458</v>
      </c>
      <c r="D178" t="s">
        <v>2458</v>
      </c>
      <c r="E178" t="s">
        <v>2459</v>
      </c>
      <c r="F178" t="s">
        <v>2719</v>
      </c>
      <c r="G178" t="s">
        <v>5245</v>
      </c>
      <c r="H178" t="s">
        <v>2771</v>
      </c>
      <c r="I178" t="s">
        <v>4093</v>
      </c>
      <c r="J178" t="s">
        <v>35</v>
      </c>
      <c r="K178" t="s">
        <v>36</v>
      </c>
    </row>
    <row r="179" spans="1:11">
      <c r="A179" s="92" t="s">
        <v>4737</v>
      </c>
      <c r="B179" t="s">
        <v>2012</v>
      </c>
      <c r="C179" t="s">
        <v>2972</v>
      </c>
      <c r="D179" t="s">
        <v>2909</v>
      </c>
      <c r="E179" t="s">
        <v>2672</v>
      </c>
      <c r="F179" t="s">
        <v>2973</v>
      </c>
      <c r="G179" t="s">
        <v>5245</v>
      </c>
      <c r="H179" t="s">
        <v>2672</v>
      </c>
      <c r="I179" t="s">
        <v>4093</v>
      </c>
      <c r="J179" t="s">
        <v>35</v>
      </c>
      <c r="K179" t="s">
        <v>36</v>
      </c>
    </row>
    <row r="180" spans="1:11">
      <c r="A180" s="92" t="s">
        <v>4737</v>
      </c>
      <c r="B180" t="s">
        <v>2012</v>
      </c>
      <c r="C180" t="s">
        <v>2974</v>
      </c>
      <c r="D180" t="s">
        <v>2869</v>
      </c>
      <c r="E180" t="s">
        <v>2672</v>
      </c>
      <c r="F180" t="s">
        <v>2975</v>
      </c>
      <c r="G180" t="s">
        <v>5245</v>
      </c>
      <c r="H180" t="s">
        <v>2672</v>
      </c>
      <c r="I180" t="s">
        <v>4093</v>
      </c>
      <c r="J180" t="s">
        <v>35</v>
      </c>
      <c r="K180" t="s">
        <v>36</v>
      </c>
    </row>
    <row r="181" spans="1:11">
      <c r="A181" s="92" t="s">
        <v>4737</v>
      </c>
      <c r="B181" t="s">
        <v>2012</v>
      </c>
      <c r="C181" t="s">
        <v>2976</v>
      </c>
      <c r="D181" t="s">
        <v>2919</v>
      </c>
      <c r="E181" t="s">
        <v>2459</v>
      </c>
      <c r="G181" t="s">
        <v>5245</v>
      </c>
      <c r="H181" t="s">
        <v>2771</v>
      </c>
      <c r="I181" t="s">
        <v>4093</v>
      </c>
      <c r="J181" t="s">
        <v>35</v>
      </c>
      <c r="K181" t="s">
        <v>36</v>
      </c>
    </row>
    <row r="182" spans="1:11">
      <c r="A182" s="92" t="s">
        <v>4737</v>
      </c>
      <c r="B182" t="s">
        <v>2012</v>
      </c>
      <c r="C182" t="s">
        <v>2977</v>
      </c>
      <c r="D182" t="s">
        <v>2919</v>
      </c>
      <c r="E182" t="s">
        <v>2672</v>
      </c>
      <c r="F182" t="s">
        <v>2978</v>
      </c>
      <c r="G182" t="s">
        <v>5245</v>
      </c>
      <c r="H182" t="s">
        <v>2672</v>
      </c>
      <c r="I182" t="s">
        <v>4093</v>
      </c>
      <c r="J182" t="s">
        <v>35</v>
      </c>
      <c r="K182" t="s">
        <v>36</v>
      </c>
    </row>
    <row r="183" spans="1:11">
      <c r="A183" s="92" t="s">
        <v>4737</v>
      </c>
      <c r="B183" t="s">
        <v>2012</v>
      </c>
      <c r="C183" t="s">
        <v>2979</v>
      </c>
      <c r="D183" t="s">
        <v>2901</v>
      </c>
      <c r="E183" t="s">
        <v>2980</v>
      </c>
      <c r="F183" t="s">
        <v>2981</v>
      </c>
      <c r="G183" t="s">
        <v>5245</v>
      </c>
      <c r="H183" t="s">
        <v>2672</v>
      </c>
      <c r="I183" t="s">
        <v>4093</v>
      </c>
      <c r="J183" t="s">
        <v>35</v>
      </c>
      <c r="K183" t="s">
        <v>36</v>
      </c>
    </row>
    <row r="184" spans="1:11">
      <c r="A184" s="92" t="s">
        <v>4737</v>
      </c>
      <c r="B184" t="s">
        <v>2012</v>
      </c>
      <c r="C184" t="s">
        <v>2982</v>
      </c>
      <c r="D184" t="s">
        <v>2446</v>
      </c>
      <c r="E184" t="s">
        <v>2672</v>
      </c>
      <c r="F184" t="s">
        <v>2983</v>
      </c>
      <c r="G184" t="s">
        <v>5245</v>
      </c>
      <c r="H184" t="s">
        <v>2672</v>
      </c>
      <c r="I184" t="s">
        <v>4093</v>
      </c>
      <c r="J184" t="s">
        <v>35</v>
      </c>
      <c r="K184" t="s">
        <v>36</v>
      </c>
    </row>
    <row r="185" spans="1:11">
      <c r="A185" s="92" t="s">
        <v>4737</v>
      </c>
      <c r="B185" t="s">
        <v>2012</v>
      </c>
      <c r="C185" t="s">
        <v>2984</v>
      </c>
      <c r="D185" t="s">
        <v>2901</v>
      </c>
      <c r="E185" t="s">
        <v>2672</v>
      </c>
      <c r="F185" t="s">
        <v>2985</v>
      </c>
      <c r="G185" t="s">
        <v>5245</v>
      </c>
      <c r="H185" t="s">
        <v>2672</v>
      </c>
      <c r="I185" t="s">
        <v>4093</v>
      </c>
      <c r="J185" t="s">
        <v>35</v>
      </c>
      <c r="K185" t="s">
        <v>36</v>
      </c>
    </row>
    <row r="186" spans="1:11">
      <c r="A186" s="92" t="s">
        <v>4737</v>
      </c>
      <c r="B186" t="s">
        <v>2012</v>
      </c>
      <c r="C186" t="s">
        <v>2986</v>
      </c>
      <c r="D186" t="s">
        <v>2446</v>
      </c>
      <c r="E186" t="s">
        <v>2672</v>
      </c>
      <c r="F186" t="s">
        <v>2987</v>
      </c>
      <c r="G186" t="s">
        <v>5245</v>
      </c>
      <c r="H186" t="s">
        <v>2672</v>
      </c>
      <c r="I186" t="s">
        <v>4093</v>
      </c>
      <c r="J186" t="s">
        <v>35</v>
      </c>
      <c r="K186" t="s">
        <v>36</v>
      </c>
    </row>
    <row r="187" spans="1:11">
      <c r="A187" s="92" t="s">
        <v>4737</v>
      </c>
      <c r="B187" t="s">
        <v>2012</v>
      </c>
      <c r="C187" t="s">
        <v>2988</v>
      </c>
      <c r="D187" t="s">
        <v>2889</v>
      </c>
      <c r="E187" t="s">
        <v>2672</v>
      </c>
      <c r="F187" t="s">
        <v>2989</v>
      </c>
      <c r="G187" t="s">
        <v>5245</v>
      </c>
      <c r="H187" t="s">
        <v>2672</v>
      </c>
      <c r="I187" t="s">
        <v>4093</v>
      </c>
      <c r="J187" t="s">
        <v>35</v>
      </c>
      <c r="K187" t="s">
        <v>36</v>
      </c>
    </row>
    <row r="188" spans="1:11">
      <c r="A188" s="92" t="s">
        <v>4737</v>
      </c>
      <c r="B188" t="s">
        <v>2012</v>
      </c>
      <c r="C188" t="s">
        <v>2990</v>
      </c>
      <c r="D188" t="s">
        <v>2889</v>
      </c>
      <c r="E188" t="s">
        <v>2459</v>
      </c>
      <c r="F188" t="s">
        <v>2991</v>
      </c>
      <c r="G188" t="s">
        <v>5245</v>
      </c>
      <c r="H188" t="s">
        <v>2771</v>
      </c>
      <c r="I188" t="s">
        <v>4093</v>
      </c>
      <c r="J188" t="s">
        <v>35</v>
      </c>
      <c r="K188" t="s">
        <v>36</v>
      </c>
    </row>
    <row r="189" spans="1:11">
      <c r="A189" s="92" t="s">
        <v>4737</v>
      </c>
      <c r="B189" t="s">
        <v>2012</v>
      </c>
      <c r="C189" t="s">
        <v>2992</v>
      </c>
      <c r="D189" t="s">
        <v>2889</v>
      </c>
      <c r="E189" t="s">
        <v>2672</v>
      </c>
      <c r="F189" t="s">
        <v>2993</v>
      </c>
      <c r="G189" t="s">
        <v>5245</v>
      </c>
      <c r="H189" t="s">
        <v>2672</v>
      </c>
      <c r="I189" t="s">
        <v>4093</v>
      </c>
      <c r="J189" t="s">
        <v>35</v>
      </c>
      <c r="K189" t="s">
        <v>36</v>
      </c>
    </row>
    <row r="190" spans="1:11">
      <c r="A190" s="92" t="s">
        <v>4737</v>
      </c>
      <c r="B190" t="s">
        <v>2012</v>
      </c>
      <c r="C190" t="s">
        <v>2994</v>
      </c>
      <c r="D190" t="s">
        <v>2893</v>
      </c>
      <c r="E190" t="s">
        <v>2672</v>
      </c>
      <c r="F190" t="s">
        <v>2995</v>
      </c>
      <c r="G190" t="s">
        <v>5245</v>
      </c>
      <c r="H190" t="s">
        <v>2672</v>
      </c>
      <c r="I190" t="s">
        <v>4093</v>
      </c>
      <c r="J190" t="s">
        <v>35</v>
      </c>
      <c r="K190" t="s">
        <v>36</v>
      </c>
    </row>
    <row r="191" spans="1:11">
      <c r="A191" s="92" t="s">
        <v>4737</v>
      </c>
      <c r="B191" t="s">
        <v>2012</v>
      </c>
      <c r="C191" t="s">
        <v>2996</v>
      </c>
      <c r="D191" t="s">
        <v>2901</v>
      </c>
      <c r="E191" t="s">
        <v>2997</v>
      </c>
      <c r="F191" t="s">
        <v>2999</v>
      </c>
      <c r="G191" t="s">
        <v>5245</v>
      </c>
      <c r="H191" t="s">
        <v>2998</v>
      </c>
      <c r="I191" t="s">
        <v>4093</v>
      </c>
      <c r="J191" t="s">
        <v>567</v>
      </c>
      <c r="K191" t="s">
        <v>108</v>
      </c>
    </row>
    <row r="192" spans="1:11">
      <c r="A192" s="92" t="s">
        <v>4737</v>
      </c>
      <c r="B192" t="s">
        <v>2012</v>
      </c>
      <c r="C192" t="s">
        <v>3000</v>
      </c>
      <c r="D192" t="s">
        <v>2919</v>
      </c>
      <c r="E192" t="s">
        <v>2672</v>
      </c>
      <c r="F192" t="s">
        <v>3001</v>
      </c>
      <c r="G192" t="s">
        <v>5245</v>
      </c>
      <c r="H192" t="s">
        <v>2672</v>
      </c>
      <c r="I192" t="s">
        <v>4093</v>
      </c>
      <c r="J192" t="s">
        <v>35</v>
      </c>
      <c r="K192" t="s">
        <v>36</v>
      </c>
    </row>
    <row r="193" spans="1:11">
      <c r="A193" s="92" t="s">
        <v>4737</v>
      </c>
      <c r="B193" t="s">
        <v>2012</v>
      </c>
      <c r="C193" t="s">
        <v>3003</v>
      </c>
      <c r="D193" t="s">
        <v>2446</v>
      </c>
      <c r="E193" t="s">
        <v>1213</v>
      </c>
      <c r="F193" t="s">
        <v>3004</v>
      </c>
      <c r="G193" t="s">
        <v>5244</v>
      </c>
      <c r="H193" t="s">
        <v>1213</v>
      </c>
      <c r="I193" t="s">
        <v>4093</v>
      </c>
      <c r="J193" t="s">
        <v>35</v>
      </c>
      <c r="K193" t="s">
        <v>36</v>
      </c>
    </row>
    <row r="194" spans="1:11">
      <c r="A194" s="92" t="s">
        <v>4737</v>
      </c>
      <c r="B194" t="s">
        <v>2016</v>
      </c>
      <c r="C194" t="s">
        <v>2458</v>
      </c>
      <c r="D194" t="s">
        <v>2458</v>
      </c>
      <c r="E194" t="s">
        <v>2459</v>
      </c>
      <c r="F194" t="s">
        <v>2719</v>
      </c>
      <c r="G194" t="s">
        <v>5245</v>
      </c>
      <c r="H194" t="s">
        <v>2771</v>
      </c>
      <c r="I194" t="s">
        <v>4097</v>
      </c>
      <c r="J194" t="s">
        <v>35</v>
      </c>
      <c r="K194" t="s">
        <v>36</v>
      </c>
    </row>
    <row r="195" spans="1:11">
      <c r="A195" s="92" t="s">
        <v>4737</v>
      </c>
      <c r="B195" t="s">
        <v>2016</v>
      </c>
      <c r="C195" t="s">
        <v>3006</v>
      </c>
      <c r="D195" t="s">
        <v>2446</v>
      </c>
      <c r="E195" t="s">
        <v>2672</v>
      </c>
      <c r="F195" t="s">
        <v>3007</v>
      </c>
      <c r="G195" t="s">
        <v>5245</v>
      </c>
      <c r="H195" t="s">
        <v>2672</v>
      </c>
      <c r="I195" t="s">
        <v>4097</v>
      </c>
      <c r="J195" t="s">
        <v>35</v>
      </c>
      <c r="K195" t="s">
        <v>36</v>
      </c>
    </row>
    <row r="196" spans="1:11">
      <c r="A196" s="92" t="s">
        <v>4737</v>
      </c>
      <c r="B196" t="s">
        <v>2016</v>
      </c>
      <c r="C196" t="s">
        <v>3008</v>
      </c>
      <c r="D196" t="s">
        <v>2869</v>
      </c>
      <c r="E196" t="s">
        <v>2672</v>
      </c>
      <c r="F196" t="s">
        <v>3009</v>
      </c>
      <c r="G196" t="s">
        <v>5245</v>
      </c>
      <c r="H196" t="s">
        <v>2672</v>
      </c>
      <c r="I196" t="s">
        <v>4097</v>
      </c>
      <c r="J196" t="s">
        <v>35</v>
      </c>
      <c r="K196" t="s">
        <v>36</v>
      </c>
    </row>
    <row r="197" spans="1:11">
      <c r="A197" s="92" t="s">
        <v>4737</v>
      </c>
      <c r="B197" t="s">
        <v>2016</v>
      </c>
      <c r="C197" t="s">
        <v>3010</v>
      </c>
      <c r="D197" t="s">
        <v>2893</v>
      </c>
      <c r="E197" t="s">
        <v>108</v>
      </c>
      <c r="F197" t="s">
        <v>3011</v>
      </c>
      <c r="G197" t="s">
        <v>5245</v>
      </c>
      <c r="H197" t="s">
        <v>108</v>
      </c>
      <c r="I197" t="s">
        <v>4097</v>
      </c>
      <c r="J197" t="s">
        <v>35</v>
      </c>
      <c r="K197" t="s">
        <v>36</v>
      </c>
    </row>
    <row r="198" spans="1:11">
      <c r="A198" s="92" t="s">
        <v>4737</v>
      </c>
      <c r="B198" t="s">
        <v>2016</v>
      </c>
      <c r="C198" t="s">
        <v>3012</v>
      </c>
      <c r="D198" t="s">
        <v>2869</v>
      </c>
      <c r="E198" t="s">
        <v>3013</v>
      </c>
      <c r="F198" t="s">
        <v>3015</v>
      </c>
      <c r="G198" t="s">
        <v>5245</v>
      </c>
      <c r="H198" t="s">
        <v>3212</v>
      </c>
      <c r="I198" t="s">
        <v>4097</v>
      </c>
      <c r="J198" t="s">
        <v>35</v>
      </c>
      <c r="K198" t="s">
        <v>36</v>
      </c>
    </row>
    <row r="199" spans="1:11">
      <c r="A199" s="92" t="s">
        <v>4737</v>
      </c>
      <c r="B199" t="s">
        <v>2016</v>
      </c>
      <c r="C199" t="s">
        <v>3016</v>
      </c>
      <c r="D199" t="s">
        <v>2884</v>
      </c>
      <c r="E199" t="s">
        <v>2672</v>
      </c>
      <c r="F199" t="s">
        <v>3017</v>
      </c>
      <c r="G199" t="s">
        <v>5245</v>
      </c>
      <c r="H199" t="s">
        <v>2672</v>
      </c>
      <c r="I199" t="s">
        <v>4097</v>
      </c>
      <c r="J199" t="s">
        <v>35</v>
      </c>
      <c r="K199" t="s">
        <v>36</v>
      </c>
    </row>
    <row r="200" spans="1:11">
      <c r="A200" s="92" t="s">
        <v>4737</v>
      </c>
      <c r="B200" t="s">
        <v>2016</v>
      </c>
      <c r="C200" t="s">
        <v>3018</v>
      </c>
      <c r="D200" t="s">
        <v>2884</v>
      </c>
      <c r="E200" t="s">
        <v>2672</v>
      </c>
      <c r="F200" t="s">
        <v>3019</v>
      </c>
      <c r="G200" t="s">
        <v>5245</v>
      </c>
      <c r="H200" t="s">
        <v>2672</v>
      </c>
      <c r="I200" t="s">
        <v>4097</v>
      </c>
      <c r="J200" t="s">
        <v>35</v>
      </c>
      <c r="K200" t="s">
        <v>36</v>
      </c>
    </row>
    <row r="201" spans="1:11">
      <c r="A201" s="92" t="s">
        <v>4737</v>
      </c>
      <c r="B201" t="s">
        <v>2016</v>
      </c>
      <c r="C201" t="s">
        <v>3020</v>
      </c>
      <c r="D201" t="s">
        <v>2446</v>
      </c>
      <c r="E201" t="s">
        <v>2459</v>
      </c>
      <c r="F201" t="s">
        <v>3021</v>
      </c>
      <c r="G201" t="s">
        <v>5245</v>
      </c>
      <c r="H201" t="s">
        <v>2771</v>
      </c>
      <c r="I201" t="s">
        <v>4097</v>
      </c>
      <c r="J201" t="s">
        <v>35</v>
      </c>
      <c r="K201" t="s">
        <v>36</v>
      </c>
    </row>
    <row r="202" spans="1:11">
      <c r="A202" s="92" t="s">
        <v>4737</v>
      </c>
      <c r="B202" t="s">
        <v>2016</v>
      </c>
      <c r="C202" t="s">
        <v>3022</v>
      </c>
      <c r="D202" t="s">
        <v>2446</v>
      </c>
      <c r="E202" t="s">
        <v>2672</v>
      </c>
      <c r="F202" t="s">
        <v>3023</v>
      </c>
      <c r="G202" t="s">
        <v>5245</v>
      </c>
      <c r="H202" t="s">
        <v>2672</v>
      </c>
      <c r="I202" t="s">
        <v>4097</v>
      </c>
      <c r="J202" t="s">
        <v>35</v>
      </c>
      <c r="K202" t="s">
        <v>36</v>
      </c>
    </row>
    <row r="203" spans="1:11">
      <c r="A203" s="92" t="s">
        <v>4737</v>
      </c>
      <c r="B203" t="s">
        <v>2016</v>
      </c>
      <c r="C203" t="s">
        <v>3024</v>
      </c>
      <c r="D203" t="s">
        <v>2919</v>
      </c>
      <c r="E203" t="s">
        <v>2672</v>
      </c>
      <c r="F203" t="s">
        <v>3025</v>
      </c>
      <c r="G203" t="s">
        <v>5245</v>
      </c>
      <c r="H203" t="s">
        <v>2672</v>
      </c>
      <c r="I203" t="s">
        <v>4097</v>
      </c>
      <c r="J203" t="s">
        <v>35</v>
      </c>
      <c r="K203" t="s">
        <v>36</v>
      </c>
    </row>
    <row r="204" spans="1:11">
      <c r="A204" s="92" t="s">
        <v>4737</v>
      </c>
      <c r="B204" t="s">
        <v>2016</v>
      </c>
      <c r="C204" t="s">
        <v>3026</v>
      </c>
      <c r="D204" t="s">
        <v>2415</v>
      </c>
      <c r="E204" t="s">
        <v>2753</v>
      </c>
      <c r="F204" t="s">
        <v>3027</v>
      </c>
      <c r="G204" t="s">
        <v>5245</v>
      </c>
      <c r="H204" t="s">
        <v>2563</v>
      </c>
      <c r="I204" t="s">
        <v>4097</v>
      </c>
      <c r="J204" t="s">
        <v>35</v>
      </c>
      <c r="K204" t="s">
        <v>36</v>
      </c>
    </row>
    <row r="205" spans="1:11">
      <c r="A205" s="92" t="s">
        <v>4737</v>
      </c>
      <c r="B205" t="s">
        <v>2016</v>
      </c>
      <c r="C205" t="s">
        <v>3028</v>
      </c>
      <c r="D205" t="s">
        <v>2901</v>
      </c>
      <c r="E205" t="s">
        <v>2672</v>
      </c>
      <c r="F205" t="s">
        <v>3029</v>
      </c>
      <c r="G205" t="s">
        <v>5245</v>
      </c>
      <c r="H205" t="s">
        <v>2672</v>
      </c>
      <c r="I205" t="s">
        <v>4097</v>
      </c>
      <c r="J205" t="s">
        <v>35</v>
      </c>
      <c r="K205" t="s">
        <v>36</v>
      </c>
    </row>
    <row r="206" spans="1:11">
      <c r="A206" s="92" t="s">
        <v>4737</v>
      </c>
      <c r="B206" t="s">
        <v>2016</v>
      </c>
      <c r="C206" t="s">
        <v>3030</v>
      </c>
      <c r="D206" t="s">
        <v>2889</v>
      </c>
      <c r="E206" t="s">
        <v>2563</v>
      </c>
      <c r="F206" t="s">
        <v>3031</v>
      </c>
      <c r="G206" t="s">
        <v>5245</v>
      </c>
      <c r="H206" t="s">
        <v>2563</v>
      </c>
      <c r="I206" t="s">
        <v>4097</v>
      </c>
      <c r="J206" t="s">
        <v>35</v>
      </c>
      <c r="K206" t="s">
        <v>36</v>
      </c>
    </row>
    <row r="207" spans="1:11">
      <c r="A207" s="92" t="s">
        <v>4737</v>
      </c>
      <c r="B207" t="s">
        <v>2016</v>
      </c>
      <c r="C207" t="s">
        <v>3032</v>
      </c>
      <c r="D207" t="s">
        <v>2884</v>
      </c>
      <c r="E207" t="s">
        <v>2563</v>
      </c>
      <c r="F207" t="s">
        <v>3033</v>
      </c>
      <c r="G207" t="s">
        <v>5245</v>
      </c>
      <c r="H207" t="s">
        <v>2563</v>
      </c>
      <c r="I207" t="s">
        <v>4097</v>
      </c>
      <c r="J207" t="s">
        <v>35</v>
      </c>
      <c r="K207" t="s">
        <v>36</v>
      </c>
    </row>
    <row r="208" spans="1:11">
      <c r="A208" s="92" t="s">
        <v>4737</v>
      </c>
      <c r="B208" t="s">
        <v>2016</v>
      </c>
      <c r="C208" t="s">
        <v>3035</v>
      </c>
      <c r="D208" t="s">
        <v>2919</v>
      </c>
      <c r="E208" t="s">
        <v>108</v>
      </c>
      <c r="F208" t="s">
        <v>3036</v>
      </c>
      <c r="G208" t="s">
        <v>5245</v>
      </c>
      <c r="H208" t="s">
        <v>108</v>
      </c>
      <c r="I208" t="s">
        <v>4097</v>
      </c>
      <c r="J208" t="s">
        <v>35</v>
      </c>
      <c r="K208" t="s">
        <v>36</v>
      </c>
    </row>
    <row r="209" spans="1:11">
      <c r="A209" s="92" t="s">
        <v>4737</v>
      </c>
      <c r="B209" t="s">
        <v>2018</v>
      </c>
      <c r="C209" t="s">
        <v>2458</v>
      </c>
      <c r="D209" t="s">
        <v>2458</v>
      </c>
      <c r="E209" t="s">
        <v>2459</v>
      </c>
      <c r="F209" t="s">
        <v>2719</v>
      </c>
      <c r="G209" t="s">
        <v>5245</v>
      </c>
      <c r="H209" t="s">
        <v>2771</v>
      </c>
      <c r="I209" t="s">
        <v>4101</v>
      </c>
      <c r="J209" t="s">
        <v>35</v>
      </c>
      <c r="K209" t="s">
        <v>36</v>
      </c>
    </row>
    <row r="210" spans="1:11">
      <c r="A210" s="92" t="s">
        <v>4737</v>
      </c>
      <c r="B210" t="s">
        <v>2018</v>
      </c>
      <c r="C210" t="s">
        <v>3038</v>
      </c>
      <c r="D210" t="s">
        <v>2415</v>
      </c>
      <c r="E210" t="s">
        <v>3039</v>
      </c>
      <c r="G210" t="s">
        <v>5245</v>
      </c>
      <c r="H210" t="s">
        <v>2998</v>
      </c>
      <c r="I210" t="s">
        <v>4101</v>
      </c>
      <c r="J210" t="s">
        <v>35</v>
      </c>
      <c r="K210" t="s">
        <v>36</v>
      </c>
    </row>
    <row r="211" spans="1:11">
      <c r="A211" s="92" t="s">
        <v>4737</v>
      </c>
      <c r="B211" t="s">
        <v>2018</v>
      </c>
      <c r="C211" t="s">
        <v>3040</v>
      </c>
      <c r="D211" t="s">
        <v>2909</v>
      </c>
      <c r="E211" t="s">
        <v>2672</v>
      </c>
      <c r="F211" t="s">
        <v>3041</v>
      </c>
      <c r="G211" t="s">
        <v>5245</v>
      </c>
      <c r="H211" t="s">
        <v>2672</v>
      </c>
      <c r="I211" t="s">
        <v>4101</v>
      </c>
      <c r="J211" t="s">
        <v>35</v>
      </c>
      <c r="K211" t="s">
        <v>36</v>
      </c>
    </row>
    <row r="212" spans="1:11">
      <c r="A212" s="92" t="s">
        <v>4737</v>
      </c>
      <c r="B212" t="s">
        <v>2018</v>
      </c>
      <c r="C212" t="s">
        <v>3046</v>
      </c>
      <c r="D212" t="s">
        <v>2919</v>
      </c>
      <c r="E212" t="s">
        <v>2672</v>
      </c>
      <c r="F212" t="s">
        <v>3047</v>
      </c>
      <c r="G212" t="s">
        <v>5245</v>
      </c>
      <c r="H212" t="s">
        <v>2672</v>
      </c>
      <c r="I212" t="s">
        <v>4101</v>
      </c>
      <c r="J212" t="s">
        <v>35</v>
      </c>
      <c r="K212" t="s">
        <v>36</v>
      </c>
    </row>
    <row r="213" spans="1:11">
      <c r="A213" s="92" t="s">
        <v>4737</v>
      </c>
      <c r="B213" t="s">
        <v>2018</v>
      </c>
      <c r="C213" t="s">
        <v>3048</v>
      </c>
      <c r="D213" t="s">
        <v>2901</v>
      </c>
      <c r="E213" t="s">
        <v>2672</v>
      </c>
      <c r="F213" t="s">
        <v>3049</v>
      </c>
      <c r="G213" t="s">
        <v>5245</v>
      </c>
      <c r="H213" t="s">
        <v>2672</v>
      </c>
      <c r="I213" t="s">
        <v>4101</v>
      </c>
      <c r="J213" t="s">
        <v>35</v>
      </c>
      <c r="K213" t="s">
        <v>36</v>
      </c>
    </row>
    <row r="214" spans="1:11">
      <c r="A214" s="92" t="s">
        <v>4737</v>
      </c>
      <c r="B214" t="s">
        <v>2018</v>
      </c>
      <c r="C214" t="s">
        <v>3050</v>
      </c>
      <c r="D214" t="s">
        <v>2889</v>
      </c>
      <c r="E214" t="s">
        <v>2672</v>
      </c>
      <c r="F214" t="s">
        <v>3051</v>
      </c>
      <c r="G214" t="s">
        <v>5245</v>
      </c>
      <c r="H214" t="s">
        <v>2672</v>
      </c>
      <c r="I214" t="s">
        <v>4101</v>
      </c>
      <c r="J214" t="s">
        <v>35</v>
      </c>
      <c r="K214" t="s">
        <v>36</v>
      </c>
    </row>
    <row r="215" spans="1:11">
      <c r="A215" s="92" t="s">
        <v>4737</v>
      </c>
      <c r="B215" t="s">
        <v>2018</v>
      </c>
      <c r="C215" t="s">
        <v>3052</v>
      </c>
      <c r="D215" t="s">
        <v>2889</v>
      </c>
      <c r="E215" t="s">
        <v>108</v>
      </c>
      <c r="F215" t="s">
        <v>3053</v>
      </c>
      <c r="G215" t="s">
        <v>5245</v>
      </c>
      <c r="H215" t="s">
        <v>108</v>
      </c>
      <c r="I215" t="s">
        <v>4101</v>
      </c>
      <c r="J215" t="s">
        <v>35</v>
      </c>
      <c r="K215" t="s">
        <v>36</v>
      </c>
    </row>
    <row r="216" spans="1:11">
      <c r="A216" s="92" t="s">
        <v>4737</v>
      </c>
      <c r="B216" t="s">
        <v>2018</v>
      </c>
      <c r="C216" t="s">
        <v>3054</v>
      </c>
      <c r="D216" t="s">
        <v>2919</v>
      </c>
      <c r="E216" t="s">
        <v>2672</v>
      </c>
      <c r="F216" t="s">
        <v>3049</v>
      </c>
      <c r="G216" t="s">
        <v>5245</v>
      </c>
      <c r="H216" t="s">
        <v>2672</v>
      </c>
      <c r="I216" t="s">
        <v>4101</v>
      </c>
      <c r="J216" t="s">
        <v>35</v>
      </c>
      <c r="K216" t="s">
        <v>36</v>
      </c>
    </row>
    <row r="217" spans="1:11">
      <c r="A217" s="92" t="s">
        <v>4737</v>
      </c>
      <c r="B217" t="s">
        <v>2018</v>
      </c>
      <c r="C217" t="s">
        <v>3055</v>
      </c>
      <c r="D217" t="s">
        <v>2415</v>
      </c>
      <c r="E217" t="s">
        <v>2563</v>
      </c>
      <c r="G217" t="s">
        <v>5245</v>
      </c>
      <c r="H217" t="s">
        <v>2563</v>
      </c>
      <c r="I217" t="s">
        <v>4101</v>
      </c>
      <c r="J217" t="s">
        <v>35</v>
      </c>
      <c r="K217" t="s">
        <v>36</v>
      </c>
    </row>
    <row r="218" spans="1:11">
      <c r="A218" s="92" t="s">
        <v>4737</v>
      </c>
      <c r="B218" t="s">
        <v>2018</v>
      </c>
      <c r="C218" t="s">
        <v>3056</v>
      </c>
      <c r="D218" t="s">
        <v>2919</v>
      </c>
      <c r="E218" t="s">
        <v>108</v>
      </c>
      <c r="F218" t="s">
        <v>3057</v>
      </c>
      <c r="G218" t="s">
        <v>5245</v>
      </c>
      <c r="H218" t="s">
        <v>108</v>
      </c>
      <c r="I218" t="s">
        <v>4101</v>
      </c>
      <c r="J218" t="s">
        <v>35</v>
      </c>
      <c r="K218" t="s">
        <v>36</v>
      </c>
    </row>
    <row r="219" spans="1:11">
      <c r="A219" s="92" t="s">
        <v>4737</v>
      </c>
      <c r="B219" t="s">
        <v>2018</v>
      </c>
      <c r="C219" t="s">
        <v>3058</v>
      </c>
      <c r="D219" t="s">
        <v>2877</v>
      </c>
      <c r="E219" t="s">
        <v>2672</v>
      </c>
      <c r="F219" t="s">
        <v>3059</v>
      </c>
      <c r="G219" t="s">
        <v>5245</v>
      </c>
      <c r="H219" t="s">
        <v>2672</v>
      </c>
      <c r="I219" t="s">
        <v>4101</v>
      </c>
      <c r="J219" t="s">
        <v>35</v>
      </c>
      <c r="K219" t="s">
        <v>36</v>
      </c>
    </row>
    <row r="220" spans="1:11">
      <c r="A220" s="92" t="s">
        <v>4737</v>
      </c>
      <c r="B220" t="s">
        <v>2018</v>
      </c>
      <c r="C220" t="s">
        <v>3060</v>
      </c>
      <c r="D220" t="s">
        <v>2877</v>
      </c>
      <c r="E220" t="s">
        <v>3061</v>
      </c>
      <c r="F220" t="s">
        <v>3062</v>
      </c>
      <c r="G220" t="s">
        <v>5245</v>
      </c>
      <c r="H220" t="s">
        <v>108</v>
      </c>
      <c r="I220" t="s">
        <v>4101</v>
      </c>
      <c r="J220" t="s">
        <v>35</v>
      </c>
      <c r="K220" t="s">
        <v>36</v>
      </c>
    </row>
    <row r="221" spans="1:11">
      <c r="A221" s="92" t="s">
        <v>4737</v>
      </c>
      <c r="B221" t="s">
        <v>2018</v>
      </c>
      <c r="C221" t="s">
        <v>3063</v>
      </c>
      <c r="D221" t="s">
        <v>2919</v>
      </c>
      <c r="E221" t="s">
        <v>2672</v>
      </c>
      <c r="F221" t="s">
        <v>3064</v>
      </c>
      <c r="G221" t="s">
        <v>5245</v>
      </c>
      <c r="H221" t="s">
        <v>2672</v>
      </c>
      <c r="I221" t="s">
        <v>4101</v>
      </c>
      <c r="J221" t="s">
        <v>35</v>
      </c>
      <c r="K221" t="s">
        <v>36</v>
      </c>
    </row>
    <row r="222" spans="1:11">
      <c r="A222" s="92" t="s">
        <v>4737</v>
      </c>
      <c r="B222" t="s">
        <v>2018</v>
      </c>
      <c r="C222" t="s">
        <v>3065</v>
      </c>
      <c r="D222" t="s">
        <v>2877</v>
      </c>
      <c r="E222" t="s">
        <v>2563</v>
      </c>
      <c r="F222" t="s">
        <v>3066</v>
      </c>
      <c r="G222" t="s">
        <v>5245</v>
      </c>
      <c r="H222" t="s">
        <v>2563</v>
      </c>
      <c r="I222" t="s">
        <v>4101</v>
      </c>
      <c r="J222" t="s">
        <v>35</v>
      </c>
      <c r="K222" t="s">
        <v>36</v>
      </c>
    </row>
    <row r="223" spans="1:11">
      <c r="A223" s="92" t="s">
        <v>4737</v>
      </c>
      <c r="B223" t="s">
        <v>2019</v>
      </c>
      <c r="C223" t="s">
        <v>2458</v>
      </c>
      <c r="D223" t="s">
        <v>2458</v>
      </c>
      <c r="E223" t="s">
        <v>2459</v>
      </c>
      <c r="F223" t="s">
        <v>2719</v>
      </c>
      <c r="G223" t="s">
        <v>5245</v>
      </c>
      <c r="H223" t="s">
        <v>2771</v>
      </c>
      <c r="I223" t="s">
        <v>4105</v>
      </c>
      <c r="J223" t="s">
        <v>35</v>
      </c>
      <c r="K223" t="s">
        <v>36</v>
      </c>
    </row>
    <row r="224" spans="1:11">
      <c r="A224" s="92" t="s">
        <v>4737</v>
      </c>
      <c r="B224" t="s">
        <v>2019</v>
      </c>
      <c r="C224" t="s">
        <v>3068</v>
      </c>
      <c r="D224" t="s">
        <v>2909</v>
      </c>
      <c r="E224" t="s">
        <v>3069</v>
      </c>
      <c r="F224" t="s">
        <v>3071</v>
      </c>
      <c r="G224" t="s">
        <v>5245</v>
      </c>
      <c r="H224" t="s">
        <v>2672</v>
      </c>
      <c r="I224" t="s">
        <v>4105</v>
      </c>
      <c r="J224" t="s">
        <v>35</v>
      </c>
      <c r="K224" t="s">
        <v>36</v>
      </c>
    </row>
    <row r="225" spans="1:11">
      <c r="A225" s="92" t="s">
        <v>4737</v>
      </c>
      <c r="B225" t="s">
        <v>2019</v>
      </c>
      <c r="C225" t="s">
        <v>3072</v>
      </c>
      <c r="D225" t="s">
        <v>2889</v>
      </c>
      <c r="E225" t="s">
        <v>3073</v>
      </c>
      <c r="F225" t="s">
        <v>3074</v>
      </c>
      <c r="G225" t="s">
        <v>5245</v>
      </c>
      <c r="H225" t="s">
        <v>108</v>
      </c>
      <c r="I225" t="s">
        <v>4105</v>
      </c>
      <c r="J225" t="s">
        <v>35</v>
      </c>
      <c r="K225" t="s">
        <v>36</v>
      </c>
    </row>
    <row r="226" spans="1:11">
      <c r="A226" s="92" t="s">
        <v>4737</v>
      </c>
      <c r="B226" t="s">
        <v>2019</v>
      </c>
      <c r="C226" t="s">
        <v>3075</v>
      </c>
      <c r="D226" t="s">
        <v>2901</v>
      </c>
      <c r="E226" t="s">
        <v>3076</v>
      </c>
      <c r="F226" t="s">
        <v>3077</v>
      </c>
      <c r="G226" t="s">
        <v>5245</v>
      </c>
      <c r="H226" t="s">
        <v>2672</v>
      </c>
      <c r="I226" t="s">
        <v>4105</v>
      </c>
      <c r="J226" t="s">
        <v>35</v>
      </c>
      <c r="K226" t="s">
        <v>36</v>
      </c>
    </row>
    <row r="227" spans="1:11">
      <c r="A227" s="92" t="s">
        <v>4737</v>
      </c>
      <c r="B227" t="s">
        <v>2019</v>
      </c>
      <c r="C227" t="s">
        <v>3078</v>
      </c>
      <c r="D227" t="s">
        <v>2901</v>
      </c>
      <c r="E227" t="s">
        <v>3076</v>
      </c>
      <c r="F227" t="s">
        <v>3077</v>
      </c>
      <c r="G227" t="s">
        <v>5245</v>
      </c>
      <c r="H227" t="s">
        <v>2672</v>
      </c>
      <c r="I227" t="s">
        <v>4105</v>
      </c>
      <c r="J227" t="s">
        <v>35</v>
      </c>
      <c r="K227" t="s">
        <v>36</v>
      </c>
    </row>
    <row r="228" spans="1:11">
      <c r="A228" s="92" t="s">
        <v>4737</v>
      </c>
      <c r="B228" t="s">
        <v>2019</v>
      </c>
      <c r="C228" t="s">
        <v>3079</v>
      </c>
      <c r="D228" t="s">
        <v>2446</v>
      </c>
      <c r="E228" t="s">
        <v>2672</v>
      </c>
      <c r="F228" t="s">
        <v>3080</v>
      </c>
      <c r="G228" t="s">
        <v>5245</v>
      </c>
      <c r="H228" t="s">
        <v>2672</v>
      </c>
      <c r="I228" t="s">
        <v>4105</v>
      </c>
      <c r="J228" t="s">
        <v>35</v>
      </c>
      <c r="K228" t="s">
        <v>36</v>
      </c>
    </row>
    <row r="229" spans="1:11">
      <c r="A229" s="92" t="s">
        <v>4737</v>
      </c>
      <c r="B229" t="s">
        <v>2019</v>
      </c>
      <c r="C229" t="s">
        <v>3081</v>
      </c>
      <c r="D229" t="s">
        <v>2909</v>
      </c>
      <c r="E229" t="s">
        <v>2672</v>
      </c>
      <c r="F229" t="s">
        <v>3082</v>
      </c>
      <c r="G229" t="s">
        <v>5245</v>
      </c>
      <c r="H229" t="s">
        <v>2672</v>
      </c>
      <c r="I229" t="s">
        <v>4105</v>
      </c>
      <c r="J229" t="s">
        <v>35</v>
      </c>
      <c r="K229" t="s">
        <v>36</v>
      </c>
    </row>
    <row r="230" spans="1:11">
      <c r="A230" s="92" t="s">
        <v>4737</v>
      </c>
      <c r="B230" t="s">
        <v>2019</v>
      </c>
      <c r="C230" t="s">
        <v>3083</v>
      </c>
      <c r="D230" t="s">
        <v>2901</v>
      </c>
      <c r="E230" t="s">
        <v>2672</v>
      </c>
      <c r="F230" t="s">
        <v>3084</v>
      </c>
      <c r="G230" t="s">
        <v>5245</v>
      </c>
      <c r="H230" t="s">
        <v>2672</v>
      </c>
      <c r="I230" t="s">
        <v>4105</v>
      </c>
      <c r="J230" t="s">
        <v>35</v>
      </c>
      <c r="K230" t="s">
        <v>36</v>
      </c>
    </row>
    <row r="231" spans="1:11">
      <c r="A231" s="92" t="s">
        <v>4737</v>
      </c>
      <c r="B231" t="s">
        <v>2019</v>
      </c>
      <c r="C231" t="s">
        <v>3085</v>
      </c>
      <c r="D231" t="s">
        <v>2869</v>
      </c>
      <c r="E231" t="s">
        <v>2672</v>
      </c>
      <c r="F231" t="s">
        <v>3086</v>
      </c>
      <c r="G231" t="s">
        <v>5245</v>
      </c>
      <c r="H231" t="s">
        <v>2672</v>
      </c>
      <c r="I231" t="s">
        <v>4105</v>
      </c>
      <c r="J231" t="s">
        <v>35</v>
      </c>
      <c r="K231" t="s">
        <v>36</v>
      </c>
    </row>
    <row r="232" spans="1:11">
      <c r="A232" s="92" t="s">
        <v>4737</v>
      </c>
      <c r="B232" t="s">
        <v>2019</v>
      </c>
      <c r="C232" t="s">
        <v>3087</v>
      </c>
      <c r="D232" t="s">
        <v>2909</v>
      </c>
      <c r="E232" t="s">
        <v>2672</v>
      </c>
      <c r="F232" t="s">
        <v>3088</v>
      </c>
      <c r="G232" t="s">
        <v>5245</v>
      </c>
      <c r="H232" t="s">
        <v>2672</v>
      </c>
      <c r="I232" t="s">
        <v>4105</v>
      </c>
      <c r="J232" t="s">
        <v>35</v>
      </c>
      <c r="K232" t="s">
        <v>36</v>
      </c>
    </row>
    <row r="233" spans="1:11">
      <c r="A233" s="92" t="s">
        <v>4737</v>
      </c>
      <c r="B233" t="s">
        <v>2019</v>
      </c>
      <c r="C233" t="s">
        <v>3089</v>
      </c>
      <c r="D233" t="s">
        <v>2946</v>
      </c>
      <c r="E233" t="s">
        <v>2672</v>
      </c>
      <c r="F233" t="s">
        <v>3090</v>
      </c>
      <c r="G233" t="s">
        <v>5245</v>
      </c>
      <c r="H233" t="s">
        <v>2672</v>
      </c>
      <c r="I233" t="s">
        <v>4105</v>
      </c>
      <c r="J233" t="s">
        <v>567</v>
      </c>
      <c r="K233" t="s">
        <v>108</v>
      </c>
    </row>
    <row r="234" spans="1:11">
      <c r="A234" s="92" t="s">
        <v>4737</v>
      </c>
      <c r="B234" t="s">
        <v>2019</v>
      </c>
      <c r="C234" t="s">
        <v>3091</v>
      </c>
      <c r="D234" t="s">
        <v>2869</v>
      </c>
      <c r="E234" t="s">
        <v>2672</v>
      </c>
      <c r="F234" t="s">
        <v>3092</v>
      </c>
      <c r="G234" t="s">
        <v>5245</v>
      </c>
      <c r="H234" t="s">
        <v>2672</v>
      </c>
      <c r="I234" t="s">
        <v>4105</v>
      </c>
      <c r="J234" t="s">
        <v>35</v>
      </c>
      <c r="K234" t="s">
        <v>36</v>
      </c>
    </row>
    <row r="235" spans="1:11">
      <c r="A235" s="92" t="s">
        <v>4737</v>
      </c>
      <c r="B235" t="s">
        <v>2019</v>
      </c>
      <c r="C235" t="s">
        <v>3093</v>
      </c>
      <c r="D235" t="s">
        <v>2415</v>
      </c>
      <c r="E235" t="s">
        <v>3094</v>
      </c>
      <c r="F235" t="s">
        <v>3095</v>
      </c>
      <c r="G235" t="s">
        <v>5245</v>
      </c>
      <c r="H235" t="s">
        <v>108</v>
      </c>
      <c r="I235" t="s">
        <v>4105</v>
      </c>
      <c r="J235" t="s">
        <v>567</v>
      </c>
      <c r="K235" t="s">
        <v>108</v>
      </c>
    </row>
    <row r="236" spans="1:11">
      <c r="A236" s="92" t="s">
        <v>4737</v>
      </c>
      <c r="B236" t="s">
        <v>2019</v>
      </c>
      <c r="C236" t="s">
        <v>3096</v>
      </c>
      <c r="D236" t="s">
        <v>2415</v>
      </c>
      <c r="E236" t="s">
        <v>1213</v>
      </c>
      <c r="G236" t="s">
        <v>5244</v>
      </c>
      <c r="H236" t="s">
        <v>1213</v>
      </c>
      <c r="I236" t="s">
        <v>4105</v>
      </c>
    </row>
    <row r="237" spans="1:11">
      <c r="A237" s="92" t="s">
        <v>4737</v>
      </c>
      <c r="B237" t="s">
        <v>2019</v>
      </c>
      <c r="C237" t="s">
        <v>3097</v>
      </c>
      <c r="D237" t="s">
        <v>2893</v>
      </c>
      <c r="E237" t="s">
        <v>2672</v>
      </c>
      <c r="F237" t="s">
        <v>3041</v>
      </c>
      <c r="G237" t="s">
        <v>5245</v>
      </c>
      <c r="H237" t="s">
        <v>2672</v>
      </c>
      <c r="I237" t="s">
        <v>4105</v>
      </c>
      <c r="J237" t="s">
        <v>35</v>
      </c>
      <c r="K237" t="s">
        <v>36</v>
      </c>
    </row>
    <row r="238" spans="1:11">
      <c r="A238" s="92" t="s">
        <v>4737</v>
      </c>
      <c r="B238" t="s">
        <v>2020</v>
      </c>
      <c r="C238" t="s">
        <v>2556</v>
      </c>
      <c r="D238" t="s">
        <v>2458</v>
      </c>
      <c r="E238" t="s">
        <v>1213</v>
      </c>
      <c r="G238" t="s">
        <v>5244</v>
      </c>
      <c r="H238" t="s">
        <v>1213</v>
      </c>
      <c r="I238" t="s">
        <v>4108</v>
      </c>
      <c r="J238" t="s">
        <v>35</v>
      </c>
      <c r="K238" t="s">
        <v>36</v>
      </c>
    </row>
    <row r="239" spans="1:11">
      <c r="A239" s="92" t="s">
        <v>4737</v>
      </c>
      <c r="B239" t="s">
        <v>2020</v>
      </c>
      <c r="C239" t="s">
        <v>2557</v>
      </c>
      <c r="E239" t="s">
        <v>2558</v>
      </c>
      <c r="G239" t="s">
        <v>5243</v>
      </c>
      <c r="H239" t="s">
        <v>2558</v>
      </c>
      <c r="I239" t="s">
        <v>4108</v>
      </c>
      <c r="J239" t="s">
        <v>35</v>
      </c>
      <c r="K239" t="s">
        <v>36</v>
      </c>
    </row>
    <row r="240" spans="1:11">
      <c r="A240" s="92" t="s">
        <v>4737</v>
      </c>
      <c r="B240" t="s">
        <v>2020</v>
      </c>
      <c r="C240" t="s">
        <v>2560</v>
      </c>
      <c r="D240" t="s">
        <v>2451</v>
      </c>
      <c r="E240" t="s">
        <v>108</v>
      </c>
      <c r="G240" t="s">
        <v>5245</v>
      </c>
      <c r="H240" t="s">
        <v>108</v>
      </c>
      <c r="I240" t="s">
        <v>4108</v>
      </c>
      <c r="J240" t="s">
        <v>35</v>
      </c>
      <c r="K240" t="s">
        <v>36</v>
      </c>
    </row>
    <row r="241" spans="1:11">
      <c r="A241" s="92" t="s">
        <v>4737</v>
      </c>
      <c r="B241" t="s">
        <v>2020</v>
      </c>
      <c r="C241" t="s">
        <v>2561</v>
      </c>
      <c r="D241" t="s">
        <v>2562</v>
      </c>
      <c r="E241" t="s">
        <v>2563</v>
      </c>
      <c r="F241" t="s">
        <v>2564</v>
      </c>
      <c r="G241" t="s">
        <v>5245</v>
      </c>
      <c r="H241" t="s">
        <v>2563</v>
      </c>
      <c r="I241" t="s">
        <v>4108</v>
      </c>
      <c r="J241" t="s">
        <v>35</v>
      </c>
      <c r="K241" t="s">
        <v>36</v>
      </c>
    </row>
    <row r="242" spans="1:11">
      <c r="A242" s="92" t="s">
        <v>4737</v>
      </c>
      <c r="B242" t="s">
        <v>2020</v>
      </c>
      <c r="C242" t="s">
        <v>2565</v>
      </c>
      <c r="E242" t="s">
        <v>108</v>
      </c>
      <c r="G242" t="s">
        <v>5245</v>
      </c>
      <c r="H242" t="s">
        <v>108</v>
      </c>
      <c r="I242" t="s">
        <v>4108</v>
      </c>
      <c r="J242" t="s">
        <v>35</v>
      </c>
      <c r="K242" t="s">
        <v>36</v>
      </c>
    </row>
    <row r="243" spans="1:11">
      <c r="A243" s="92" t="s">
        <v>4737</v>
      </c>
      <c r="B243" t="s">
        <v>2021</v>
      </c>
      <c r="C243" t="s">
        <v>2567</v>
      </c>
      <c r="D243" t="s">
        <v>2463</v>
      </c>
      <c r="E243" t="s">
        <v>108</v>
      </c>
      <c r="G243" t="s">
        <v>5245</v>
      </c>
      <c r="H243" t="s">
        <v>108</v>
      </c>
      <c r="I243" t="s">
        <v>4112</v>
      </c>
      <c r="J243" t="s">
        <v>35</v>
      </c>
      <c r="K243" t="s">
        <v>36</v>
      </c>
    </row>
    <row r="244" spans="1:11">
      <c r="A244" s="92" t="s">
        <v>4737</v>
      </c>
      <c r="B244" t="s">
        <v>2021</v>
      </c>
      <c r="C244" t="s">
        <v>2568</v>
      </c>
      <c r="D244" t="s">
        <v>2569</v>
      </c>
      <c r="E244" t="s">
        <v>108</v>
      </c>
      <c r="F244" t="s">
        <v>2570</v>
      </c>
      <c r="G244" t="s">
        <v>5245</v>
      </c>
      <c r="H244" t="s">
        <v>108</v>
      </c>
      <c r="I244" t="s">
        <v>4112</v>
      </c>
      <c r="J244" t="s">
        <v>35</v>
      </c>
      <c r="K244" t="s">
        <v>36</v>
      </c>
    </row>
    <row r="245" spans="1:11">
      <c r="A245" s="92" t="s">
        <v>4737</v>
      </c>
      <c r="B245" t="s">
        <v>2021</v>
      </c>
      <c r="C245" t="s">
        <v>2571</v>
      </c>
      <c r="D245" t="s">
        <v>2569</v>
      </c>
      <c r="E245" t="s">
        <v>108</v>
      </c>
      <c r="G245" t="s">
        <v>5245</v>
      </c>
      <c r="H245" t="s">
        <v>108</v>
      </c>
      <c r="I245" t="s">
        <v>4112</v>
      </c>
      <c r="J245" t="s">
        <v>35</v>
      </c>
      <c r="K245" t="s">
        <v>36</v>
      </c>
    </row>
    <row r="246" spans="1:11">
      <c r="A246" s="92" t="s">
        <v>4737</v>
      </c>
      <c r="B246" t="s">
        <v>2021</v>
      </c>
      <c r="C246" t="s">
        <v>2457</v>
      </c>
      <c r="D246" t="s">
        <v>2458</v>
      </c>
      <c r="E246" t="s">
        <v>2459</v>
      </c>
      <c r="G246" t="s">
        <v>5245</v>
      </c>
      <c r="H246" t="s">
        <v>2771</v>
      </c>
      <c r="I246" t="s">
        <v>4112</v>
      </c>
      <c r="J246" t="s">
        <v>35</v>
      </c>
      <c r="K246" t="s">
        <v>36</v>
      </c>
    </row>
    <row r="247" spans="1:11">
      <c r="A247" s="92" t="s">
        <v>4737</v>
      </c>
      <c r="B247" t="s">
        <v>2021</v>
      </c>
      <c r="C247" t="s">
        <v>2573</v>
      </c>
      <c r="D247" t="s">
        <v>2574</v>
      </c>
      <c r="E247" t="s">
        <v>108</v>
      </c>
      <c r="F247" t="s">
        <v>2575</v>
      </c>
      <c r="G247" t="s">
        <v>5245</v>
      </c>
      <c r="H247" t="s">
        <v>108</v>
      </c>
      <c r="I247" t="s">
        <v>4112</v>
      </c>
      <c r="J247" t="s">
        <v>35</v>
      </c>
      <c r="K247" t="s">
        <v>36</v>
      </c>
    </row>
    <row r="248" spans="1:11">
      <c r="A248" s="92" t="s">
        <v>4737</v>
      </c>
      <c r="B248" t="s">
        <v>3890</v>
      </c>
      <c r="C248" t="s">
        <v>2577</v>
      </c>
      <c r="D248" t="s">
        <v>2521</v>
      </c>
      <c r="E248" t="s">
        <v>108</v>
      </c>
      <c r="G248" t="s">
        <v>5245</v>
      </c>
      <c r="H248" t="s">
        <v>108</v>
      </c>
      <c r="I248" t="s">
        <v>4116</v>
      </c>
      <c r="J248" t="s">
        <v>35</v>
      </c>
      <c r="K248" t="s">
        <v>36</v>
      </c>
    </row>
    <row r="249" spans="1:11">
      <c r="A249" s="92" t="s">
        <v>4737</v>
      </c>
      <c r="B249" t="s">
        <v>3890</v>
      </c>
      <c r="C249" t="s">
        <v>2520</v>
      </c>
      <c r="D249" t="s">
        <v>2521</v>
      </c>
      <c r="E249" t="s">
        <v>2522</v>
      </c>
      <c r="G249" t="s">
        <v>5245</v>
      </c>
      <c r="H249" t="s">
        <v>108</v>
      </c>
      <c r="I249" t="s">
        <v>4116</v>
      </c>
      <c r="J249" t="s">
        <v>35</v>
      </c>
      <c r="K249" t="s">
        <v>36</v>
      </c>
    </row>
    <row r="250" spans="1:11">
      <c r="A250" s="92" t="s">
        <v>4737</v>
      </c>
      <c r="B250" t="s">
        <v>3890</v>
      </c>
      <c r="C250" t="s">
        <v>2579</v>
      </c>
      <c r="D250" t="s">
        <v>2521</v>
      </c>
      <c r="E250" t="s">
        <v>2580</v>
      </c>
      <c r="F250" t="s">
        <v>2581</v>
      </c>
      <c r="G250" t="s">
        <v>5245</v>
      </c>
      <c r="H250" t="s">
        <v>108</v>
      </c>
      <c r="I250" t="s">
        <v>4116</v>
      </c>
      <c r="J250" t="s">
        <v>35</v>
      </c>
      <c r="K250" t="s">
        <v>36</v>
      </c>
    </row>
    <row r="251" spans="1:11">
      <c r="A251" s="92" t="s">
        <v>4737</v>
      </c>
      <c r="B251" t="s">
        <v>3890</v>
      </c>
      <c r="C251" t="s">
        <v>2582</v>
      </c>
      <c r="D251" t="s">
        <v>2521</v>
      </c>
      <c r="E251" t="s">
        <v>108</v>
      </c>
      <c r="G251" t="s">
        <v>5245</v>
      </c>
      <c r="H251" t="s">
        <v>108</v>
      </c>
      <c r="I251" t="s">
        <v>4116</v>
      </c>
      <c r="J251" t="s">
        <v>35</v>
      </c>
      <c r="K251" t="s">
        <v>36</v>
      </c>
    </row>
    <row r="252" spans="1:11">
      <c r="A252" s="92" t="s">
        <v>4737</v>
      </c>
      <c r="B252" t="s">
        <v>2027</v>
      </c>
      <c r="C252" t="s">
        <v>2584</v>
      </c>
      <c r="D252" t="s">
        <v>2585</v>
      </c>
      <c r="E252" t="s">
        <v>2586</v>
      </c>
      <c r="G252" t="s">
        <v>5245</v>
      </c>
      <c r="H252" t="s">
        <v>108</v>
      </c>
      <c r="I252" t="s">
        <v>4120</v>
      </c>
      <c r="J252" t="s">
        <v>35</v>
      </c>
      <c r="K252" t="s">
        <v>36</v>
      </c>
    </row>
    <row r="253" spans="1:11">
      <c r="A253" s="92" t="s">
        <v>4737</v>
      </c>
      <c r="B253" t="s">
        <v>2027</v>
      </c>
      <c r="C253" t="s">
        <v>2587</v>
      </c>
      <c r="D253" t="s">
        <v>2526</v>
      </c>
      <c r="E253" t="s">
        <v>2588</v>
      </c>
      <c r="G253" t="s">
        <v>5245</v>
      </c>
      <c r="H253" t="s">
        <v>108</v>
      </c>
      <c r="I253" t="s">
        <v>4120</v>
      </c>
      <c r="J253" t="s">
        <v>35</v>
      </c>
      <c r="K253" t="s">
        <v>36</v>
      </c>
    </row>
    <row r="254" spans="1:11">
      <c r="A254" s="92" t="s">
        <v>4737</v>
      </c>
      <c r="B254" t="s">
        <v>2027</v>
      </c>
      <c r="C254" t="s">
        <v>2589</v>
      </c>
      <c r="D254" t="s">
        <v>2590</v>
      </c>
      <c r="E254" t="s">
        <v>108</v>
      </c>
      <c r="F254" t="s">
        <v>2591</v>
      </c>
      <c r="G254" t="s">
        <v>5245</v>
      </c>
      <c r="H254" t="s">
        <v>108</v>
      </c>
      <c r="I254" t="s">
        <v>4120</v>
      </c>
      <c r="J254" t="s">
        <v>35</v>
      </c>
      <c r="K254" t="s">
        <v>36</v>
      </c>
    </row>
    <row r="255" spans="1:11">
      <c r="A255" s="92" t="s">
        <v>4737</v>
      </c>
      <c r="B255" t="s">
        <v>2027</v>
      </c>
      <c r="C255" t="s">
        <v>2592</v>
      </c>
      <c r="D255" t="s">
        <v>2590</v>
      </c>
      <c r="E255" t="s">
        <v>108</v>
      </c>
      <c r="G255" t="s">
        <v>5245</v>
      </c>
      <c r="H255" t="s">
        <v>108</v>
      </c>
      <c r="I255" t="s">
        <v>4120</v>
      </c>
      <c r="J255" t="s">
        <v>35</v>
      </c>
      <c r="K255" t="s">
        <v>36</v>
      </c>
    </row>
    <row r="256" spans="1:11">
      <c r="A256" s="92" t="s">
        <v>4737</v>
      </c>
      <c r="B256" t="s">
        <v>2029</v>
      </c>
      <c r="C256" t="s">
        <v>2594</v>
      </c>
      <c r="D256" t="s">
        <v>2463</v>
      </c>
      <c r="E256" t="s">
        <v>108</v>
      </c>
      <c r="G256" t="s">
        <v>5245</v>
      </c>
      <c r="H256" t="s">
        <v>108</v>
      </c>
      <c r="I256" t="s">
        <v>4124</v>
      </c>
      <c r="J256" t="s">
        <v>35</v>
      </c>
      <c r="K256" t="s">
        <v>36</v>
      </c>
    </row>
    <row r="257" spans="1:11">
      <c r="A257" s="92" t="s">
        <v>4737</v>
      </c>
      <c r="B257" t="s">
        <v>2029</v>
      </c>
      <c r="C257" t="s">
        <v>2462</v>
      </c>
      <c r="D257" t="s">
        <v>2463</v>
      </c>
      <c r="E257" t="s">
        <v>2459</v>
      </c>
      <c r="G257" t="s">
        <v>5245</v>
      </c>
      <c r="H257" t="s">
        <v>2771</v>
      </c>
      <c r="I257" t="s">
        <v>4124</v>
      </c>
      <c r="J257" t="s">
        <v>35</v>
      </c>
      <c r="K257" t="s">
        <v>36</v>
      </c>
    </row>
    <row r="258" spans="1:11">
      <c r="A258" s="92" t="s">
        <v>4737</v>
      </c>
      <c r="B258" t="s">
        <v>2029</v>
      </c>
      <c r="C258" t="s">
        <v>2464</v>
      </c>
      <c r="D258" t="s">
        <v>2463</v>
      </c>
      <c r="E258" t="s">
        <v>2459</v>
      </c>
      <c r="G258" t="s">
        <v>5245</v>
      </c>
      <c r="H258" t="s">
        <v>2771</v>
      </c>
      <c r="I258" t="s">
        <v>4124</v>
      </c>
      <c r="J258" t="s">
        <v>35</v>
      </c>
      <c r="K258" t="s">
        <v>36</v>
      </c>
    </row>
    <row r="259" spans="1:11">
      <c r="A259" s="92" t="s">
        <v>4737</v>
      </c>
      <c r="B259" t="s">
        <v>2029</v>
      </c>
      <c r="C259" t="s">
        <v>2465</v>
      </c>
      <c r="D259" t="s">
        <v>2463</v>
      </c>
      <c r="E259" t="s">
        <v>2459</v>
      </c>
      <c r="G259" t="s">
        <v>5245</v>
      </c>
      <c r="H259" t="s">
        <v>2771</v>
      </c>
      <c r="I259" t="s">
        <v>4124</v>
      </c>
      <c r="J259" t="s">
        <v>35</v>
      </c>
      <c r="K259" t="s">
        <v>36</v>
      </c>
    </row>
    <row r="260" spans="1:11">
      <c r="A260" s="92" t="s">
        <v>4737</v>
      </c>
      <c r="B260" t="s">
        <v>2029</v>
      </c>
      <c r="C260" t="s">
        <v>2466</v>
      </c>
      <c r="D260" t="s">
        <v>2463</v>
      </c>
      <c r="E260" t="s">
        <v>2459</v>
      </c>
      <c r="G260" t="s">
        <v>5245</v>
      </c>
      <c r="H260" t="s">
        <v>2771</v>
      </c>
      <c r="I260" t="s">
        <v>4124</v>
      </c>
      <c r="J260" t="s">
        <v>35</v>
      </c>
      <c r="K260" t="s">
        <v>36</v>
      </c>
    </row>
    <row r="261" spans="1:11">
      <c r="A261" s="92" t="s">
        <v>4737</v>
      </c>
      <c r="B261" t="s">
        <v>2029</v>
      </c>
      <c r="C261" t="s">
        <v>2595</v>
      </c>
      <c r="D261" t="s">
        <v>2596</v>
      </c>
      <c r="E261" t="s">
        <v>108</v>
      </c>
      <c r="F261" t="s">
        <v>2597</v>
      </c>
      <c r="G261" t="s">
        <v>5245</v>
      </c>
      <c r="H261" t="s">
        <v>108</v>
      </c>
      <c r="I261" t="s">
        <v>4124</v>
      </c>
      <c r="J261" t="s">
        <v>35</v>
      </c>
      <c r="K261" t="s">
        <v>36</v>
      </c>
    </row>
    <row r="262" spans="1:11">
      <c r="A262" s="92" t="s">
        <v>4737</v>
      </c>
      <c r="B262" t="s">
        <v>2029</v>
      </c>
      <c r="C262" t="s">
        <v>2598</v>
      </c>
      <c r="D262" t="s">
        <v>2596</v>
      </c>
      <c r="E262" t="s">
        <v>108</v>
      </c>
      <c r="G262" t="s">
        <v>5245</v>
      </c>
      <c r="H262" t="s">
        <v>108</v>
      </c>
      <c r="I262" t="s">
        <v>4124</v>
      </c>
      <c r="J262" t="s">
        <v>35</v>
      </c>
      <c r="K262" t="s">
        <v>36</v>
      </c>
    </row>
    <row r="263" spans="1:11">
      <c r="A263" s="92" t="s">
        <v>4737</v>
      </c>
      <c r="B263" t="s">
        <v>2031</v>
      </c>
      <c r="C263" t="s">
        <v>2600</v>
      </c>
      <c r="D263" t="s">
        <v>2601</v>
      </c>
      <c r="E263" t="s">
        <v>108</v>
      </c>
      <c r="G263" t="s">
        <v>5245</v>
      </c>
      <c r="H263" t="s">
        <v>108</v>
      </c>
      <c r="I263" t="s">
        <v>4126</v>
      </c>
      <c r="J263" t="s">
        <v>35</v>
      </c>
      <c r="K263" t="s">
        <v>36</v>
      </c>
    </row>
    <row r="264" spans="1:11">
      <c r="A264" s="92" t="s">
        <v>4737</v>
      </c>
      <c r="B264" t="s">
        <v>2031</v>
      </c>
      <c r="C264" t="s">
        <v>2602</v>
      </c>
      <c r="D264" t="s">
        <v>2603</v>
      </c>
      <c r="E264" t="s">
        <v>2586</v>
      </c>
      <c r="G264" t="s">
        <v>5245</v>
      </c>
      <c r="H264" t="s">
        <v>108</v>
      </c>
      <c r="I264" t="s">
        <v>4126</v>
      </c>
      <c r="J264" t="s">
        <v>35</v>
      </c>
      <c r="K264" t="s">
        <v>36</v>
      </c>
    </row>
    <row r="265" spans="1:11">
      <c r="A265" s="92" t="s">
        <v>4737</v>
      </c>
      <c r="B265" t="s">
        <v>2031</v>
      </c>
      <c r="C265" t="s">
        <v>2604</v>
      </c>
      <c r="D265" t="s">
        <v>2601</v>
      </c>
      <c r="E265" t="s">
        <v>2605</v>
      </c>
      <c r="F265" t="s">
        <v>2606</v>
      </c>
      <c r="G265" t="s">
        <v>5245</v>
      </c>
      <c r="H265" t="s">
        <v>108</v>
      </c>
      <c r="I265" t="s">
        <v>4126</v>
      </c>
      <c r="J265" t="s">
        <v>35</v>
      </c>
      <c r="K265" t="s">
        <v>36</v>
      </c>
    </row>
    <row r="266" spans="1:11">
      <c r="A266" s="92" t="s">
        <v>4737</v>
      </c>
      <c r="B266" t="s">
        <v>2031</v>
      </c>
      <c r="C266" t="s">
        <v>2468</v>
      </c>
      <c r="D266" t="s">
        <v>2458</v>
      </c>
      <c r="E266" t="s">
        <v>2469</v>
      </c>
      <c r="G266" t="s">
        <v>5245</v>
      </c>
      <c r="H266" t="s">
        <v>108</v>
      </c>
      <c r="I266" t="s">
        <v>4126</v>
      </c>
      <c r="J266" t="s">
        <v>35</v>
      </c>
      <c r="K266" t="s">
        <v>36</v>
      </c>
    </row>
    <row r="267" spans="1:11">
      <c r="A267" s="92" t="s">
        <v>4737</v>
      </c>
      <c r="B267" t="s">
        <v>2031</v>
      </c>
      <c r="C267" t="s">
        <v>2472</v>
      </c>
      <c r="D267" t="s">
        <v>2458</v>
      </c>
      <c r="E267" t="s">
        <v>2459</v>
      </c>
      <c r="G267" t="s">
        <v>5245</v>
      </c>
      <c r="H267" t="s">
        <v>2771</v>
      </c>
      <c r="I267" t="s">
        <v>4126</v>
      </c>
      <c r="J267" t="s">
        <v>35</v>
      </c>
      <c r="K267" t="s">
        <v>36</v>
      </c>
    </row>
    <row r="268" spans="1:11">
      <c r="A268" s="92" t="s">
        <v>4737</v>
      </c>
      <c r="B268" t="s">
        <v>2031</v>
      </c>
      <c r="C268" t="s">
        <v>2473</v>
      </c>
      <c r="D268" t="s">
        <v>2458</v>
      </c>
      <c r="E268" t="s">
        <v>2459</v>
      </c>
      <c r="G268" t="s">
        <v>5245</v>
      </c>
      <c r="H268" t="s">
        <v>2771</v>
      </c>
      <c r="I268" t="s">
        <v>4126</v>
      </c>
      <c r="J268" t="s">
        <v>35</v>
      </c>
      <c r="K268" t="s">
        <v>36</v>
      </c>
    </row>
    <row r="269" spans="1:11">
      <c r="A269" s="92" t="s">
        <v>4737</v>
      </c>
      <c r="B269" t="s">
        <v>2031</v>
      </c>
      <c r="C269" t="s">
        <v>2474</v>
      </c>
      <c r="D269" t="s">
        <v>2458</v>
      </c>
      <c r="E269" t="s">
        <v>2459</v>
      </c>
      <c r="G269" t="s">
        <v>5245</v>
      </c>
      <c r="H269" t="s">
        <v>2771</v>
      </c>
      <c r="I269" t="s">
        <v>4126</v>
      </c>
      <c r="J269" t="s">
        <v>35</v>
      </c>
      <c r="K269" t="s">
        <v>36</v>
      </c>
    </row>
    <row r="270" spans="1:11">
      <c r="A270" s="92" t="s">
        <v>4737</v>
      </c>
      <c r="B270" t="s">
        <v>2031</v>
      </c>
      <c r="C270" t="s">
        <v>2607</v>
      </c>
      <c r="D270" t="s">
        <v>2601</v>
      </c>
      <c r="E270" t="s">
        <v>2563</v>
      </c>
      <c r="G270" t="s">
        <v>5245</v>
      </c>
      <c r="H270" t="s">
        <v>2563</v>
      </c>
      <c r="I270" t="s">
        <v>4126</v>
      </c>
      <c r="J270" t="s">
        <v>35</v>
      </c>
      <c r="K270" t="s">
        <v>36</v>
      </c>
    </row>
    <row r="271" spans="1:11">
      <c r="A271" s="92" t="s">
        <v>4737</v>
      </c>
      <c r="B271" t="s">
        <v>2031</v>
      </c>
      <c r="C271" t="s">
        <v>2608</v>
      </c>
      <c r="D271" t="s">
        <v>2609</v>
      </c>
      <c r="E271" t="s">
        <v>108</v>
      </c>
      <c r="G271" t="s">
        <v>5245</v>
      </c>
      <c r="H271" t="s">
        <v>108</v>
      </c>
      <c r="I271" t="s">
        <v>4126</v>
      </c>
      <c r="J271" t="s">
        <v>35</v>
      </c>
      <c r="K271" t="s">
        <v>36</v>
      </c>
    </row>
    <row r="272" spans="1:11">
      <c r="A272" s="92" t="s">
        <v>4737</v>
      </c>
      <c r="B272" t="s">
        <v>2034</v>
      </c>
      <c r="C272" t="s">
        <v>2614</v>
      </c>
      <c r="E272" t="s">
        <v>2563</v>
      </c>
      <c r="G272" t="s">
        <v>5245</v>
      </c>
      <c r="H272" t="s">
        <v>2563</v>
      </c>
      <c r="I272" t="s">
        <v>4128</v>
      </c>
      <c r="J272" t="s">
        <v>35</v>
      </c>
      <c r="K272" t="s">
        <v>36</v>
      </c>
    </row>
    <row r="273" spans="1:11">
      <c r="A273" s="92" t="s">
        <v>4737</v>
      </c>
      <c r="B273" t="s">
        <v>2034</v>
      </c>
      <c r="C273" t="s">
        <v>2533</v>
      </c>
      <c r="E273" t="s">
        <v>2534</v>
      </c>
      <c r="G273" t="s">
        <v>5245</v>
      </c>
      <c r="H273" t="s">
        <v>2563</v>
      </c>
      <c r="I273" t="s">
        <v>4128</v>
      </c>
      <c r="J273" t="s">
        <v>35</v>
      </c>
      <c r="K273" t="s">
        <v>36</v>
      </c>
    </row>
    <row r="274" spans="1:11">
      <c r="A274" s="92" t="s">
        <v>4737</v>
      </c>
      <c r="B274" t="s">
        <v>2034</v>
      </c>
      <c r="C274" t="s">
        <v>2615</v>
      </c>
      <c r="D274" t="s">
        <v>2601</v>
      </c>
      <c r="E274" t="s">
        <v>108</v>
      </c>
      <c r="G274" t="s">
        <v>5245</v>
      </c>
      <c r="H274" t="s">
        <v>108</v>
      </c>
      <c r="I274" t="s">
        <v>4128</v>
      </c>
      <c r="J274" t="s">
        <v>35</v>
      </c>
      <c r="K274" t="s">
        <v>36</v>
      </c>
    </row>
    <row r="275" spans="1:11">
      <c r="A275" s="92" t="s">
        <v>4737</v>
      </c>
      <c r="B275" t="s">
        <v>2034</v>
      </c>
      <c r="C275" t="s">
        <v>2616</v>
      </c>
      <c r="D275" t="s">
        <v>2601</v>
      </c>
      <c r="E275" t="s">
        <v>108</v>
      </c>
      <c r="G275" t="s">
        <v>5245</v>
      </c>
      <c r="H275" t="s">
        <v>108</v>
      </c>
      <c r="I275" t="s">
        <v>4128</v>
      </c>
      <c r="J275" t="s">
        <v>35</v>
      </c>
      <c r="K275" t="s">
        <v>36</v>
      </c>
    </row>
    <row r="276" spans="1:11">
      <c r="A276" s="92" t="s">
        <v>4737</v>
      </c>
      <c r="B276" t="s">
        <v>2034</v>
      </c>
      <c r="C276" t="s">
        <v>2617</v>
      </c>
      <c r="D276" t="s">
        <v>2596</v>
      </c>
      <c r="E276" t="s">
        <v>108</v>
      </c>
      <c r="G276" t="s">
        <v>5245</v>
      </c>
      <c r="H276" t="s">
        <v>108</v>
      </c>
      <c r="I276" t="s">
        <v>4128</v>
      </c>
      <c r="J276" t="s">
        <v>35</v>
      </c>
      <c r="K276" t="s">
        <v>36</v>
      </c>
    </row>
    <row r="277" spans="1:11">
      <c r="A277" s="92" t="s">
        <v>4737</v>
      </c>
      <c r="B277" t="s">
        <v>2034</v>
      </c>
      <c r="C277" t="s">
        <v>2618</v>
      </c>
      <c r="D277" t="s">
        <v>2619</v>
      </c>
      <c r="E277" t="s">
        <v>2563</v>
      </c>
      <c r="G277" t="s">
        <v>5245</v>
      </c>
      <c r="H277" t="s">
        <v>2563</v>
      </c>
      <c r="I277" t="s">
        <v>4128</v>
      </c>
      <c r="J277" t="s">
        <v>35</v>
      </c>
      <c r="K277" t="s">
        <v>36</v>
      </c>
    </row>
    <row r="278" spans="1:11">
      <c r="A278" s="92" t="s">
        <v>4737</v>
      </c>
      <c r="B278" t="s">
        <v>2034</v>
      </c>
      <c r="C278" t="s">
        <v>2620</v>
      </c>
      <c r="D278" t="s">
        <v>2619</v>
      </c>
      <c r="E278" t="s">
        <v>2563</v>
      </c>
      <c r="G278" t="s">
        <v>5245</v>
      </c>
      <c r="H278" t="s">
        <v>2563</v>
      </c>
      <c r="I278" t="s">
        <v>4128</v>
      </c>
      <c r="J278" t="s">
        <v>35</v>
      </c>
      <c r="K278" t="s">
        <v>36</v>
      </c>
    </row>
    <row r="279" spans="1:11">
      <c r="A279" s="92" t="s">
        <v>4737</v>
      </c>
      <c r="B279" t="s">
        <v>2034</v>
      </c>
      <c r="C279" t="s">
        <v>2476</v>
      </c>
      <c r="D279" t="s">
        <v>2458</v>
      </c>
      <c r="E279" t="s">
        <v>2459</v>
      </c>
      <c r="G279" t="s">
        <v>5245</v>
      </c>
      <c r="H279" t="s">
        <v>2771</v>
      </c>
      <c r="I279" t="s">
        <v>4128</v>
      </c>
      <c r="J279" t="s">
        <v>35</v>
      </c>
      <c r="K279" t="s">
        <v>36</v>
      </c>
    </row>
    <row r="280" spans="1:11">
      <c r="A280" s="92" t="s">
        <v>4737</v>
      </c>
      <c r="B280" t="s">
        <v>2034</v>
      </c>
      <c r="C280" t="s">
        <v>2621</v>
      </c>
      <c r="D280" t="s">
        <v>2619</v>
      </c>
      <c r="E280" t="s">
        <v>108</v>
      </c>
      <c r="F280" t="s">
        <v>2622</v>
      </c>
      <c r="G280" t="s">
        <v>5245</v>
      </c>
      <c r="H280" t="s">
        <v>108</v>
      </c>
      <c r="I280" t="s">
        <v>4128</v>
      </c>
      <c r="J280" t="s">
        <v>35</v>
      </c>
      <c r="K280" t="s">
        <v>36</v>
      </c>
    </row>
    <row r="281" spans="1:11">
      <c r="A281" s="92" t="s">
        <v>4737</v>
      </c>
      <c r="B281" t="s">
        <v>2035</v>
      </c>
      <c r="C281" t="s">
        <v>2624</v>
      </c>
      <c r="D281" t="s">
        <v>2625</v>
      </c>
      <c r="E281" t="s">
        <v>108</v>
      </c>
      <c r="G281" t="s">
        <v>5245</v>
      </c>
      <c r="H281" t="s">
        <v>108</v>
      </c>
      <c r="I281" t="s">
        <v>4132</v>
      </c>
      <c r="J281" t="s">
        <v>35</v>
      </c>
      <c r="K281" t="s">
        <v>36</v>
      </c>
    </row>
    <row r="282" spans="1:11">
      <c r="A282" s="92" t="s">
        <v>4737</v>
      </c>
      <c r="B282" t="s">
        <v>2035</v>
      </c>
      <c r="C282" t="s">
        <v>2626</v>
      </c>
      <c r="D282" t="s">
        <v>2627</v>
      </c>
      <c r="E282" t="s">
        <v>108</v>
      </c>
      <c r="G282" t="s">
        <v>5245</v>
      </c>
      <c r="H282" t="s">
        <v>108</v>
      </c>
      <c r="I282" t="s">
        <v>4132</v>
      </c>
      <c r="J282" t="s">
        <v>35</v>
      </c>
      <c r="K282" t="s">
        <v>36</v>
      </c>
    </row>
    <row r="283" spans="1:11">
      <c r="A283" s="92" t="s">
        <v>4737</v>
      </c>
      <c r="B283" t="s">
        <v>2035</v>
      </c>
      <c r="C283" t="s">
        <v>2628</v>
      </c>
      <c r="D283" t="s">
        <v>2627</v>
      </c>
      <c r="E283" t="s">
        <v>108</v>
      </c>
      <c r="G283" t="s">
        <v>5245</v>
      </c>
      <c r="H283" t="s">
        <v>108</v>
      </c>
      <c r="I283" t="s">
        <v>4132</v>
      </c>
      <c r="J283" t="s">
        <v>35</v>
      </c>
      <c r="K283" t="s">
        <v>36</v>
      </c>
    </row>
    <row r="284" spans="1:11">
      <c r="A284" s="92" t="s">
        <v>4737</v>
      </c>
      <c r="B284" t="s">
        <v>2037</v>
      </c>
      <c r="C284" t="s">
        <v>2630</v>
      </c>
      <c r="D284" t="s">
        <v>2479</v>
      </c>
      <c r="E284" t="s">
        <v>2563</v>
      </c>
      <c r="F284" t="s">
        <v>2631</v>
      </c>
      <c r="G284" t="s">
        <v>5245</v>
      </c>
      <c r="H284" t="s">
        <v>2563</v>
      </c>
      <c r="I284" t="s">
        <v>4136</v>
      </c>
      <c r="J284" t="s">
        <v>35</v>
      </c>
      <c r="K284" t="s">
        <v>36</v>
      </c>
    </row>
    <row r="285" spans="1:11">
      <c r="A285" s="92" t="s">
        <v>4737</v>
      </c>
      <c r="B285" t="s">
        <v>2037</v>
      </c>
      <c r="C285" t="s">
        <v>2632</v>
      </c>
      <c r="D285" t="s">
        <v>2540</v>
      </c>
      <c r="E285" t="s">
        <v>108</v>
      </c>
      <c r="F285" t="s">
        <v>2633</v>
      </c>
      <c r="G285" t="s">
        <v>5245</v>
      </c>
      <c r="H285" t="s">
        <v>108</v>
      </c>
      <c r="I285" t="s">
        <v>4136</v>
      </c>
      <c r="J285" t="s">
        <v>35</v>
      </c>
      <c r="K285" t="s">
        <v>36</v>
      </c>
    </row>
    <row r="286" spans="1:11">
      <c r="A286" s="92" t="s">
        <v>4737</v>
      </c>
      <c r="B286" t="s">
        <v>2037</v>
      </c>
      <c r="C286" t="s">
        <v>2634</v>
      </c>
      <c r="D286" t="s">
        <v>2635</v>
      </c>
      <c r="E286" t="s">
        <v>108</v>
      </c>
      <c r="F286" t="s">
        <v>2636</v>
      </c>
      <c r="G286" t="s">
        <v>5245</v>
      </c>
      <c r="H286" t="s">
        <v>108</v>
      </c>
      <c r="I286" t="s">
        <v>4136</v>
      </c>
      <c r="J286" t="s">
        <v>35</v>
      </c>
      <c r="K286" t="s">
        <v>36</v>
      </c>
    </row>
    <row r="287" spans="1:11">
      <c r="A287" s="92" t="s">
        <v>4737</v>
      </c>
      <c r="B287" t="s">
        <v>2042</v>
      </c>
      <c r="C287" t="s">
        <v>2638</v>
      </c>
      <c r="D287" t="s">
        <v>2540</v>
      </c>
      <c r="E287" t="s">
        <v>108</v>
      </c>
      <c r="F287" t="s">
        <v>2639</v>
      </c>
      <c r="G287" t="s">
        <v>5245</v>
      </c>
      <c r="H287" t="s">
        <v>108</v>
      </c>
      <c r="I287" t="s">
        <v>4140</v>
      </c>
      <c r="J287" t="s">
        <v>35</v>
      </c>
      <c r="K287" t="s">
        <v>36</v>
      </c>
    </row>
    <row r="288" spans="1:11">
      <c r="A288" s="92" t="s">
        <v>4737</v>
      </c>
      <c r="B288" t="s">
        <v>2042</v>
      </c>
      <c r="C288" t="s">
        <v>2640</v>
      </c>
      <c r="D288" t="s">
        <v>2641</v>
      </c>
      <c r="E288" t="s">
        <v>108</v>
      </c>
      <c r="F288" t="s">
        <v>2642</v>
      </c>
      <c r="G288" t="s">
        <v>5245</v>
      </c>
      <c r="H288" t="s">
        <v>108</v>
      </c>
      <c r="I288" t="s">
        <v>4140</v>
      </c>
      <c r="J288" t="s">
        <v>35</v>
      </c>
      <c r="K288" t="s">
        <v>36</v>
      </c>
    </row>
    <row r="289" spans="1:11">
      <c r="A289" s="92" t="s">
        <v>4737</v>
      </c>
      <c r="B289" t="s">
        <v>2042</v>
      </c>
      <c r="C289" t="s">
        <v>2643</v>
      </c>
      <c r="D289" t="s">
        <v>2641</v>
      </c>
      <c r="E289" t="s">
        <v>108</v>
      </c>
      <c r="F289" t="s">
        <v>2644</v>
      </c>
      <c r="G289" t="s">
        <v>5245</v>
      </c>
      <c r="H289" t="s">
        <v>108</v>
      </c>
      <c r="I289" t="s">
        <v>4140</v>
      </c>
      <c r="J289" t="s">
        <v>35</v>
      </c>
      <c r="K289" t="s">
        <v>36</v>
      </c>
    </row>
    <row r="290" spans="1:11">
      <c r="A290" s="92" t="s">
        <v>4737</v>
      </c>
      <c r="B290" t="s">
        <v>2042</v>
      </c>
      <c r="C290" t="s">
        <v>2645</v>
      </c>
      <c r="D290" t="s">
        <v>2540</v>
      </c>
      <c r="E290" t="s">
        <v>108</v>
      </c>
      <c r="G290" t="s">
        <v>5245</v>
      </c>
      <c r="H290" t="s">
        <v>108</v>
      </c>
      <c r="I290" t="s">
        <v>4140</v>
      </c>
      <c r="J290" t="s">
        <v>567</v>
      </c>
      <c r="K290" t="s">
        <v>108</v>
      </c>
    </row>
    <row r="291" spans="1:11">
      <c r="A291" s="92" t="s">
        <v>4737</v>
      </c>
      <c r="B291" t="s">
        <v>2042</v>
      </c>
      <c r="C291" t="s">
        <v>2646</v>
      </c>
      <c r="D291" t="s">
        <v>2647</v>
      </c>
      <c r="E291" t="s">
        <v>2648</v>
      </c>
      <c r="G291" t="s">
        <v>5245</v>
      </c>
      <c r="H291" t="s">
        <v>108</v>
      </c>
      <c r="I291" t="s">
        <v>4140</v>
      </c>
      <c r="J291" t="s">
        <v>35</v>
      </c>
      <c r="K291" t="s">
        <v>36</v>
      </c>
    </row>
    <row r="292" spans="1:11">
      <c r="A292" s="92" t="s">
        <v>4737</v>
      </c>
      <c r="B292" t="s">
        <v>2044</v>
      </c>
      <c r="C292" t="s">
        <v>2650</v>
      </c>
      <c r="D292" t="s">
        <v>2651</v>
      </c>
      <c r="E292" t="s">
        <v>108</v>
      </c>
      <c r="G292" t="s">
        <v>5245</v>
      </c>
      <c r="H292" t="s">
        <v>108</v>
      </c>
      <c r="I292" t="s">
        <v>4144</v>
      </c>
      <c r="J292" t="s">
        <v>35</v>
      </c>
      <c r="K292" t="s">
        <v>36</v>
      </c>
    </row>
    <row r="293" spans="1:11">
      <c r="A293" s="92" t="s">
        <v>4737</v>
      </c>
      <c r="B293" t="s">
        <v>2044</v>
      </c>
      <c r="C293" t="s">
        <v>2652</v>
      </c>
      <c r="D293" t="s">
        <v>2651</v>
      </c>
      <c r="E293" t="s">
        <v>2563</v>
      </c>
      <c r="F293" t="s">
        <v>2653</v>
      </c>
      <c r="G293" t="s">
        <v>5245</v>
      </c>
      <c r="H293" t="s">
        <v>2563</v>
      </c>
      <c r="I293" t="s">
        <v>4144</v>
      </c>
      <c r="J293" t="s">
        <v>35</v>
      </c>
      <c r="K293" t="s">
        <v>36</v>
      </c>
    </row>
    <row r="294" spans="1:11">
      <c r="A294" s="92" t="s">
        <v>4737</v>
      </c>
      <c r="B294" t="s">
        <v>2044</v>
      </c>
      <c r="C294" t="s">
        <v>2654</v>
      </c>
      <c r="D294" t="s">
        <v>2655</v>
      </c>
      <c r="E294" t="s">
        <v>2656</v>
      </c>
      <c r="F294" t="s">
        <v>2658</v>
      </c>
      <c r="G294" t="s">
        <v>5244</v>
      </c>
      <c r="H294" t="s">
        <v>2692</v>
      </c>
      <c r="I294" t="s">
        <v>4144</v>
      </c>
      <c r="J294" t="s">
        <v>35</v>
      </c>
      <c r="K294" t="s">
        <v>36</v>
      </c>
    </row>
    <row r="295" spans="1:11">
      <c r="A295" s="92" t="s">
        <v>4737</v>
      </c>
      <c r="B295" t="s">
        <v>2044</v>
      </c>
      <c r="C295" t="s">
        <v>2659</v>
      </c>
      <c r="D295" t="s">
        <v>2655</v>
      </c>
      <c r="E295" t="s">
        <v>2580</v>
      </c>
      <c r="F295" t="s">
        <v>2660</v>
      </c>
      <c r="G295" t="s">
        <v>5245</v>
      </c>
      <c r="H295" t="s">
        <v>108</v>
      </c>
      <c r="I295" t="s">
        <v>4144</v>
      </c>
      <c r="J295" t="s">
        <v>35</v>
      </c>
      <c r="K295" t="s">
        <v>36</v>
      </c>
    </row>
    <row r="296" spans="1:11">
      <c r="A296" s="92" t="s">
        <v>4737</v>
      </c>
      <c r="B296" t="s">
        <v>2044</v>
      </c>
      <c r="C296" t="s">
        <v>2661</v>
      </c>
      <c r="D296" t="s">
        <v>2651</v>
      </c>
      <c r="E296" t="s">
        <v>2662</v>
      </c>
      <c r="G296" t="s">
        <v>5245</v>
      </c>
      <c r="H296" t="s">
        <v>108</v>
      </c>
      <c r="I296" t="s">
        <v>4144</v>
      </c>
      <c r="J296" t="s">
        <v>35</v>
      </c>
      <c r="K296" t="s">
        <v>36</v>
      </c>
    </row>
    <row r="297" spans="1:11">
      <c r="A297" s="92" t="s">
        <v>4737</v>
      </c>
      <c r="B297" t="s">
        <v>2044</v>
      </c>
      <c r="C297" t="s">
        <v>2663</v>
      </c>
      <c r="D297" t="s">
        <v>2651</v>
      </c>
      <c r="E297" t="s">
        <v>2664</v>
      </c>
      <c r="F297" t="s">
        <v>2665</v>
      </c>
      <c r="G297" t="s">
        <v>5245</v>
      </c>
      <c r="H297" t="s">
        <v>108</v>
      </c>
      <c r="I297" t="s">
        <v>4144</v>
      </c>
      <c r="J297" t="s">
        <v>35</v>
      </c>
      <c r="K297" t="s">
        <v>36</v>
      </c>
    </row>
    <row r="298" spans="1:11">
      <c r="A298" s="92" t="s">
        <v>4737</v>
      </c>
      <c r="B298" t="s">
        <v>2046</v>
      </c>
      <c r="C298" t="s">
        <v>2667</v>
      </c>
      <c r="D298" t="s">
        <v>2485</v>
      </c>
      <c r="E298" t="s">
        <v>2668</v>
      </c>
      <c r="F298" t="s">
        <v>2669</v>
      </c>
      <c r="G298" t="s">
        <v>5245</v>
      </c>
      <c r="H298" t="s">
        <v>108</v>
      </c>
      <c r="I298" t="s">
        <v>4148</v>
      </c>
      <c r="J298" t="s">
        <v>35</v>
      </c>
      <c r="K298" t="s">
        <v>36</v>
      </c>
    </row>
    <row r="299" spans="1:11">
      <c r="A299" s="92" t="s">
        <v>4737</v>
      </c>
      <c r="B299" t="s">
        <v>2046</v>
      </c>
      <c r="C299" t="s">
        <v>2499</v>
      </c>
      <c r="D299" t="s">
        <v>2500</v>
      </c>
      <c r="E299" t="s">
        <v>2501</v>
      </c>
      <c r="F299" t="s">
        <v>2502</v>
      </c>
      <c r="G299" t="s">
        <v>5245</v>
      </c>
      <c r="H299" t="s">
        <v>108</v>
      </c>
      <c r="I299" t="s">
        <v>4148</v>
      </c>
    </row>
    <row r="300" spans="1:11">
      <c r="A300" s="92" t="s">
        <v>4737</v>
      </c>
      <c r="B300" t="s">
        <v>2046</v>
      </c>
      <c r="C300" t="s">
        <v>2506</v>
      </c>
      <c r="D300" t="s">
        <v>2458</v>
      </c>
      <c r="E300" t="s">
        <v>2459</v>
      </c>
      <c r="G300" t="s">
        <v>5245</v>
      </c>
      <c r="H300" t="s">
        <v>2771</v>
      </c>
      <c r="I300" t="s">
        <v>4148</v>
      </c>
    </row>
    <row r="301" spans="1:11">
      <c r="A301" s="92" t="s">
        <v>4737</v>
      </c>
      <c r="B301" t="s">
        <v>2046</v>
      </c>
      <c r="C301" t="s">
        <v>2670</v>
      </c>
      <c r="D301" t="s">
        <v>2458</v>
      </c>
      <c r="E301" t="s">
        <v>108</v>
      </c>
      <c r="G301" t="s">
        <v>5245</v>
      </c>
      <c r="H301" t="s">
        <v>108</v>
      </c>
      <c r="I301" t="s">
        <v>4148</v>
      </c>
    </row>
    <row r="302" spans="1:11">
      <c r="A302" s="92" t="s">
        <v>4737</v>
      </c>
      <c r="B302" t="s">
        <v>2046</v>
      </c>
      <c r="C302" t="s">
        <v>2671</v>
      </c>
      <c r="D302" t="s">
        <v>2504</v>
      </c>
      <c r="E302" t="s">
        <v>2672</v>
      </c>
      <c r="F302" t="s">
        <v>2673</v>
      </c>
      <c r="G302" t="s">
        <v>5245</v>
      </c>
      <c r="H302" t="s">
        <v>2672</v>
      </c>
      <c r="I302" t="s">
        <v>4148</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4" t="s">
        <v>5248</v>
      </c>
    </row>
    <row r="3" spans="1:13">
      <c r="A3" s="315" t="s">
        <v>5249</v>
      </c>
      <c r="B3" s="173"/>
    </row>
    <row r="4" spans="1:13">
      <c r="A4" t="s">
        <v>5250</v>
      </c>
      <c r="B4" s="316">
        <v>1150</v>
      </c>
    </row>
    <row r="5" spans="1:13">
      <c r="A5" t="s">
        <v>5251</v>
      </c>
      <c r="B5" s="317">
        <v>0.3</v>
      </c>
    </row>
    <row r="6" spans="1:13">
      <c r="A6" t="s">
        <v>5252</v>
      </c>
      <c r="B6" s="318">
        <f>B4*B5</f>
        <v>345</v>
      </c>
    </row>
    <row r="7" spans="1:13">
      <c r="A7" t="s">
        <v>5253</v>
      </c>
      <c r="B7" s="319">
        <v>0.3</v>
      </c>
    </row>
    <row r="8" spans="1:13">
      <c r="A8" t="s">
        <v>5254</v>
      </c>
      <c r="B8" s="317">
        <v>0.5</v>
      </c>
    </row>
    <row r="9" spans="1:13">
      <c r="D9" s="331" t="s">
        <v>5255</v>
      </c>
    </row>
    <row r="10" spans="1:13" ht="29.1">
      <c r="A10" s="320" t="s">
        <v>4677</v>
      </c>
      <c r="B10" s="320" t="s">
        <v>4754</v>
      </c>
      <c r="C10" s="320" t="s">
        <v>5256</v>
      </c>
      <c r="D10" s="320" t="s">
        <v>5257</v>
      </c>
      <c r="E10" s="320" t="s">
        <v>5258</v>
      </c>
      <c r="F10" s="320" t="s">
        <v>5259</v>
      </c>
      <c r="G10" s="320" t="s">
        <v>4753</v>
      </c>
      <c r="H10" s="320" t="s">
        <v>4755</v>
      </c>
      <c r="I10" s="320" t="s">
        <v>5260</v>
      </c>
      <c r="J10" s="320" t="s">
        <v>5261</v>
      </c>
      <c r="K10" s="320" t="s">
        <v>5262</v>
      </c>
      <c r="L10" s="320" t="s">
        <v>5263</v>
      </c>
      <c r="M10" s="320" t="s">
        <v>5264</v>
      </c>
    </row>
    <row r="11" spans="1:13">
      <c r="A11" s="321" t="s">
        <v>1510</v>
      </c>
      <c r="B11" s="322">
        <f>SUMIF(Hraefnaskra[Réttur],$A11,Hraefnaskra[Magn (g)])/1000</f>
        <v>60</v>
      </c>
      <c r="C11" s="322">
        <f>(SUMIFS(Hraefnaskra[Magn (g)],Hraefnaskra[Réttur],$A11,Hraefnaskra[Vöruflokkur],"Grænmeti*")+SUMIFS(Hraefnaskra[Magn (g)],Hraefnaskra[Réttur],$A11,Hraefnaskra[Vöruflokkur],"Ávextir*")+SUMIFS(Hraefnaskra[Magn (g)],Hraefnaskra[Réttur],$A11,Hraefnaskra[Vöruflokkur],"Frosnar blöndur*"))/1000</f>
        <v>8.3000000000000007</v>
      </c>
      <c r="D11" s="323">
        <f t="shared" ref="D11:D42" si="0">IFERROR(C11/B11,"")</f>
        <v>0.13833333333333334</v>
      </c>
      <c r="E11" s="322">
        <f>(SUMIFS(Hraefnaskra[Magn (g)],Hraefnaskra[Réttur],$A11,Hraefnaskra[Vöruflokkur],"Kjöt*")+SUMIFS(Hraefnaskra[Magn (g)],Hraefnaskra[Réttur],$A11,Hraefnaskra[Vöruflokkur],"Fiskur*")+SUMIFS(Hraefnaskra[Magn (g)],Hraefnaskra[Réttur],$A11,Hraefnaskra[Vöruflokkur],"Plöntubasað*"))/1000</f>
        <v>25</v>
      </c>
      <c r="F11" s="323">
        <f t="shared" ref="F11:F42" si="1">IFERROR(E11/B11,"")</f>
        <v>0.41666666666666669</v>
      </c>
      <c r="G11" s="324">
        <f>SUMIF(Hraefnaskra[Réttur],$A11,Hraefnaskra[Kostnaður (kr)])</f>
        <v>58833.48</v>
      </c>
      <c r="H11" s="324">
        <f t="shared" ref="H11:H42" si="2">IFERROR(G11/B11,"")</f>
        <v>980.55800000000011</v>
      </c>
      <c r="I11" s="324">
        <f t="shared" ref="I11:I42" si="3">IFERROR(H11*$B$7,"")</f>
        <v>294.16740000000004</v>
      </c>
      <c r="J11" s="323">
        <f t="shared" ref="J11:J42" si="4">IFERROR(I11/$B$4,"")</f>
        <v>0.2557977391304348</v>
      </c>
      <c r="K11" s="325" t="str">
        <f t="shared" ref="K11:K42" si="5">IF(D11="","",IF(D11&gt;=$B$8,"Já","Nei"))</f>
        <v>Nei</v>
      </c>
      <c r="L11" s="325" t="str">
        <f t="shared" ref="L11:L42" si="6">IF(J11="","",IF(J11&lt;=$B$5,"Já","Nei"))</f>
        <v>Já</v>
      </c>
      <c r="M11" s="325" t="str">
        <f t="shared" ref="M11:M42" si="7">IF(K11="","",IF(AND(K11="Já",L11="Já"),"Í lagi",IF(L11="Nei","Bæta við grænmeti – lækka próteinkostnað","Undir grænmetismarkmiði")))</f>
        <v>Undir grænmetismarkmiði</v>
      </c>
    </row>
    <row r="12" spans="1:13">
      <c r="A12" s="321" t="s">
        <v>864</v>
      </c>
      <c r="B12" s="322">
        <f>SUMIF(Hraefnaskra[Réttur],$A12,Hraefnaskra[Magn (g)])/1000</f>
        <v>99.98</v>
      </c>
      <c r="C12" s="322">
        <f>(SUMIFS(Hraefnaskra[Magn (g)],Hraefnaskra[Réttur],$A12,Hraefnaskra[Vöruflokkur],"Grænmeti*")+SUMIFS(Hraefnaskra[Magn (g)],Hraefnaskra[Réttur],$A12,Hraefnaskra[Vöruflokkur],"Ávextir*")+SUMIFS(Hraefnaskra[Magn (g)],Hraefnaskra[Réttur],$A12,Hraefnaskra[Vöruflokkur],"Frosnar blöndur*"))/1000</f>
        <v>50</v>
      </c>
      <c r="D12" s="323">
        <f t="shared" si="0"/>
        <v>0.50010002000400078</v>
      </c>
      <c r="E12" s="322">
        <f>(SUMIFS(Hraefnaskra[Magn (g)],Hraefnaskra[Réttur],$A12,Hraefnaskra[Vöruflokkur],"Kjöt*")+SUMIFS(Hraefnaskra[Magn (g)],Hraefnaskra[Réttur],$A12,Hraefnaskra[Vöruflokkur],"Fiskur*")+SUMIFS(Hraefnaskra[Magn (g)],Hraefnaskra[Réttur],$A12,Hraefnaskra[Vöruflokkur],"Plöntubasað*"))/1000</f>
        <v>35</v>
      </c>
      <c r="F12" s="323">
        <f t="shared" si="1"/>
        <v>0.35007001400280052</v>
      </c>
      <c r="G12" s="324">
        <f>SUMIF(Hraefnaskra[Réttur],$A12,Hraefnaskra[Kostnaður (kr)])</f>
        <v>166244.90000000002</v>
      </c>
      <c r="H12" s="324">
        <f t="shared" si="2"/>
        <v>1662.7815563112624</v>
      </c>
      <c r="I12" s="324">
        <f t="shared" si="3"/>
        <v>498.8344668933787</v>
      </c>
      <c r="J12" s="323">
        <f t="shared" si="4"/>
        <v>0.43376910164641624</v>
      </c>
      <c r="K12" s="325" t="str">
        <f t="shared" si="5"/>
        <v>Já</v>
      </c>
      <c r="L12" s="325" t="str">
        <f t="shared" si="6"/>
        <v>Nei</v>
      </c>
      <c r="M12" s="325" t="str">
        <f t="shared" si="7"/>
        <v>Bæta við grænmeti – lækka próteinkostnað</v>
      </c>
    </row>
    <row r="13" spans="1:13">
      <c r="A13" s="321" t="s">
        <v>866</v>
      </c>
      <c r="B13" s="322">
        <f>SUMIF(Hraefnaskra[Réttur],$A13,Hraefnaskra[Magn (g)])/1000</f>
        <v>80.5</v>
      </c>
      <c r="C13" s="322">
        <f>(SUMIFS(Hraefnaskra[Magn (g)],Hraefnaskra[Réttur],$A13,Hraefnaskra[Vöruflokkur],"Grænmeti*")+SUMIFS(Hraefnaskra[Magn (g)],Hraefnaskra[Réttur],$A13,Hraefnaskra[Vöruflokkur],"Ávextir*")+SUMIFS(Hraefnaskra[Magn (g)],Hraefnaskra[Réttur],$A13,Hraefnaskra[Vöruflokkur],"Frosnar blöndur*"))/1000</f>
        <v>22</v>
      </c>
      <c r="D13" s="323">
        <f t="shared" si="0"/>
        <v>0.27329192546583853</v>
      </c>
      <c r="E13" s="322">
        <f>(SUMIFS(Hraefnaskra[Magn (g)],Hraefnaskra[Réttur],$A13,Hraefnaskra[Vöruflokkur],"Kjöt*")+SUMIFS(Hraefnaskra[Magn (g)],Hraefnaskra[Réttur],$A13,Hraefnaskra[Vöruflokkur],"Fiskur*")+SUMIFS(Hraefnaskra[Magn (g)],Hraefnaskra[Réttur],$A13,Hraefnaskra[Vöruflokkur],"Plöntubasað*"))/1000</f>
        <v>35</v>
      </c>
      <c r="F13" s="323">
        <f t="shared" si="1"/>
        <v>0.43478260869565216</v>
      </c>
      <c r="G13" s="324">
        <f>SUMIF(Hraefnaskra[Réttur],$A13,Hraefnaskra[Kostnaður (kr)])</f>
        <v>82398.5</v>
      </c>
      <c r="H13" s="324">
        <f t="shared" si="2"/>
        <v>1023.583850931677</v>
      </c>
      <c r="I13" s="324">
        <f t="shared" si="3"/>
        <v>307.07515527950312</v>
      </c>
      <c r="J13" s="323">
        <f t="shared" si="4"/>
        <v>0.26702187415608969</v>
      </c>
      <c r="K13" s="325" t="str">
        <f t="shared" si="5"/>
        <v>Nei</v>
      </c>
      <c r="L13" s="325" t="str">
        <f t="shared" si="6"/>
        <v>Já</v>
      </c>
      <c r="M13" s="325" t="str">
        <f t="shared" si="7"/>
        <v>Undir grænmetismarkmiði</v>
      </c>
    </row>
    <row r="14" spans="1:13">
      <c r="A14" s="321" t="s">
        <v>868</v>
      </c>
      <c r="B14" s="322">
        <f>SUMIF(Hraefnaskra[Réttur],$A14,Hraefnaskra[Magn (g)])/1000</f>
        <v>100</v>
      </c>
      <c r="C14" s="322">
        <f>(SUMIFS(Hraefnaskra[Magn (g)],Hraefnaskra[Réttur],$A14,Hraefnaskra[Vöruflokkur],"Grænmeti*")+SUMIFS(Hraefnaskra[Magn (g)],Hraefnaskra[Réttur],$A14,Hraefnaskra[Vöruflokkur],"Ávextir*")+SUMIFS(Hraefnaskra[Magn (g)],Hraefnaskra[Réttur],$A14,Hraefnaskra[Vöruflokkur],"Frosnar blöndur*"))/1000</f>
        <v>2.5</v>
      </c>
      <c r="D14" s="323">
        <f t="shared" si="0"/>
        <v>2.5000000000000001E-2</v>
      </c>
      <c r="E14" s="322">
        <f>(SUMIFS(Hraefnaskra[Magn (g)],Hraefnaskra[Réttur],$A14,Hraefnaskra[Vöruflokkur],"Kjöt*")+SUMIFS(Hraefnaskra[Magn (g)],Hraefnaskra[Réttur],$A14,Hraefnaskra[Vöruflokkur],"Fiskur*")+SUMIFS(Hraefnaskra[Magn (g)],Hraefnaskra[Réttur],$A14,Hraefnaskra[Vöruflokkur],"Plöntubasað*"))/1000</f>
        <v>70</v>
      </c>
      <c r="F14" s="323">
        <f t="shared" si="1"/>
        <v>0.7</v>
      </c>
      <c r="G14" s="324">
        <f>SUMIF(Hraefnaskra[Réttur],$A14,Hraefnaskra[Kostnaður (kr)])</f>
        <v>184499.5</v>
      </c>
      <c r="H14" s="324">
        <f t="shared" si="2"/>
        <v>1844.9949999999999</v>
      </c>
      <c r="I14" s="324">
        <f t="shared" si="3"/>
        <v>553.49849999999992</v>
      </c>
      <c r="J14" s="323">
        <f t="shared" si="4"/>
        <v>0.48130304347826081</v>
      </c>
      <c r="K14" s="325" t="str">
        <f t="shared" si="5"/>
        <v>Nei</v>
      </c>
      <c r="L14" s="325" t="str">
        <f t="shared" si="6"/>
        <v>Nei</v>
      </c>
      <c r="M14" s="325" t="str">
        <f t="shared" si="7"/>
        <v>Bæta við grænmeti – lækka próteinkostnað</v>
      </c>
    </row>
    <row r="15" spans="1:13">
      <c r="A15" s="321" t="s">
        <v>1064</v>
      </c>
      <c r="B15" s="322">
        <f>SUMIF(Hraefnaskra[Réttur],$A15,Hraefnaskra[Magn (g)])/1000</f>
        <v>100</v>
      </c>
      <c r="C15" s="322">
        <f>(SUMIFS(Hraefnaskra[Magn (g)],Hraefnaskra[Réttur],$A15,Hraefnaskra[Vöruflokkur],"Grænmeti*")+SUMIFS(Hraefnaskra[Magn (g)],Hraefnaskra[Réttur],$A15,Hraefnaskra[Vöruflokkur],"Ávextir*")+SUMIFS(Hraefnaskra[Magn (g)],Hraefnaskra[Réttur],$A15,Hraefnaskra[Vöruflokkur],"Frosnar blöndur*"))/1000</f>
        <v>11</v>
      </c>
      <c r="D15" s="323">
        <f t="shared" si="0"/>
        <v>0.11</v>
      </c>
      <c r="E15" s="322">
        <f>(SUMIFS(Hraefnaskra[Magn (g)],Hraefnaskra[Réttur],$A15,Hraefnaskra[Vöruflokkur],"Kjöt*")+SUMIFS(Hraefnaskra[Magn (g)],Hraefnaskra[Réttur],$A15,Hraefnaskra[Vöruflokkur],"Fiskur*")+SUMIFS(Hraefnaskra[Magn (g)],Hraefnaskra[Réttur],$A15,Hraefnaskra[Vöruflokkur],"Plöntubasað*"))/1000</f>
        <v>25</v>
      </c>
      <c r="F15" s="323">
        <f t="shared" si="1"/>
        <v>0.25</v>
      </c>
      <c r="G15" s="324">
        <f>SUMIF(Hraefnaskra[Réttur],$A15,Hraefnaskra[Kostnaður (kr)])</f>
        <v>82202</v>
      </c>
      <c r="H15" s="324">
        <f t="shared" si="2"/>
        <v>822.02</v>
      </c>
      <c r="I15" s="324">
        <f t="shared" si="3"/>
        <v>246.60599999999999</v>
      </c>
      <c r="J15" s="323">
        <f t="shared" si="4"/>
        <v>0.21443999999999999</v>
      </c>
      <c r="K15" s="325" t="str">
        <f t="shared" si="5"/>
        <v>Nei</v>
      </c>
      <c r="L15" s="325" t="str">
        <f t="shared" si="6"/>
        <v>Já</v>
      </c>
      <c r="M15" s="325" t="str">
        <f t="shared" si="7"/>
        <v>Undir grænmetismarkmiði</v>
      </c>
    </row>
    <row r="16" spans="1:13">
      <c r="A16" s="321" t="s">
        <v>1536</v>
      </c>
      <c r="B16" s="322">
        <f>SUMIF(Hraefnaskra[Réttur],$A16,Hraefnaskra[Magn (g)])/1000</f>
        <v>65</v>
      </c>
      <c r="C16" s="322">
        <f>(SUMIFS(Hraefnaskra[Magn (g)],Hraefnaskra[Réttur],$A16,Hraefnaskra[Vöruflokkur],"Grænmeti*")+SUMIFS(Hraefnaskra[Magn (g)],Hraefnaskra[Réttur],$A16,Hraefnaskra[Vöruflokkur],"Ávextir*")+SUMIFS(Hraefnaskra[Magn (g)],Hraefnaskra[Réttur],$A16,Hraefnaskra[Vöruflokkur],"Frosnar blöndur*"))/1000</f>
        <v>14</v>
      </c>
      <c r="D16" s="323">
        <f t="shared" si="0"/>
        <v>0.2153846153846154</v>
      </c>
      <c r="E16" s="322">
        <f>(SUMIFS(Hraefnaskra[Magn (g)],Hraefnaskra[Réttur],$A16,Hraefnaskra[Vöruflokkur],"Kjöt*")+SUMIFS(Hraefnaskra[Magn (g)],Hraefnaskra[Réttur],$A16,Hraefnaskra[Vöruflokkur],"Fiskur*")+SUMIFS(Hraefnaskra[Magn (g)],Hraefnaskra[Réttur],$A16,Hraefnaskra[Vöruflokkur],"Plöntubasað*"))/1000</f>
        <v>0</v>
      </c>
      <c r="F16" s="323">
        <f t="shared" si="1"/>
        <v>0</v>
      </c>
      <c r="G16" s="324">
        <f>SUMIF(Hraefnaskra[Réttur],$A16,Hraefnaskra[Kostnaður (kr)])</f>
        <v>50669.2</v>
      </c>
      <c r="H16" s="324">
        <f t="shared" si="2"/>
        <v>779.52615384615376</v>
      </c>
      <c r="I16" s="324">
        <f t="shared" si="3"/>
        <v>233.85784615384611</v>
      </c>
      <c r="J16" s="323">
        <f t="shared" si="4"/>
        <v>0.20335464882943141</v>
      </c>
      <c r="K16" s="325" t="str">
        <f t="shared" si="5"/>
        <v>Nei</v>
      </c>
      <c r="L16" s="325" t="str">
        <f t="shared" si="6"/>
        <v>Já</v>
      </c>
      <c r="M16" s="325" t="str">
        <f t="shared" si="7"/>
        <v>Undir grænmetismarkmiði</v>
      </c>
    </row>
    <row r="17" spans="1:13">
      <c r="A17" s="321" t="s">
        <v>1542</v>
      </c>
      <c r="B17" s="322">
        <f>SUMIF(Hraefnaskra[Réttur],$A17,Hraefnaskra[Magn (g)])/1000</f>
        <v>90.676000000000002</v>
      </c>
      <c r="C17" s="322">
        <f>(SUMIFS(Hraefnaskra[Magn (g)],Hraefnaskra[Réttur],$A17,Hraefnaskra[Vöruflokkur],"Grænmeti*")+SUMIFS(Hraefnaskra[Magn (g)],Hraefnaskra[Réttur],$A17,Hraefnaskra[Vöruflokkur],"Ávextir*")+SUMIFS(Hraefnaskra[Magn (g)],Hraefnaskra[Réttur],$A17,Hraefnaskra[Vöruflokkur],"Frosnar blöndur*"))/1000</f>
        <v>15.15</v>
      </c>
      <c r="D17" s="323">
        <f t="shared" si="0"/>
        <v>0.16707838898936875</v>
      </c>
      <c r="E17" s="322">
        <f>(SUMIFS(Hraefnaskra[Magn (g)],Hraefnaskra[Réttur],$A17,Hraefnaskra[Vöruflokkur],"Kjöt*")+SUMIFS(Hraefnaskra[Magn (g)],Hraefnaskra[Réttur],$A17,Hraefnaskra[Vöruflokkur],"Fiskur*")+SUMIFS(Hraefnaskra[Magn (g)],Hraefnaskra[Réttur],$A17,Hraefnaskra[Vöruflokkur],"Plöntubasað*"))/1000</f>
        <v>0</v>
      </c>
      <c r="F17" s="323">
        <f t="shared" si="1"/>
        <v>0</v>
      </c>
      <c r="G17" s="324">
        <f>SUMIF(Hraefnaskra[Réttur],$A17,Hraefnaskra[Kostnaður (kr)])</f>
        <v>19312.599999999999</v>
      </c>
      <c r="H17" s="324">
        <f t="shared" si="2"/>
        <v>212.98469275221666</v>
      </c>
      <c r="I17" s="324">
        <f t="shared" si="3"/>
        <v>63.895407825664996</v>
      </c>
      <c r="J17" s="323">
        <f t="shared" si="4"/>
        <v>5.5561224196230434E-2</v>
      </c>
      <c r="K17" s="325" t="str">
        <f t="shared" si="5"/>
        <v>Nei</v>
      </c>
      <c r="L17" s="325" t="str">
        <f t="shared" si="6"/>
        <v>Já</v>
      </c>
      <c r="M17" s="325" t="str">
        <f t="shared" si="7"/>
        <v>Undir grænmetismarkmiði</v>
      </c>
    </row>
    <row r="18" spans="1:13">
      <c r="A18" s="321" t="s">
        <v>1547</v>
      </c>
      <c r="B18" s="322">
        <f>SUMIF(Hraefnaskra[Réttur],$A18,Hraefnaskra[Magn (g)])/1000</f>
        <v>99.5</v>
      </c>
      <c r="C18" s="322">
        <f>(SUMIFS(Hraefnaskra[Magn (g)],Hraefnaskra[Réttur],$A18,Hraefnaskra[Vöruflokkur],"Grænmeti*")+SUMIFS(Hraefnaskra[Magn (g)],Hraefnaskra[Réttur],$A18,Hraefnaskra[Vöruflokkur],"Ávextir*")+SUMIFS(Hraefnaskra[Magn (g)],Hraefnaskra[Réttur],$A18,Hraefnaskra[Vöruflokkur],"Frosnar blöndur*"))/1000</f>
        <v>40.5</v>
      </c>
      <c r="D18" s="323">
        <f t="shared" si="0"/>
        <v>0.40703517587939697</v>
      </c>
      <c r="E18" s="322">
        <f>(SUMIFS(Hraefnaskra[Magn (g)],Hraefnaskra[Réttur],$A18,Hraefnaskra[Vöruflokkur],"Kjöt*")+SUMIFS(Hraefnaskra[Magn (g)],Hraefnaskra[Réttur],$A18,Hraefnaskra[Vöruflokkur],"Fiskur*")+SUMIFS(Hraefnaskra[Magn (g)],Hraefnaskra[Réttur],$A18,Hraefnaskra[Vöruflokkur],"Plöntubasað*"))/1000</f>
        <v>50</v>
      </c>
      <c r="F18" s="323">
        <f t="shared" si="1"/>
        <v>0.50251256281407031</v>
      </c>
      <c r="G18" s="324">
        <f>SUMIF(Hraefnaskra[Réttur],$A18,Hraefnaskra[Kostnaður (kr)])</f>
        <v>105291.68</v>
      </c>
      <c r="H18" s="324">
        <f t="shared" si="2"/>
        <v>1058.2078391959799</v>
      </c>
      <c r="I18" s="324">
        <f t="shared" si="3"/>
        <v>317.46235175879394</v>
      </c>
      <c r="J18" s="323">
        <f t="shared" si="4"/>
        <v>0.27605421892069038</v>
      </c>
      <c r="K18" s="325" t="str">
        <f t="shared" si="5"/>
        <v>Nei</v>
      </c>
      <c r="L18" s="325" t="str">
        <f t="shared" si="6"/>
        <v>Já</v>
      </c>
      <c r="M18" s="325" t="str">
        <f t="shared" si="7"/>
        <v>Undir grænmetismarkmiði</v>
      </c>
    </row>
    <row r="19" spans="1:13">
      <c r="A19" s="321" t="s">
        <v>852</v>
      </c>
      <c r="B19" s="322">
        <f>SUMIF(Hraefnaskra[Réttur],$A19,Hraefnaskra[Magn (g)])/1000</f>
        <v>115.5</v>
      </c>
      <c r="C19" s="322">
        <f>(SUMIFS(Hraefnaskra[Magn (g)],Hraefnaskra[Réttur],$A19,Hraefnaskra[Vöruflokkur],"Grænmeti*")+SUMIFS(Hraefnaskra[Magn (g)],Hraefnaskra[Réttur],$A19,Hraefnaskra[Vöruflokkur],"Ávextir*")+SUMIFS(Hraefnaskra[Magn (g)],Hraefnaskra[Réttur],$A19,Hraefnaskra[Vöruflokkur],"Frosnar blöndur*"))/1000</f>
        <v>10.5</v>
      </c>
      <c r="D19" s="323">
        <f t="shared" si="0"/>
        <v>9.0909090909090912E-2</v>
      </c>
      <c r="E19" s="322">
        <f>(SUMIFS(Hraefnaskra[Magn (g)],Hraefnaskra[Réttur],$A19,Hraefnaskra[Vöruflokkur],"Kjöt*")+SUMIFS(Hraefnaskra[Magn (g)],Hraefnaskra[Réttur],$A19,Hraefnaskra[Vöruflokkur],"Fiskur*")+SUMIFS(Hraefnaskra[Magn (g)],Hraefnaskra[Réttur],$A19,Hraefnaskra[Vöruflokkur],"Plöntubasað*"))/1000</f>
        <v>35</v>
      </c>
      <c r="F19" s="323">
        <f t="shared" si="1"/>
        <v>0.30303030303030304</v>
      </c>
      <c r="G19" s="324">
        <f>SUMIF(Hraefnaskra[Réttur],$A19,Hraefnaskra[Kostnaður (kr)])</f>
        <v>99932.5</v>
      </c>
      <c r="H19" s="324">
        <f t="shared" si="2"/>
        <v>865.2164502164502</v>
      </c>
      <c r="I19" s="324">
        <f t="shared" si="3"/>
        <v>259.56493506493507</v>
      </c>
      <c r="J19" s="323">
        <f t="shared" si="4"/>
        <v>0.22570863918690007</v>
      </c>
      <c r="K19" s="325" t="str">
        <f t="shared" si="5"/>
        <v>Nei</v>
      </c>
      <c r="L19" s="325" t="str">
        <f t="shared" si="6"/>
        <v>Já</v>
      </c>
      <c r="M19" s="325" t="str">
        <f t="shared" si="7"/>
        <v>Undir grænmetismarkmiði</v>
      </c>
    </row>
    <row r="20" spans="1:13">
      <c r="A20" s="321" t="s">
        <v>857</v>
      </c>
      <c r="B20" s="322">
        <f>SUMIF(Hraefnaskra[Réttur],$A20,Hraefnaskra[Magn (g)])/1000</f>
        <v>108.75</v>
      </c>
      <c r="C20" s="322">
        <f>(SUMIFS(Hraefnaskra[Magn (g)],Hraefnaskra[Réttur],$A20,Hraefnaskra[Vöruflokkur],"Grænmeti*")+SUMIFS(Hraefnaskra[Magn (g)],Hraefnaskra[Réttur],$A20,Hraefnaskra[Vöruflokkur],"Ávextir*")+SUMIFS(Hraefnaskra[Magn (g)],Hraefnaskra[Réttur],$A20,Hraefnaskra[Vöruflokkur],"Frosnar blöndur*"))/1000</f>
        <v>48</v>
      </c>
      <c r="D20" s="323">
        <f t="shared" si="0"/>
        <v>0.44137931034482758</v>
      </c>
      <c r="E20" s="322">
        <f>(SUMIFS(Hraefnaskra[Magn (g)],Hraefnaskra[Réttur],$A20,Hraefnaskra[Vöruflokkur],"Kjöt*")+SUMIFS(Hraefnaskra[Magn (g)],Hraefnaskra[Réttur],$A20,Hraefnaskra[Vöruflokkur],"Fiskur*")+SUMIFS(Hraefnaskra[Magn (g)],Hraefnaskra[Réttur],$A20,Hraefnaskra[Vöruflokkur],"Plöntubasað*"))/1000</f>
        <v>30</v>
      </c>
      <c r="F20" s="323">
        <f t="shared" si="1"/>
        <v>0.27586206896551724</v>
      </c>
      <c r="G20" s="324">
        <f>SUMIF(Hraefnaskra[Réttur],$A20,Hraefnaskra[Kostnaður (kr)])</f>
        <v>81399.399999999994</v>
      </c>
      <c r="H20" s="324">
        <f t="shared" si="2"/>
        <v>748.50022988505737</v>
      </c>
      <c r="I20" s="324">
        <f t="shared" si="3"/>
        <v>224.5500689655172</v>
      </c>
      <c r="J20" s="323">
        <f t="shared" si="4"/>
        <v>0.19526092953523236</v>
      </c>
      <c r="K20" s="325" t="str">
        <f t="shared" si="5"/>
        <v>Nei</v>
      </c>
      <c r="L20" s="325" t="str">
        <f t="shared" si="6"/>
        <v>Já</v>
      </c>
      <c r="M20" s="325" t="str">
        <f t="shared" si="7"/>
        <v>Undir grænmetismarkmiði</v>
      </c>
    </row>
    <row r="21" spans="1:13">
      <c r="A21" s="321" t="s">
        <v>1563</v>
      </c>
      <c r="B21" s="322">
        <f>SUMIF(Hraefnaskra[Réttur],$A21,Hraefnaskra[Magn (g)])/1000</f>
        <v>75.2</v>
      </c>
      <c r="C21" s="322">
        <f>(SUMIFS(Hraefnaskra[Magn (g)],Hraefnaskra[Réttur],$A21,Hraefnaskra[Vöruflokkur],"Grænmeti*")+SUMIFS(Hraefnaskra[Magn (g)],Hraefnaskra[Réttur],$A21,Hraefnaskra[Vöruflokkur],"Ávextir*")+SUMIFS(Hraefnaskra[Magn (g)],Hraefnaskra[Réttur],$A21,Hraefnaskra[Vöruflokkur],"Frosnar blöndur*"))/1000</f>
        <v>15</v>
      </c>
      <c r="D21" s="323">
        <f t="shared" si="0"/>
        <v>0.19946808510638298</v>
      </c>
      <c r="E21" s="322">
        <f>(SUMIFS(Hraefnaskra[Magn (g)],Hraefnaskra[Réttur],$A21,Hraefnaskra[Vöruflokkur],"Kjöt*")+SUMIFS(Hraefnaskra[Magn (g)],Hraefnaskra[Réttur],$A21,Hraefnaskra[Vöruflokkur],"Fiskur*")+SUMIFS(Hraefnaskra[Magn (g)],Hraefnaskra[Réttur],$A21,Hraefnaskra[Vöruflokkur],"Plöntubasað*"))/1000</f>
        <v>25</v>
      </c>
      <c r="F21" s="323">
        <f t="shared" si="1"/>
        <v>0.33244680851063829</v>
      </c>
      <c r="G21" s="324">
        <f>SUMIF(Hraefnaskra[Réttur],$A21,Hraefnaskra[Kostnaður (kr)])</f>
        <v>90379.4</v>
      </c>
      <c r="H21" s="324">
        <f t="shared" si="2"/>
        <v>1201.8537234042551</v>
      </c>
      <c r="I21" s="324">
        <f t="shared" si="3"/>
        <v>360.55611702127652</v>
      </c>
      <c r="J21" s="323">
        <f t="shared" si="4"/>
        <v>0.31352705827937088</v>
      </c>
      <c r="K21" s="325" t="str">
        <f t="shared" si="5"/>
        <v>Nei</v>
      </c>
      <c r="L21" s="325" t="str">
        <f t="shared" si="6"/>
        <v>Nei</v>
      </c>
      <c r="M21" s="325" t="str">
        <f t="shared" si="7"/>
        <v>Bæta við grænmeti – lækka próteinkostnað</v>
      </c>
    </row>
    <row r="22" spans="1:13">
      <c r="A22" s="321" t="s">
        <v>1569</v>
      </c>
      <c r="B22" s="322">
        <f>SUMIF(Hraefnaskra[Réttur],$A22,Hraefnaskra[Magn (g)])/1000</f>
        <v>63.2</v>
      </c>
      <c r="C22" s="322">
        <f>(SUMIFS(Hraefnaskra[Magn (g)],Hraefnaskra[Réttur],$A22,Hraefnaskra[Vöruflokkur],"Grænmeti*")+SUMIFS(Hraefnaskra[Magn (g)],Hraefnaskra[Réttur],$A22,Hraefnaskra[Vöruflokkur],"Ávextir*")+SUMIFS(Hraefnaskra[Magn (g)],Hraefnaskra[Réttur],$A22,Hraefnaskra[Vöruflokkur],"Frosnar blöndur*"))/1000</f>
        <v>16</v>
      </c>
      <c r="D22" s="323">
        <f t="shared" si="0"/>
        <v>0.25316455696202528</v>
      </c>
      <c r="E22" s="322">
        <f>(SUMIFS(Hraefnaskra[Magn (g)],Hraefnaskra[Réttur],$A22,Hraefnaskra[Vöruflokkur],"Kjöt*")+SUMIFS(Hraefnaskra[Magn (g)],Hraefnaskra[Réttur],$A22,Hraefnaskra[Vöruflokkur],"Fiskur*")+SUMIFS(Hraefnaskra[Magn (g)],Hraefnaskra[Réttur],$A22,Hraefnaskra[Vöruflokkur],"Plöntubasað*"))/1000</f>
        <v>25</v>
      </c>
      <c r="F22" s="323">
        <f t="shared" si="1"/>
        <v>0.39556962025316456</v>
      </c>
      <c r="G22" s="324">
        <f>SUMIF(Hraefnaskra[Réttur],$A22,Hraefnaskra[Kostnaður (kr)])</f>
        <v>30488.5</v>
      </c>
      <c r="H22" s="324">
        <f t="shared" si="2"/>
        <v>482.41297468354429</v>
      </c>
      <c r="I22" s="324">
        <f t="shared" si="3"/>
        <v>144.72389240506328</v>
      </c>
      <c r="J22" s="323">
        <f t="shared" si="4"/>
        <v>0.12584686296092459</v>
      </c>
      <c r="K22" s="325" t="str">
        <f t="shared" si="5"/>
        <v>Nei</v>
      </c>
      <c r="L22" s="325" t="str">
        <f t="shared" si="6"/>
        <v>Já</v>
      </c>
      <c r="M22" s="325" t="str">
        <f t="shared" si="7"/>
        <v>Undir grænmetismarkmiði</v>
      </c>
    </row>
    <row r="23" spans="1:13">
      <c r="A23" s="321" t="s">
        <v>1574</v>
      </c>
      <c r="B23" s="322">
        <f>SUMIF(Hraefnaskra[Réttur],$A23,Hraefnaskra[Magn (g)])/1000</f>
        <v>100</v>
      </c>
      <c r="C23" s="322">
        <f>(SUMIFS(Hraefnaskra[Magn (g)],Hraefnaskra[Réttur],$A23,Hraefnaskra[Vöruflokkur],"Grænmeti*")+SUMIFS(Hraefnaskra[Magn (g)],Hraefnaskra[Réttur],$A23,Hraefnaskra[Vöruflokkur],"Ávextir*")+SUMIFS(Hraefnaskra[Magn (g)],Hraefnaskra[Réttur],$A23,Hraefnaskra[Vöruflokkur],"Frosnar blöndur*"))/1000</f>
        <v>0</v>
      </c>
      <c r="D23" s="323">
        <f t="shared" si="0"/>
        <v>0</v>
      </c>
      <c r="E23" s="322">
        <f>(SUMIFS(Hraefnaskra[Magn (g)],Hraefnaskra[Réttur],$A23,Hraefnaskra[Vöruflokkur],"Kjöt*")+SUMIFS(Hraefnaskra[Magn (g)],Hraefnaskra[Réttur],$A23,Hraefnaskra[Vöruflokkur],"Fiskur*")+SUMIFS(Hraefnaskra[Magn (g)],Hraefnaskra[Réttur],$A23,Hraefnaskra[Vöruflokkur],"Plöntubasað*"))/1000</f>
        <v>53.3</v>
      </c>
      <c r="F23" s="323">
        <f t="shared" si="1"/>
        <v>0.53299999999999992</v>
      </c>
      <c r="G23" s="324">
        <f>SUMIF(Hraefnaskra[Réttur],$A23,Hraefnaskra[Kostnaður (kr)])</f>
        <v>151803.20000000001</v>
      </c>
      <c r="H23" s="324">
        <f t="shared" si="2"/>
        <v>1518.0320000000002</v>
      </c>
      <c r="I23" s="324">
        <f t="shared" si="3"/>
        <v>455.40960000000001</v>
      </c>
      <c r="J23" s="323">
        <f t="shared" si="4"/>
        <v>0.39600834782608696</v>
      </c>
      <c r="K23" s="325" t="str">
        <f t="shared" si="5"/>
        <v>Nei</v>
      </c>
      <c r="L23" s="325" t="str">
        <f t="shared" si="6"/>
        <v>Nei</v>
      </c>
      <c r="M23" s="325" t="str">
        <f t="shared" si="7"/>
        <v>Bæta við grænmeti – lækka próteinkostnað</v>
      </c>
    </row>
    <row r="24" spans="1:13">
      <c r="A24" s="321" t="s">
        <v>1580</v>
      </c>
      <c r="B24" s="322">
        <f>SUMIF(Hraefnaskra[Réttur],$A24,Hraefnaskra[Magn (g)])/1000</f>
        <v>100</v>
      </c>
      <c r="C24" s="322">
        <f>(SUMIFS(Hraefnaskra[Magn (g)],Hraefnaskra[Réttur],$A24,Hraefnaskra[Vöruflokkur],"Grænmeti*")+SUMIFS(Hraefnaskra[Magn (g)],Hraefnaskra[Réttur],$A24,Hraefnaskra[Vöruflokkur],"Ávextir*")+SUMIFS(Hraefnaskra[Magn (g)],Hraefnaskra[Réttur],$A24,Hraefnaskra[Vöruflokkur],"Frosnar blöndur*"))/1000</f>
        <v>11.05</v>
      </c>
      <c r="D24" s="323">
        <f t="shared" si="0"/>
        <v>0.1105</v>
      </c>
      <c r="E24" s="322">
        <f>(SUMIFS(Hraefnaskra[Magn (g)],Hraefnaskra[Réttur],$A24,Hraefnaskra[Vöruflokkur],"Kjöt*")+SUMIFS(Hraefnaskra[Magn (g)],Hraefnaskra[Réttur],$A24,Hraefnaskra[Vöruflokkur],"Fiskur*")+SUMIFS(Hraefnaskra[Magn (g)],Hraefnaskra[Réttur],$A24,Hraefnaskra[Vöruflokkur],"Plöntubasað*"))/1000</f>
        <v>39</v>
      </c>
      <c r="F24" s="323">
        <f t="shared" si="1"/>
        <v>0.39</v>
      </c>
      <c r="G24" s="324">
        <f>SUMIF(Hraefnaskra[Réttur],$A24,Hraefnaskra[Kostnaður (kr)])</f>
        <v>99631.88</v>
      </c>
      <c r="H24" s="324">
        <f t="shared" si="2"/>
        <v>996.31880000000001</v>
      </c>
      <c r="I24" s="324">
        <f t="shared" si="3"/>
        <v>298.89564000000001</v>
      </c>
      <c r="J24" s="323">
        <f t="shared" si="4"/>
        <v>0.25990925217391303</v>
      </c>
      <c r="K24" s="325" t="str">
        <f t="shared" si="5"/>
        <v>Nei</v>
      </c>
      <c r="L24" s="325" t="str">
        <f t="shared" si="6"/>
        <v>Já</v>
      </c>
      <c r="M24" s="325" t="str">
        <f t="shared" si="7"/>
        <v>Undir grænmetismarkmiði</v>
      </c>
    </row>
    <row r="25" spans="1:13">
      <c r="A25" s="321" t="s">
        <v>1585</v>
      </c>
      <c r="B25" s="322">
        <f>SUMIF(Hraefnaskra[Réttur],$A25,Hraefnaskra[Magn (g)])/1000</f>
        <v>100</v>
      </c>
      <c r="C25" s="322">
        <f>(SUMIFS(Hraefnaskra[Magn (g)],Hraefnaskra[Réttur],$A25,Hraefnaskra[Vöruflokkur],"Grænmeti*")+SUMIFS(Hraefnaskra[Magn (g)],Hraefnaskra[Réttur],$A25,Hraefnaskra[Vöruflokkur],"Ávextir*")+SUMIFS(Hraefnaskra[Magn (g)],Hraefnaskra[Réttur],$A25,Hraefnaskra[Vöruflokkur],"Frosnar blöndur*"))/1000</f>
        <v>18.600000000000001</v>
      </c>
      <c r="D25" s="323">
        <f t="shared" si="0"/>
        <v>0.18600000000000003</v>
      </c>
      <c r="E25" s="322">
        <f>(SUMIFS(Hraefnaskra[Magn (g)],Hraefnaskra[Réttur],$A25,Hraefnaskra[Vöruflokkur],"Kjöt*")+SUMIFS(Hraefnaskra[Magn (g)],Hraefnaskra[Réttur],$A25,Hraefnaskra[Vöruflokkur],"Fiskur*")+SUMIFS(Hraefnaskra[Magn (g)],Hraefnaskra[Réttur],$A25,Hraefnaskra[Vöruflokkur],"Plöntubasað*"))/1000</f>
        <v>46.7</v>
      </c>
      <c r="F25" s="323">
        <f t="shared" si="1"/>
        <v>0.46700000000000003</v>
      </c>
      <c r="G25" s="324">
        <f>SUMIF(Hraefnaskra[Réttur],$A25,Hraefnaskra[Kostnaður (kr)])</f>
        <v>150381.69000000003</v>
      </c>
      <c r="H25" s="324">
        <f t="shared" si="2"/>
        <v>1503.8169000000003</v>
      </c>
      <c r="I25" s="324">
        <f t="shared" si="3"/>
        <v>451.14507000000009</v>
      </c>
      <c r="J25" s="323">
        <f t="shared" si="4"/>
        <v>0.39230006086956531</v>
      </c>
      <c r="K25" s="325" t="str">
        <f t="shared" si="5"/>
        <v>Nei</v>
      </c>
      <c r="L25" s="325" t="str">
        <f t="shared" si="6"/>
        <v>Nei</v>
      </c>
      <c r="M25" s="325" t="str">
        <f t="shared" si="7"/>
        <v>Bæta við grænmeti – lækka próteinkostnað</v>
      </c>
    </row>
    <row r="26" spans="1:13">
      <c r="A26" s="321" t="s">
        <v>1591</v>
      </c>
      <c r="B26" s="322">
        <f>SUMIF(Hraefnaskra[Réttur],$A26,Hraefnaskra[Magn (g)])/1000</f>
        <v>100</v>
      </c>
      <c r="C26" s="322">
        <f>(SUMIFS(Hraefnaskra[Magn (g)],Hraefnaskra[Réttur],$A26,Hraefnaskra[Vöruflokkur],"Grænmeti*")+SUMIFS(Hraefnaskra[Magn (g)],Hraefnaskra[Réttur],$A26,Hraefnaskra[Vöruflokkur],"Ávextir*")+SUMIFS(Hraefnaskra[Magn (g)],Hraefnaskra[Réttur],$A26,Hraefnaskra[Vöruflokkur],"Frosnar blöndur*"))/1000</f>
        <v>19.13</v>
      </c>
      <c r="D26" s="323">
        <f t="shared" si="0"/>
        <v>0.1913</v>
      </c>
      <c r="E26" s="322">
        <f>(SUMIFS(Hraefnaskra[Magn (g)],Hraefnaskra[Réttur],$A26,Hraefnaskra[Vöruflokkur],"Kjöt*")+SUMIFS(Hraefnaskra[Magn (g)],Hraefnaskra[Réttur],$A26,Hraefnaskra[Vöruflokkur],"Fiskur*")+SUMIFS(Hraefnaskra[Magn (g)],Hraefnaskra[Réttur],$A26,Hraefnaskra[Vöruflokkur],"Plöntubasað*"))/1000</f>
        <v>50</v>
      </c>
      <c r="F26" s="323">
        <f t="shared" si="1"/>
        <v>0.5</v>
      </c>
      <c r="G26" s="324">
        <f>SUMIF(Hraefnaskra[Réttur],$A26,Hraefnaskra[Kostnaður (kr)])</f>
        <v>122597.82</v>
      </c>
      <c r="H26" s="324">
        <f t="shared" si="2"/>
        <v>1225.9782</v>
      </c>
      <c r="I26" s="324">
        <f t="shared" si="3"/>
        <v>367.79345999999998</v>
      </c>
      <c r="J26" s="323">
        <f t="shared" si="4"/>
        <v>0.3198204</v>
      </c>
      <c r="K26" s="325" t="str">
        <f t="shared" si="5"/>
        <v>Nei</v>
      </c>
      <c r="L26" s="325" t="str">
        <f t="shared" si="6"/>
        <v>Nei</v>
      </c>
      <c r="M26" s="325" t="str">
        <f t="shared" si="7"/>
        <v>Bæta við grænmeti – lækka próteinkostnað</v>
      </c>
    </row>
    <row r="27" spans="1:13">
      <c r="A27" s="321" t="s">
        <v>1597</v>
      </c>
      <c r="B27" s="322">
        <f>SUMIF(Hraefnaskra[Réttur],$A27,Hraefnaskra[Magn (g)])/1000</f>
        <v>100</v>
      </c>
      <c r="C27" s="322">
        <f>(SUMIFS(Hraefnaskra[Magn (g)],Hraefnaskra[Réttur],$A27,Hraefnaskra[Vöruflokkur],"Grænmeti*")+SUMIFS(Hraefnaskra[Magn (g)],Hraefnaskra[Réttur],$A27,Hraefnaskra[Vöruflokkur],"Ávextir*")+SUMIFS(Hraefnaskra[Magn (g)],Hraefnaskra[Réttur],$A27,Hraefnaskra[Vöruflokkur],"Frosnar blöndur*"))/1000</f>
        <v>1.3</v>
      </c>
      <c r="D27" s="323">
        <f t="shared" si="0"/>
        <v>1.3000000000000001E-2</v>
      </c>
      <c r="E27" s="322">
        <f>(SUMIFS(Hraefnaskra[Magn (g)],Hraefnaskra[Réttur],$A27,Hraefnaskra[Vöruflokkur],"Kjöt*")+SUMIFS(Hraefnaskra[Magn (g)],Hraefnaskra[Réttur],$A27,Hraefnaskra[Vöruflokkur],"Fiskur*")+SUMIFS(Hraefnaskra[Magn (g)],Hraefnaskra[Réttur],$A27,Hraefnaskra[Vöruflokkur],"Plöntubasað*"))/1000</f>
        <v>90</v>
      </c>
      <c r="F27" s="323">
        <f t="shared" si="1"/>
        <v>0.9</v>
      </c>
      <c r="G27" s="324">
        <f>SUMIF(Hraefnaskra[Réttur],$A27,Hraefnaskra[Kostnaður (kr)])</f>
        <v>227735.59999999998</v>
      </c>
      <c r="H27" s="324">
        <f t="shared" si="2"/>
        <v>2277.3559999999998</v>
      </c>
      <c r="I27" s="324">
        <f t="shared" si="3"/>
        <v>683.20679999999993</v>
      </c>
      <c r="J27" s="323">
        <f t="shared" si="4"/>
        <v>0.59409286956521734</v>
      </c>
      <c r="K27" s="325" t="str">
        <f t="shared" si="5"/>
        <v>Nei</v>
      </c>
      <c r="L27" s="325" t="str">
        <f t="shared" si="6"/>
        <v>Nei</v>
      </c>
      <c r="M27" s="325" t="str">
        <f t="shared" si="7"/>
        <v>Bæta við grænmeti – lækka próteinkostnað</v>
      </c>
    </row>
    <row r="28" spans="1:13">
      <c r="A28" s="321" t="s">
        <v>1603</v>
      </c>
      <c r="B28" s="322">
        <f>SUMIF(Hraefnaskra[Réttur],$A28,Hraefnaskra[Magn (g)])/1000</f>
        <v>100</v>
      </c>
      <c r="C28" s="322">
        <f>(SUMIFS(Hraefnaskra[Magn (g)],Hraefnaskra[Réttur],$A28,Hraefnaskra[Vöruflokkur],"Grænmeti*")+SUMIFS(Hraefnaskra[Magn (g)],Hraefnaskra[Réttur],$A28,Hraefnaskra[Vöruflokkur],"Ávextir*")+SUMIFS(Hraefnaskra[Magn (g)],Hraefnaskra[Réttur],$A28,Hraefnaskra[Vöruflokkur],"Frosnar blöndur*"))/1000</f>
        <v>23.13</v>
      </c>
      <c r="D28" s="323">
        <f t="shared" si="0"/>
        <v>0.23129999999999998</v>
      </c>
      <c r="E28" s="322">
        <f>(SUMIFS(Hraefnaskra[Magn (g)],Hraefnaskra[Réttur],$A28,Hraefnaskra[Vöruflokkur],"Kjöt*")+SUMIFS(Hraefnaskra[Magn (g)],Hraefnaskra[Réttur],$A28,Hraefnaskra[Vöruflokkur],"Fiskur*")+SUMIFS(Hraefnaskra[Magn (g)],Hraefnaskra[Réttur],$A28,Hraefnaskra[Vöruflokkur],"Plöntubasað*"))/1000</f>
        <v>37.5</v>
      </c>
      <c r="F28" s="323">
        <f t="shared" si="1"/>
        <v>0.375</v>
      </c>
      <c r="G28" s="324">
        <f>SUMIF(Hraefnaskra[Réttur],$A28,Hraefnaskra[Kostnaður (kr)])</f>
        <v>131744.09000000003</v>
      </c>
      <c r="H28" s="324">
        <f t="shared" si="2"/>
        <v>1317.4409000000003</v>
      </c>
      <c r="I28" s="324">
        <f t="shared" si="3"/>
        <v>395.23227000000009</v>
      </c>
      <c r="J28" s="323">
        <f t="shared" si="4"/>
        <v>0.34368023478260878</v>
      </c>
      <c r="K28" s="325" t="str">
        <f t="shared" si="5"/>
        <v>Nei</v>
      </c>
      <c r="L28" s="325" t="str">
        <f t="shared" si="6"/>
        <v>Nei</v>
      </c>
      <c r="M28" s="325" t="str">
        <f t="shared" si="7"/>
        <v>Bæta við grænmeti – lækka próteinkostnað</v>
      </c>
    </row>
    <row r="29" spans="1:13">
      <c r="A29" s="321" t="s">
        <v>1609</v>
      </c>
      <c r="B29" s="322">
        <f>SUMIF(Hraefnaskra[Réttur],$A29,Hraefnaskra[Magn (g)])/1000</f>
        <v>100</v>
      </c>
      <c r="C29" s="322">
        <f>(SUMIFS(Hraefnaskra[Magn (g)],Hraefnaskra[Réttur],$A29,Hraefnaskra[Vöruflokkur],"Grænmeti*")+SUMIFS(Hraefnaskra[Magn (g)],Hraefnaskra[Réttur],$A29,Hraefnaskra[Vöruflokkur],"Ávextir*")+SUMIFS(Hraefnaskra[Magn (g)],Hraefnaskra[Réttur],$A29,Hraefnaskra[Vöruflokkur],"Frosnar blöndur*"))/1000</f>
        <v>37.5</v>
      </c>
      <c r="D29" s="323">
        <f t="shared" si="0"/>
        <v>0.375</v>
      </c>
      <c r="E29" s="322">
        <f>(SUMIFS(Hraefnaskra[Magn (g)],Hraefnaskra[Réttur],$A29,Hraefnaskra[Vöruflokkur],"Kjöt*")+SUMIFS(Hraefnaskra[Magn (g)],Hraefnaskra[Réttur],$A29,Hraefnaskra[Vöruflokkur],"Fiskur*")+SUMIFS(Hraefnaskra[Magn (g)],Hraefnaskra[Réttur],$A29,Hraefnaskra[Vöruflokkur],"Plöntubasað*"))/1000</f>
        <v>43.5</v>
      </c>
      <c r="F29" s="323">
        <f t="shared" si="1"/>
        <v>0.435</v>
      </c>
      <c r="G29" s="324">
        <f>SUMIF(Hraefnaskra[Réttur],$A29,Hraefnaskra[Kostnaður (kr)])</f>
        <v>101826.6</v>
      </c>
      <c r="H29" s="324">
        <f t="shared" si="2"/>
        <v>1018.2660000000001</v>
      </c>
      <c r="I29" s="324">
        <f t="shared" si="3"/>
        <v>305.47980000000001</v>
      </c>
      <c r="J29" s="323">
        <f t="shared" si="4"/>
        <v>0.2656346086956522</v>
      </c>
      <c r="K29" s="325" t="str">
        <f t="shared" si="5"/>
        <v>Nei</v>
      </c>
      <c r="L29" s="325" t="str">
        <f t="shared" si="6"/>
        <v>Já</v>
      </c>
      <c r="M29" s="325" t="str">
        <f t="shared" si="7"/>
        <v>Undir grænmetismarkmiði</v>
      </c>
    </row>
    <row r="30" spans="1:13">
      <c r="A30" s="321" t="s">
        <v>1615</v>
      </c>
      <c r="B30" s="322">
        <f>SUMIF(Hraefnaskra[Réttur],$A30,Hraefnaskra[Magn (g)])/1000</f>
        <v>100</v>
      </c>
      <c r="C30" s="322">
        <f>(SUMIFS(Hraefnaskra[Magn (g)],Hraefnaskra[Réttur],$A30,Hraefnaskra[Vöruflokkur],"Grænmeti*")+SUMIFS(Hraefnaskra[Magn (g)],Hraefnaskra[Réttur],$A30,Hraefnaskra[Vöruflokkur],"Ávextir*")+SUMIFS(Hraefnaskra[Magn (g)],Hraefnaskra[Réttur],$A30,Hraefnaskra[Vöruflokkur],"Frosnar blöndur*"))/1000</f>
        <v>0</v>
      </c>
      <c r="D30" s="323">
        <f t="shared" si="0"/>
        <v>0</v>
      </c>
      <c r="E30" s="322">
        <f>(SUMIFS(Hraefnaskra[Magn (g)],Hraefnaskra[Réttur],$A30,Hraefnaskra[Vöruflokkur],"Kjöt*")+SUMIFS(Hraefnaskra[Magn (g)],Hraefnaskra[Réttur],$A30,Hraefnaskra[Vöruflokkur],"Fiskur*")+SUMIFS(Hraefnaskra[Magn (g)],Hraefnaskra[Réttur],$A30,Hraefnaskra[Vöruflokkur],"Plöntubasað*"))/1000</f>
        <v>0</v>
      </c>
      <c r="F30" s="323">
        <f t="shared" si="1"/>
        <v>0</v>
      </c>
      <c r="G30" s="324">
        <f>SUMIF(Hraefnaskra[Réttur],$A30,Hraefnaskra[Kostnaður (kr)])</f>
        <v>50110</v>
      </c>
      <c r="H30" s="324">
        <f t="shared" si="2"/>
        <v>501.1</v>
      </c>
      <c r="I30" s="324">
        <f t="shared" si="3"/>
        <v>150.33000000000001</v>
      </c>
      <c r="J30" s="323">
        <f t="shared" si="4"/>
        <v>0.13072173913043481</v>
      </c>
      <c r="K30" s="325" t="str">
        <f t="shared" si="5"/>
        <v>Nei</v>
      </c>
      <c r="L30" s="325" t="str">
        <f t="shared" si="6"/>
        <v>Já</v>
      </c>
      <c r="M30" s="325" t="str">
        <f t="shared" si="7"/>
        <v>Undir grænmetismarkmiði</v>
      </c>
    </row>
    <row r="31" spans="1:13">
      <c r="A31" s="321" t="s">
        <v>1621</v>
      </c>
      <c r="B31" s="322">
        <f>SUMIF(Hraefnaskra[Réttur],$A31,Hraefnaskra[Magn (g)])/1000</f>
        <v>100</v>
      </c>
      <c r="C31" s="322">
        <f>(SUMIFS(Hraefnaskra[Magn (g)],Hraefnaskra[Réttur],$A31,Hraefnaskra[Vöruflokkur],"Grænmeti*")+SUMIFS(Hraefnaskra[Magn (g)],Hraefnaskra[Réttur],$A31,Hraefnaskra[Vöruflokkur],"Ávextir*")+SUMIFS(Hraefnaskra[Magn (g)],Hraefnaskra[Réttur],$A31,Hraefnaskra[Vöruflokkur],"Frosnar blöndur*"))/1000</f>
        <v>1.0329999999999999</v>
      </c>
      <c r="D31" s="323">
        <f t="shared" si="0"/>
        <v>1.0329999999999999E-2</v>
      </c>
      <c r="E31" s="322">
        <f>(SUMIFS(Hraefnaskra[Magn (g)],Hraefnaskra[Réttur],$A31,Hraefnaskra[Vöruflokkur],"Kjöt*")+SUMIFS(Hraefnaskra[Magn (g)],Hraefnaskra[Réttur],$A31,Hraefnaskra[Vöruflokkur],"Fiskur*")+SUMIFS(Hraefnaskra[Magn (g)],Hraefnaskra[Réttur],$A31,Hraefnaskra[Vöruflokkur],"Plöntubasað*"))/1000</f>
        <v>82.644999999999996</v>
      </c>
      <c r="F31" s="323">
        <f t="shared" si="1"/>
        <v>0.82644999999999991</v>
      </c>
      <c r="G31" s="324">
        <f>SUMIF(Hraefnaskra[Réttur],$A31,Hraefnaskra[Kostnaður (kr)])</f>
        <v>173539.69</v>
      </c>
      <c r="H31" s="324">
        <f t="shared" si="2"/>
        <v>1735.3969</v>
      </c>
      <c r="I31" s="324">
        <f t="shared" si="3"/>
        <v>520.61906999999997</v>
      </c>
      <c r="J31" s="323">
        <f t="shared" si="4"/>
        <v>0.45271223478260869</v>
      </c>
      <c r="K31" s="325" t="str">
        <f t="shared" si="5"/>
        <v>Nei</v>
      </c>
      <c r="L31" s="325" t="str">
        <f t="shared" si="6"/>
        <v>Nei</v>
      </c>
      <c r="M31" s="325" t="str">
        <f t="shared" si="7"/>
        <v>Bæta við grænmeti – lækka próteinkostnað</v>
      </c>
    </row>
    <row r="32" spans="1:13">
      <c r="A32" s="321" t="s">
        <v>1627</v>
      </c>
      <c r="B32" s="322">
        <f>SUMIF(Hraefnaskra[Réttur],$A32,Hraefnaskra[Magn (g)])/1000</f>
        <v>100</v>
      </c>
      <c r="C32" s="322">
        <f>(SUMIFS(Hraefnaskra[Magn (g)],Hraefnaskra[Réttur],$A32,Hraefnaskra[Vöruflokkur],"Grænmeti*")+SUMIFS(Hraefnaskra[Magn (g)],Hraefnaskra[Réttur],$A32,Hraefnaskra[Vöruflokkur],"Ávextir*")+SUMIFS(Hraefnaskra[Magn (g)],Hraefnaskra[Réttur],$A32,Hraefnaskra[Vöruflokkur],"Frosnar blöndur*"))/1000</f>
        <v>1.712</v>
      </c>
      <c r="D32" s="323">
        <f t="shared" si="0"/>
        <v>1.712E-2</v>
      </c>
      <c r="E32" s="322">
        <f>(SUMIFS(Hraefnaskra[Magn (g)],Hraefnaskra[Réttur],$A32,Hraefnaskra[Vöruflokkur],"Kjöt*")+SUMIFS(Hraefnaskra[Magn (g)],Hraefnaskra[Réttur],$A32,Hraefnaskra[Vöruflokkur],"Fiskur*")+SUMIFS(Hraefnaskra[Magn (g)],Hraefnaskra[Réttur],$A32,Hraefnaskra[Vöruflokkur],"Plöntubasað*"))/1000</f>
        <v>91.323999999999998</v>
      </c>
      <c r="F32" s="323">
        <f t="shared" si="1"/>
        <v>0.91323999999999994</v>
      </c>
      <c r="G32" s="324">
        <f>SUMIF(Hraefnaskra[Réttur],$A32,Hraefnaskra[Kostnaður (kr)])</f>
        <v>183808.06000000003</v>
      </c>
      <c r="H32" s="324">
        <f t="shared" si="2"/>
        <v>1838.0806000000002</v>
      </c>
      <c r="I32" s="324">
        <f t="shared" si="3"/>
        <v>551.42418000000009</v>
      </c>
      <c r="J32" s="323">
        <f t="shared" si="4"/>
        <v>0.47949928695652183</v>
      </c>
      <c r="K32" s="325" t="str">
        <f t="shared" si="5"/>
        <v>Nei</v>
      </c>
      <c r="L32" s="325" t="str">
        <f t="shared" si="6"/>
        <v>Nei</v>
      </c>
      <c r="M32" s="325" t="str">
        <f t="shared" si="7"/>
        <v>Bæta við grænmeti – lækka próteinkostnað</v>
      </c>
    </row>
    <row r="33" spans="1:13">
      <c r="A33" s="321" t="s">
        <v>1633</v>
      </c>
      <c r="B33" s="322">
        <f>SUMIF(Hraefnaskra[Réttur],$A33,Hraefnaskra[Magn (g)])/1000</f>
        <v>100.001</v>
      </c>
      <c r="C33" s="322">
        <f>(SUMIFS(Hraefnaskra[Magn (g)],Hraefnaskra[Réttur],$A33,Hraefnaskra[Vöruflokkur],"Grænmeti*")+SUMIFS(Hraefnaskra[Magn (g)],Hraefnaskra[Réttur],$A33,Hraefnaskra[Vöruflokkur],"Ávextir*")+SUMIFS(Hraefnaskra[Magn (g)],Hraefnaskra[Réttur],$A33,Hraefnaskra[Vöruflokkur],"Frosnar blöndur*"))/1000</f>
        <v>1.1419999999999999</v>
      </c>
      <c r="D33" s="323">
        <f t="shared" si="0"/>
        <v>1.1419885801141987E-2</v>
      </c>
      <c r="E33" s="322">
        <f>(SUMIFS(Hraefnaskra[Magn (g)],Hraefnaskra[Réttur],$A33,Hraefnaskra[Vöruflokkur],"Kjöt*")+SUMIFS(Hraefnaskra[Magn (g)],Hraefnaskra[Réttur],$A33,Hraefnaskra[Vöruflokkur],"Fiskur*")+SUMIFS(Hraefnaskra[Magn (g)],Hraefnaskra[Réttur],$A33,Hraefnaskra[Vöruflokkur],"Plöntubasað*"))/1000</f>
        <v>91.323999999999998</v>
      </c>
      <c r="F33" s="323">
        <f t="shared" si="1"/>
        <v>0.913230867691323</v>
      </c>
      <c r="G33" s="324">
        <f>SUMIF(Hraefnaskra[Réttur],$A33,Hraefnaskra[Kostnaður (kr)])</f>
        <v>184666.06000000003</v>
      </c>
      <c r="H33" s="324">
        <f t="shared" si="2"/>
        <v>1846.6421335786645</v>
      </c>
      <c r="I33" s="324">
        <f t="shared" si="3"/>
        <v>553.99264007359932</v>
      </c>
      <c r="J33" s="323">
        <f t="shared" si="4"/>
        <v>0.48173273049878201</v>
      </c>
      <c r="K33" s="325" t="str">
        <f t="shared" si="5"/>
        <v>Nei</v>
      </c>
      <c r="L33" s="325" t="str">
        <f t="shared" si="6"/>
        <v>Nei</v>
      </c>
      <c r="M33" s="325" t="str">
        <f t="shared" si="7"/>
        <v>Bæta við grænmeti – lækka próteinkostnað</v>
      </c>
    </row>
    <row r="34" spans="1:13">
      <c r="A34" s="321" t="s">
        <v>1638</v>
      </c>
      <c r="B34" s="322">
        <f>SUMIF(Hraefnaskra[Réttur],$A34,Hraefnaskra[Magn (g)])/1000</f>
        <v>99.998999999999995</v>
      </c>
      <c r="C34" s="322">
        <f>(SUMIFS(Hraefnaskra[Magn (g)],Hraefnaskra[Réttur],$A34,Hraefnaskra[Vöruflokkur],"Grænmeti*")+SUMIFS(Hraefnaskra[Magn (g)],Hraefnaskra[Réttur],$A34,Hraefnaskra[Vöruflokkur],"Ávextir*")+SUMIFS(Hraefnaskra[Magn (g)],Hraefnaskra[Réttur],$A34,Hraefnaskra[Vöruflokkur],"Frosnar blöndur*"))/1000</f>
        <v>0.91</v>
      </c>
      <c r="D34" s="323">
        <f t="shared" si="0"/>
        <v>9.1000910009100093E-3</v>
      </c>
      <c r="E34" s="322">
        <f>(SUMIFS(Hraefnaskra[Magn (g)],Hraefnaskra[Réttur],$A34,Hraefnaskra[Vöruflokkur],"Kjöt*")+SUMIFS(Hraefnaskra[Magn (g)],Hraefnaskra[Réttur],$A34,Hraefnaskra[Vöruflokkur],"Fiskur*")+SUMIFS(Hraefnaskra[Magn (g)],Hraefnaskra[Réttur],$A34,Hraefnaskra[Vöruflokkur],"Plöntubasað*"))/1000</f>
        <v>91.013000000000005</v>
      </c>
      <c r="F34" s="323">
        <f t="shared" si="1"/>
        <v>0.91013910139101406</v>
      </c>
      <c r="G34" s="324">
        <f>SUMIF(Hraefnaskra[Réttur],$A34,Hraefnaskra[Kostnaður (kr)])</f>
        <v>184190.35600000003</v>
      </c>
      <c r="H34" s="324">
        <f t="shared" si="2"/>
        <v>1841.9219792197925</v>
      </c>
      <c r="I34" s="324">
        <f t="shared" si="3"/>
        <v>552.57659376593779</v>
      </c>
      <c r="J34" s="323">
        <f t="shared" si="4"/>
        <v>0.48050138588342417</v>
      </c>
      <c r="K34" s="325" t="str">
        <f t="shared" si="5"/>
        <v>Nei</v>
      </c>
      <c r="L34" s="325" t="str">
        <f t="shared" si="6"/>
        <v>Nei</v>
      </c>
      <c r="M34" s="325" t="str">
        <f t="shared" si="7"/>
        <v>Bæta við grænmeti – lækka próteinkostnað</v>
      </c>
    </row>
    <row r="35" spans="1:13">
      <c r="A35" s="321" t="s">
        <v>5265</v>
      </c>
      <c r="B35" s="322">
        <f>SUMIF(Hraefnaskra[Réttur],$A35,Hraefnaskra[Magn (g)])/1000</f>
        <v>0</v>
      </c>
      <c r="C35" s="322">
        <f>(SUMIFS(Hraefnaskra[Magn (g)],Hraefnaskra[Réttur],$A35,Hraefnaskra[Vöruflokkur],"Grænmeti*")+SUMIFS(Hraefnaskra[Magn (g)],Hraefnaskra[Réttur],$A35,Hraefnaskra[Vöruflokkur],"Ávextir*")+SUMIFS(Hraefnaskra[Magn (g)],Hraefnaskra[Réttur],$A35,Hraefnaskra[Vöruflokkur],"Frosnar blöndur*"))/1000</f>
        <v>0</v>
      </c>
      <c r="D35" s="323" t="str">
        <f t="shared" si="0"/>
        <v/>
      </c>
      <c r="E35" s="322">
        <f>(SUMIFS(Hraefnaskra[Magn (g)],Hraefnaskra[Réttur],$A35,Hraefnaskra[Vöruflokkur],"Kjöt*")+SUMIFS(Hraefnaskra[Magn (g)],Hraefnaskra[Réttur],$A35,Hraefnaskra[Vöruflokkur],"Fiskur*")+SUMIFS(Hraefnaskra[Magn (g)],Hraefnaskra[Réttur],$A35,Hraefnaskra[Vöruflokkur],"Plöntubasað*"))/1000</f>
        <v>0</v>
      </c>
      <c r="F35" s="323" t="str">
        <f t="shared" si="1"/>
        <v/>
      </c>
      <c r="G35" s="324">
        <f>SUMIF(Hraefnaskra[Réttur],$A35,Hraefnaskra[Kostnaður (kr)])</f>
        <v>0</v>
      </c>
      <c r="H35" s="324" t="str">
        <f t="shared" si="2"/>
        <v/>
      </c>
      <c r="I35" s="324" t="str">
        <f t="shared" si="3"/>
        <v/>
      </c>
      <c r="J35" s="323" t="str">
        <f t="shared" si="4"/>
        <v/>
      </c>
      <c r="K35" s="325" t="str">
        <f t="shared" si="5"/>
        <v/>
      </c>
      <c r="L35" s="325" t="str">
        <f t="shared" si="6"/>
        <v/>
      </c>
      <c r="M35" s="325" t="str">
        <f t="shared" si="7"/>
        <v/>
      </c>
    </row>
    <row r="36" spans="1:13">
      <c r="A36" s="321" t="s">
        <v>1646</v>
      </c>
      <c r="B36" s="322">
        <f>SUMIF(Hraefnaskra[Réttur],$A36,Hraefnaskra[Magn (g)])/1000</f>
        <v>100</v>
      </c>
      <c r="C36" s="322">
        <f>(SUMIFS(Hraefnaskra[Magn (g)],Hraefnaskra[Réttur],$A36,Hraefnaskra[Vöruflokkur],"Grænmeti*")+SUMIFS(Hraefnaskra[Magn (g)],Hraefnaskra[Réttur],$A36,Hraefnaskra[Vöruflokkur],"Ávextir*")+SUMIFS(Hraefnaskra[Magn (g)],Hraefnaskra[Réttur],$A36,Hraefnaskra[Vöruflokkur],"Frosnar blöndur*"))/1000</f>
        <v>10.879</v>
      </c>
      <c r="D36" s="323">
        <f t="shared" si="0"/>
        <v>0.10879</v>
      </c>
      <c r="E36" s="322">
        <f>(SUMIFS(Hraefnaskra[Magn (g)],Hraefnaskra[Réttur],$A36,Hraefnaskra[Vöruflokkur],"Kjöt*")+SUMIFS(Hraefnaskra[Magn (g)],Hraefnaskra[Réttur],$A36,Hraefnaskra[Vöruflokkur],"Fiskur*")+SUMIFS(Hraefnaskra[Magn (g)],Hraefnaskra[Réttur],$A36,Hraefnaskra[Vöruflokkur],"Plöntubasað*"))/1000</f>
        <v>54.396999999999998</v>
      </c>
      <c r="F36" s="323">
        <f t="shared" si="1"/>
        <v>0.54396999999999995</v>
      </c>
      <c r="G36" s="324">
        <f>SUMIF(Hraefnaskra[Réttur],$A36,Hraefnaskra[Kostnaður (kr)])</f>
        <v>129435.24</v>
      </c>
      <c r="H36" s="324">
        <f t="shared" si="2"/>
        <v>1294.3524</v>
      </c>
      <c r="I36" s="324">
        <f t="shared" si="3"/>
        <v>388.30572000000001</v>
      </c>
      <c r="J36" s="323">
        <f t="shared" si="4"/>
        <v>0.33765714782608697</v>
      </c>
      <c r="K36" s="325" t="str">
        <f t="shared" si="5"/>
        <v>Nei</v>
      </c>
      <c r="L36" s="325" t="str">
        <f t="shared" si="6"/>
        <v>Nei</v>
      </c>
      <c r="M36" s="325" t="str">
        <f t="shared" si="7"/>
        <v>Bæta við grænmeti – lækka próteinkostnað</v>
      </c>
    </row>
    <row r="37" spans="1:13">
      <c r="A37" s="321" t="s">
        <v>1651</v>
      </c>
      <c r="B37" s="322">
        <f>SUMIF(Hraefnaskra[Réttur],$A37,Hraefnaskra[Magn (g)])/1000</f>
        <v>100.001</v>
      </c>
      <c r="C37" s="322">
        <f>(SUMIFS(Hraefnaskra[Magn (g)],Hraefnaskra[Réttur],$A37,Hraefnaskra[Vöruflokkur],"Grænmeti*")+SUMIFS(Hraefnaskra[Magn (g)],Hraefnaskra[Réttur],$A37,Hraefnaskra[Vöruflokkur],"Ávextir*")+SUMIFS(Hraefnaskra[Magn (g)],Hraefnaskra[Réttur],$A37,Hraefnaskra[Vöruflokkur],"Frosnar blöndur*"))/1000</f>
        <v>2.2200000000000002</v>
      </c>
      <c r="D37" s="323">
        <f t="shared" si="0"/>
        <v>2.2199778002219978E-2</v>
      </c>
      <c r="E37" s="322">
        <f>(SUMIFS(Hraefnaskra[Magn (g)],Hraefnaskra[Réttur],$A37,Hraefnaskra[Vöruflokkur],"Kjöt*")+SUMIFS(Hraefnaskra[Magn (g)],Hraefnaskra[Réttur],$A37,Hraefnaskra[Vöruflokkur],"Fiskur*")+SUMIFS(Hraefnaskra[Magn (g)],Hraefnaskra[Réttur],$A37,Hraefnaskra[Vöruflokkur],"Plöntubasað*"))/1000</f>
        <v>88.79</v>
      </c>
      <c r="F37" s="323">
        <f t="shared" si="1"/>
        <v>0.88789112108878909</v>
      </c>
      <c r="G37" s="324">
        <f>SUMIF(Hraefnaskra[Réttur],$A37,Hraefnaskra[Kostnaður (kr)])</f>
        <v>189342.56</v>
      </c>
      <c r="H37" s="324">
        <f t="shared" si="2"/>
        <v>1893.4066659333405</v>
      </c>
      <c r="I37" s="324">
        <f t="shared" si="3"/>
        <v>568.02199978000215</v>
      </c>
      <c r="J37" s="323">
        <f t="shared" si="4"/>
        <v>0.49393217372174097</v>
      </c>
      <c r="K37" s="325" t="str">
        <f t="shared" si="5"/>
        <v>Nei</v>
      </c>
      <c r="L37" s="325" t="str">
        <f t="shared" si="6"/>
        <v>Nei</v>
      </c>
      <c r="M37" s="325" t="str">
        <f t="shared" si="7"/>
        <v>Bæta við grænmeti – lækka próteinkostnað</v>
      </c>
    </row>
    <row r="38" spans="1:13">
      <c r="A38" s="321" t="s">
        <v>1657</v>
      </c>
      <c r="B38" s="322">
        <f>SUMIF(Hraefnaskra[Réttur],$A38,Hraefnaskra[Magn (g)])/1000</f>
        <v>129.851</v>
      </c>
      <c r="C38" s="322">
        <f>(SUMIFS(Hraefnaskra[Magn (g)],Hraefnaskra[Réttur],$A38,Hraefnaskra[Vöruflokkur],"Grænmeti*")+SUMIFS(Hraefnaskra[Magn (g)],Hraefnaskra[Réttur],$A38,Hraefnaskra[Vöruflokkur],"Ávextir*")+SUMIFS(Hraefnaskra[Magn (g)],Hraefnaskra[Réttur],$A38,Hraefnaskra[Vöruflokkur],"Frosnar blöndur*"))/1000</f>
        <v>37.299999999999997</v>
      </c>
      <c r="D38" s="323">
        <f t="shared" si="0"/>
        <v>0.28725231226559672</v>
      </c>
      <c r="E38" s="322">
        <f>(SUMIFS(Hraefnaskra[Magn (g)],Hraefnaskra[Réttur],$A38,Hraefnaskra[Vöruflokkur],"Kjöt*")+SUMIFS(Hraefnaskra[Magn (g)],Hraefnaskra[Réttur],$A38,Hraefnaskra[Vöruflokkur],"Fiskur*")+SUMIFS(Hraefnaskra[Magn (g)],Hraefnaskra[Réttur],$A38,Hraefnaskra[Vöruflokkur],"Plöntubasað*"))/1000</f>
        <v>31.2</v>
      </c>
      <c r="F38" s="323">
        <f t="shared" si="1"/>
        <v>0.24027539256532487</v>
      </c>
      <c r="G38" s="324">
        <f>SUMIF(Hraefnaskra[Réttur],$A38,Hraefnaskra[Kostnaður (kr)])</f>
        <v>120744.284</v>
      </c>
      <c r="H38" s="324">
        <f t="shared" si="2"/>
        <v>929.86795634997031</v>
      </c>
      <c r="I38" s="324">
        <f t="shared" si="3"/>
        <v>278.96038690499108</v>
      </c>
      <c r="J38" s="323">
        <f t="shared" si="4"/>
        <v>0.24257424948260095</v>
      </c>
      <c r="K38" s="325" t="str">
        <f t="shared" si="5"/>
        <v>Nei</v>
      </c>
      <c r="L38" s="325" t="str">
        <f t="shared" si="6"/>
        <v>Já</v>
      </c>
      <c r="M38" s="325" t="str">
        <f t="shared" si="7"/>
        <v>Undir grænmetismarkmiði</v>
      </c>
    </row>
    <row r="39" spans="1:13">
      <c r="A39" s="321" t="s">
        <v>1663</v>
      </c>
      <c r="B39" s="322">
        <f>SUMIF(Hraefnaskra[Réttur],$A39,Hraefnaskra[Magn (g)])/1000</f>
        <v>109.89700000000001</v>
      </c>
      <c r="C39" s="322">
        <f>(SUMIFS(Hraefnaskra[Magn (g)],Hraefnaskra[Réttur],$A39,Hraefnaskra[Vöruflokkur],"Grænmeti*")+SUMIFS(Hraefnaskra[Magn (g)],Hraefnaskra[Réttur],$A39,Hraefnaskra[Vöruflokkur],"Ávextir*")+SUMIFS(Hraefnaskra[Magn (g)],Hraefnaskra[Réttur],$A39,Hraefnaskra[Vöruflokkur],"Frosnar blöndur*"))/1000</f>
        <v>17.53</v>
      </c>
      <c r="D39" s="323">
        <f t="shared" si="0"/>
        <v>0.15951299853499185</v>
      </c>
      <c r="E39" s="322">
        <f>(SUMIFS(Hraefnaskra[Magn (g)],Hraefnaskra[Réttur],$A39,Hraefnaskra[Vöruflokkur],"Kjöt*")+SUMIFS(Hraefnaskra[Magn (g)],Hraefnaskra[Réttur],$A39,Hraefnaskra[Vöruflokkur],"Fiskur*")+SUMIFS(Hraefnaskra[Magn (g)],Hraefnaskra[Réttur],$A39,Hraefnaskra[Vöruflokkur],"Plöntubasað*"))/1000</f>
        <v>40</v>
      </c>
      <c r="F39" s="323">
        <f t="shared" si="1"/>
        <v>0.36397717863089984</v>
      </c>
      <c r="G39" s="324">
        <f>SUMIF(Hraefnaskra[Réttur],$A39,Hraefnaskra[Kostnaður (kr)])</f>
        <v>133765.55200000005</v>
      </c>
      <c r="H39" s="324">
        <f t="shared" si="2"/>
        <v>1217.1902053741235</v>
      </c>
      <c r="I39" s="324">
        <f t="shared" si="3"/>
        <v>365.15706161223704</v>
      </c>
      <c r="J39" s="323">
        <f t="shared" si="4"/>
        <v>0.31752787966281482</v>
      </c>
      <c r="K39" s="325" t="str">
        <f t="shared" si="5"/>
        <v>Nei</v>
      </c>
      <c r="L39" s="325" t="str">
        <f t="shared" si="6"/>
        <v>Nei</v>
      </c>
      <c r="M39" s="325" t="str">
        <f t="shared" si="7"/>
        <v>Bæta við grænmeti – lækka próteinkostnað</v>
      </c>
    </row>
    <row r="40" spans="1:13">
      <c r="A40" s="321" t="s">
        <v>1669</v>
      </c>
      <c r="B40" s="322">
        <f>SUMIF(Hraefnaskra[Réttur],$A40,Hraefnaskra[Magn (g)])/1000</f>
        <v>100</v>
      </c>
      <c r="C40" s="322">
        <f>(SUMIFS(Hraefnaskra[Magn (g)],Hraefnaskra[Réttur],$A40,Hraefnaskra[Vöruflokkur],"Grænmeti*")+SUMIFS(Hraefnaskra[Magn (g)],Hraefnaskra[Réttur],$A40,Hraefnaskra[Vöruflokkur],"Ávextir*")+SUMIFS(Hraefnaskra[Magn (g)],Hraefnaskra[Réttur],$A40,Hraefnaskra[Vöruflokkur],"Frosnar blöndur*"))/1000</f>
        <v>5.65</v>
      </c>
      <c r="D40" s="323">
        <f t="shared" si="0"/>
        <v>5.6500000000000002E-2</v>
      </c>
      <c r="E40" s="322">
        <f>(SUMIFS(Hraefnaskra[Magn (g)],Hraefnaskra[Réttur],$A40,Hraefnaskra[Vöruflokkur],"Kjöt*")+SUMIFS(Hraefnaskra[Magn (g)],Hraefnaskra[Réttur],$A40,Hraefnaskra[Vöruflokkur],"Fiskur*")+SUMIFS(Hraefnaskra[Magn (g)],Hraefnaskra[Réttur],$A40,Hraefnaskra[Vöruflokkur],"Plöntubasað*"))/1000</f>
        <v>33.898000000000003</v>
      </c>
      <c r="F40" s="323">
        <f t="shared" si="1"/>
        <v>0.33898000000000006</v>
      </c>
      <c r="G40" s="324">
        <f>SUMIF(Hraefnaskra[Réttur],$A40,Hraefnaskra[Kostnaður (kr)])</f>
        <v>105310.664</v>
      </c>
      <c r="H40" s="324">
        <f t="shared" si="2"/>
        <v>1053.10664</v>
      </c>
      <c r="I40" s="324">
        <f t="shared" si="3"/>
        <v>315.93199199999998</v>
      </c>
      <c r="J40" s="323">
        <f t="shared" si="4"/>
        <v>0.27472347130434782</v>
      </c>
      <c r="K40" s="325" t="str">
        <f t="shared" si="5"/>
        <v>Nei</v>
      </c>
      <c r="L40" s="325" t="str">
        <f t="shared" si="6"/>
        <v>Já</v>
      </c>
      <c r="M40" s="325" t="str">
        <f t="shared" si="7"/>
        <v>Undir grænmetismarkmiði</v>
      </c>
    </row>
    <row r="41" spans="1:13">
      <c r="A41" s="321" t="s">
        <v>1675</v>
      </c>
      <c r="B41" s="322">
        <f>SUMIF(Hraefnaskra[Réttur],$A41,Hraefnaskra[Magn (g)])/1000</f>
        <v>99.998999999999995</v>
      </c>
      <c r="C41" s="322">
        <f>(SUMIFS(Hraefnaskra[Magn (g)],Hraefnaskra[Réttur],$A41,Hraefnaskra[Vöruflokkur],"Grænmeti*")+SUMIFS(Hraefnaskra[Magn (g)],Hraefnaskra[Réttur],$A41,Hraefnaskra[Vöruflokkur],"Ávextir*")+SUMIFS(Hraefnaskra[Magn (g)],Hraefnaskra[Réttur],$A41,Hraefnaskra[Vöruflokkur],"Frosnar blöndur*"))/1000</f>
        <v>7.53</v>
      </c>
      <c r="D41" s="323">
        <f t="shared" si="0"/>
        <v>7.5300753007530086E-2</v>
      </c>
      <c r="E41" s="322">
        <f>(SUMIFS(Hraefnaskra[Magn (g)],Hraefnaskra[Réttur],$A41,Hraefnaskra[Vöruflokkur],"Kjöt*")+SUMIFS(Hraefnaskra[Magn (g)],Hraefnaskra[Réttur],$A41,Hraefnaskra[Vöruflokkur],"Fiskur*")+SUMIFS(Hraefnaskra[Magn (g)],Hraefnaskra[Réttur],$A41,Hraefnaskra[Vöruflokkur],"Plöntubasað*"))/1000</f>
        <v>45.180999999999997</v>
      </c>
      <c r="F41" s="323">
        <f t="shared" si="1"/>
        <v>0.45181451814518142</v>
      </c>
      <c r="G41" s="324">
        <f>SUMIF(Hraefnaskra[Réttur],$A41,Hraefnaskra[Kostnaður (kr)])</f>
        <v>130567.63400000001</v>
      </c>
      <c r="H41" s="324">
        <f t="shared" si="2"/>
        <v>1305.6893968939692</v>
      </c>
      <c r="I41" s="324">
        <f t="shared" si="3"/>
        <v>391.70681906819073</v>
      </c>
      <c r="J41" s="323">
        <f t="shared" si="4"/>
        <v>0.34061462527668757</v>
      </c>
      <c r="K41" s="325" t="str">
        <f t="shared" si="5"/>
        <v>Nei</v>
      </c>
      <c r="L41" s="325" t="str">
        <f t="shared" si="6"/>
        <v>Nei</v>
      </c>
      <c r="M41" s="325" t="str">
        <f t="shared" si="7"/>
        <v>Bæta við grænmeti – lækka próteinkostnað</v>
      </c>
    </row>
    <row r="42" spans="1:13">
      <c r="A42" s="321" t="s">
        <v>1681</v>
      </c>
      <c r="B42" s="322">
        <f>SUMIF(Hraefnaskra[Réttur],$A42,Hraefnaskra[Magn (g)])/1000</f>
        <v>100.001</v>
      </c>
      <c r="C42" s="322">
        <f>(SUMIFS(Hraefnaskra[Magn (g)],Hraefnaskra[Réttur],$A42,Hraefnaskra[Vöruflokkur],"Grænmeti*")+SUMIFS(Hraefnaskra[Magn (g)],Hraefnaskra[Réttur],$A42,Hraefnaskra[Vöruflokkur],"Ávextir*")+SUMIFS(Hraefnaskra[Magn (g)],Hraefnaskra[Réttur],$A42,Hraefnaskra[Vöruflokkur],"Frosnar blöndur*"))/1000</f>
        <v>15.441000000000001</v>
      </c>
      <c r="D42" s="323">
        <f t="shared" si="0"/>
        <v>0.15440845591544083</v>
      </c>
      <c r="E42" s="322">
        <f>(SUMIFS(Hraefnaskra[Magn (g)],Hraefnaskra[Réttur],$A42,Hraefnaskra[Vöruflokkur],"Kjöt*")+SUMIFS(Hraefnaskra[Magn (g)],Hraefnaskra[Réttur],$A42,Hraefnaskra[Vöruflokkur],"Fiskur*")+SUMIFS(Hraefnaskra[Magn (g)],Hraefnaskra[Réttur],$A42,Hraefnaskra[Vöruflokkur],"Plöntubasað*"))/1000</f>
        <v>44.118000000000002</v>
      </c>
      <c r="F42" s="323">
        <f t="shared" si="1"/>
        <v>0.44117558824411757</v>
      </c>
      <c r="G42" s="324">
        <f>SUMIF(Hraefnaskra[Réttur],$A42,Hraefnaskra[Kostnaður (kr)])</f>
        <v>114264.90999999999</v>
      </c>
      <c r="H42" s="324">
        <f t="shared" si="2"/>
        <v>1142.6376736232637</v>
      </c>
      <c r="I42" s="324">
        <f t="shared" si="3"/>
        <v>342.7913020869791</v>
      </c>
      <c r="J42" s="323">
        <f t="shared" si="4"/>
        <v>0.29807939311911225</v>
      </c>
      <c r="K42" s="325" t="str">
        <f t="shared" si="5"/>
        <v>Nei</v>
      </c>
      <c r="L42" s="325" t="str">
        <f t="shared" si="6"/>
        <v>Já</v>
      </c>
      <c r="M42" s="325" t="str">
        <f t="shared" si="7"/>
        <v>Undir grænmetismarkmiði</v>
      </c>
    </row>
    <row r="43" spans="1:13">
      <c r="A43" s="321" t="s">
        <v>1686</v>
      </c>
      <c r="B43" s="322">
        <f>SUMIF(Hraefnaskra[Réttur],$A43,Hraefnaskra[Magn (g)])/1000</f>
        <v>107.827</v>
      </c>
      <c r="C43" s="322">
        <f>(SUMIFS(Hraefnaskra[Magn (g)],Hraefnaskra[Réttur],$A43,Hraefnaskra[Vöruflokkur],"Grænmeti*")+SUMIFS(Hraefnaskra[Magn (g)],Hraefnaskra[Réttur],$A43,Hraefnaskra[Vöruflokkur],"Ávextir*")+SUMIFS(Hraefnaskra[Magn (g)],Hraefnaskra[Réttur],$A43,Hraefnaskra[Vöruflokkur],"Frosnar blöndur*"))/1000</f>
        <v>15.521000000000001</v>
      </c>
      <c r="D43" s="323">
        <f t="shared" ref="D43:D74" si="8">IFERROR(C43/B43,"")</f>
        <v>0.14394353918777303</v>
      </c>
      <c r="E43" s="322">
        <f>(SUMIFS(Hraefnaskra[Magn (g)],Hraefnaskra[Réttur],$A43,Hraefnaskra[Vöruflokkur],"Kjöt*")+SUMIFS(Hraefnaskra[Magn (g)],Hraefnaskra[Réttur],$A43,Hraefnaskra[Vöruflokkur],"Fiskur*")+SUMIFS(Hraefnaskra[Magn (g)],Hraefnaskra[Réttur],$A43,Hraefnaskra[Vöruflokkur],"Plöntubasað*"))/1000</f>
        <v>59.128</v>
      </c>
      <c r="F43" s="323">
        <f t="shared" ref="F43:F74" si="9">IFERROR(E43/B43,"")</f>
        <v>0.548359872759142</v>
      </c>
      <c r="G43" s="324">
        <f>SUMIF(Hraefnaskra[Réttur],$A43,Hraefnaskra[Kostnaður (kr)])</f>
        <v>202226.606</v>
      </c>
      <c r="H43" s="324">
        <f t="shared" ref="H43:H74" si="10">IFERROR(G43/B43,"")</f>
        <v>1875.472803657711</v>
      </c>
      <c r="I43" s="324">
        <f t="shared" ref="I43:I74" si="11">IFERROR(H43*$B$7,"")</f>
        <v>562.64184109731332</v>
      </c>
      <c r="J43" s="323">
        <f t="shared" ref="J43:J74" si="12">IFERROR(I43/$B$4,"")</f>
        <v>0.48925377486722899</v>
      </c>
      <c r="K43" s="325" t="str">
        <f t="shared" ref="K43:K77" si="13">IF(D43="","",IF(D43&gt;=$B$8,"Já","Nei"))</f>
        <v>Nei</v>
      </c>
      <c r="L43" s="325" t="str">
        <f t="shared" ref="L43:L77" si="14">IF(J43="","",IF(J43&lt;=$B$5,"Já","Nei"))</f>
        <v>Nei</v>
      </c>
      <c r="M43" s="325" t="str">
        <f t="shared" ref="M43:M74" si="15">IF(K43="","",IF(AND(K43="Já",L43="Já"),"Í lagi",IF(L43="Nei","Bæta við grænmeti – lækka próteinkostnað","Undir grænmetismarkmiði")))</f>
        <v>Bæta við grænmeti – lækka próteinkostnað</v>
      </c>
    </row>
    <row r="44" spans="1:13">
      <c r="A44" s="321" t="s">
        <v>1692</v>
      </c>
      <c r="B44" s="322">
        <f>SUMIF(Hraefnaskra[Réttur],$A44,Hraefnaskra[Magn (g)])/1000</f>
        <v>173.82599999999999</v>
      </c>
      <c r="C44" s="322">
        <f>(SUMIFS(Hraefnaskra[Magn (g)],Hraefnaskra[Réttur],$A44,Hraefnaskra[Vöruflokkur],"Grænmeti*")+SUMIFS(Hraefnaskra[Magn (g)],Hraefnaskra[Réttur],$A44,Hraefnaskra[Vöruflokkur],"Ávextir*")+SUMIFS(Hraefnaskra[Magn (g)],Hraefnaskra[Réttur],$A44,Hraefnaskra[Vöruflokkur],"Frosnar blöndur*"))/1000</f>
        <v>20.800999999999998</v>
      </c>
      <c r="D44" s="323">
        <f t="shared" si="8"/>
        <v>0.11966564265414839</v>
      </c>
      <c r="E44" s="322">
        <f>(SUMIFS(Hraefnaskra[Magn (g)],Hraefnaskra[Réttur],$A44,Hraefnaskra[Vöruflokkur],"Kjöt*")+SUMIFS(Hraefnaskra[Magn (g)],Hraefnaskra[Réttur],$A44,Hraefnaskra[Vöruflokkur],"Fiskur*")+SUMIFS(Hraefnaskra[Magn (g)],Hraefnaskra[Réttur],$A44,Hraefnaskra[Vöruflokkur],"Plöntubasað*"))/1000</f>
        <v>132.50700000000001</v>
      </c>
      <c r="F44" s="323">
        <f t="shared" si="9"/>
        <v>0.76229677953815889</v>
      </c>
      <c r="G44" s="324">
        <f>SUMIF(Hraefnaskra[Réttur],$A44,Hraefnaskra[Kostnaður (kr)])</f>
        <v>383721.77999999997</v>
      </c>
      <c r="H44" s="324">
        <f t="shared" si="10"/>
        <v>2207.5050912981947</v>
      </c>
      <c r="I44" s="324">
        <f t="shared" si="11"/>
        <v>662.25152738945837</v>
      </c>
      <c r="J44" s="323">
        <f t="shared" si="12"/>
        <v>0.57587089338213771</v>
      </c>
      <c r="K44" s="325" t="str">
        <f t="shared" si="13"/>
        <v>Nei</v>
      </c>
      <c r="L44" s="325" t="str">
        <f t="shared" si="14"/>
        <v>Nei</v>
      </c>
      <c r="M44" s="325" t="str">
        <f t="shared" si="15"/>
        <v>Bæta við grænmeti – lækka próteinkostnað</v>
      </c>
    </row>
    <row r="45" spans="1:13">
      <c r="A45" s="321" t="s">
        <v>1702</v>
      </c>
      <c r="B45" s="322">
        <f>SUMIF(Hraefnaskra[Réttur],$A45,Hraefnaskra[Magn (g)])/1000</f>
        <v>100.001</v>
      </c>
      <c r="C45" s="322">
        <f>(SUMIFS(Hraefnaskra[Magn (g)],Hraefnaskra[Réttur],$A45,Hraefnaskra[Vöruflokkur],"Grænmeti*")+SUMIFS(Hraefnaskra[Magn (g)],Hraefnaskra[Réttur],$A45,Hraefnaskra[Vöruflokkur],"Ávextir*")+SUMIFS(Hraefnaskra[Magn (g)],Hraefnaskra[Réttur],$A45,Hraefnaskra[Vöruflokkur],"Frosnar blöndur*"))/1000</f>
        <v>8.548</v>
      </c>
      <c r="D45" s="323">
        <f t="shared" si="8"/>
        <v>8.5479145208547908E-2</v>
      </c>
      <c r="E45" s="322">
        <f>(SUMIFS(Hraefnaskra[Magn (g)],Hraefnaskra[Réttur],$A45,Hraefnaskra[Vöruflokkur],"Kjöt*")+SUMIFS(Hraefnaskra[Magn (g)],Hraefnaskra[Réttur],$A45,Hraefnaskra[Vöruflokkur],"Fiskur*")+SUMIFS(Hraefnaskra[Magn (g)],Hraefnaskra[Réttur],$A45,Hraefnaskra[Vöruflokkur],"Plöntubasað*"))/1000</f>
        <v>51.281999999999996</v>
      </c>
      <c r="F45" s="323">
        <f t="shared" si="9"/>
        <v>0.51281487185128138</v>
      </c>
      <c r="G45" s="324">
        <f>SUMIF(Hraefnaskra[Réttur],$A45,Hraefnaskra[Kostnaður (kr)])</f>
        <v>140237.226</v>
      </c>
      <c r="H45" s="324">
        <f t="shared" si="10"/>
        <v>1402.3582364176357</v>
      </c>
      <c r="I45" s="324">
        <f t="shared" si="11"/>
        <v>420.70747092529069</v>
      </c>
      <c r="J45" s="323">
        <f t="shared" si="12"/>
        <v>0.36583258341329628</v>
      </c>
      <c r="K45" s="325" t="str">
        <f t="shared" si="13"/>
        <v>Nei</v>
      </c>
      <c r="L45" s="325" t="str">
        <f t="shared" si="14"/>
        <v>Nei</v>
      </c>
      <c r="M45" s="325" t="str">
        <f t="shared" si="15"/>
        <v>Bæta við grænmeti – lækka próteinkostnað</v>
      </c>
    </row>
    <row r="46" spans="1:13">
      <c r="A46" s="321" t="s">
        <v>1707</v>
      </c>
      <c r="B46" s="322">
        <f>SUMIF(Hraefnaskra[Réttur],$A46,Hraefnaskra[Magn (g)])/1000</f>
        <v>68.075000000000003</v>
      </c>
      <c r="C46" s="322">
        <f>(SUMIFS(Hraefnaskra[Magn (g)],Hraefnaskra[Réttur],$A46,Hraefnaskra[Vöruflokkur],"Grænmeti*")+SUMIFS(Hraefnaskra[Magn (g)],Hraefnaskra[Réttur],$A46,Hraefnaskra[Vöruflokkur],"Ávextir*")+SUMIFS(Hraefnaskra[Magn (g)],Hraefnaskra[Réttur],$A46,Hraefnaskra[Vöruflokkur],"Frosnar blöndur*"))/1000</f>
        <v>0.79800000000000004</v>
      </c>
      <c r="D46" s="323">
        <f t="shared" si="8"/>
        <v>1.1722365038560412E-2</v>
      </c>
      <c r="E46" s="322">
        <f>(SUMIFS(Hraefnaskra[Magn (g)],Hraefnaskra[Réttur],$A46,Hraefnaskra[Vöruflokkur],"Kjöt*")+SUMIFS(Hraefnaskra[Magn (g)],Hraefnaskra[Réttur],$A46,Hraefnaskra[Vöruflokkur],"Fiskur*")+SUMIFS(Hraefnaskra[Magn (g)],Hraefnaskra[Réttur],$A46,Hraefnaskra[Vöruflokkur],"Plöntubasað*"))/1000</f>
        <v>47.884999999999998</v>
      </c>
      <c r="F46" s="323">
        <f t="shared" si="9"/>
        <v>0.70341535071612182</v>
      </c>
      <c r="G46" s="324">
        <f>SUMIF(Hraefnaskra[Réttur],$A46,Hraefnaskra[Kostnaður (kr)])</f>
        <v>144116.889</v>
      </c>
      <c r="H46" s="324">
        <f t="shared" si="10"/>
        <v>2117.0310539845755</v>
      </c>
      <c r="I46" s="324">
        <f t="shared" si="11"/>
        <v>635.10931619537257</v>
      </c>
      <c r="J46" s="323">
        <f t="shared" si="12"/>
        <v>0.55226897060467184</v>
      </c>
      <c r="K46" s="325" t="str">
        <f t="shared" si="13"/>
        <v>Nei</v>
      </c>
      <c r="L46" s="325" t="str">
        <f t="shared" si="14"/>
        <v>Nei</v>
      </c>
      <c r="M46" s="325" t="str">
        <f t="shared" si="15"/>
        <v>Bæta við grænmeti – lækka próteinkostnað</v>
      </c>
    </row>
    <row r="47" spans="1:13">
      <c r="A47" s="321" t="s">
        <v>1712</v>
      </c>
      <c r="B47" s="322">
        <f>SUMIF(Hraefnaskra[Réttur],$A47,Hraefnaskra[Magn (g)])/1000</f>
        <v>100.001</v>
      </c>
      <c r="C47" s="322">
        <f>(SUMIFS(Hraefnaskra[Magn (g)],Hraefnaskra[Réttur],$A47,Hraefnaskra[Vöruflokkur],"Grænmeti*")+SUMIFS(Hraefnaskra[Magn (g)],Hraefnaskra[Réttur],$A47,Hraefnaskra[Vöruflokkur],"Ávextir*")+SUMIFS(Hraefnaskra[Magn (g)],Hraefnaskra[Réttur],$A47,Hraefnaskra[Vöruflokkur],"Frosnar blöndur*"))/1000</f>
        <v>1.0629999999999999</v>
      </c>
      <c r="D47" s="323">
        <f t="shared" si="8"/>
        <v>1.0629893701062989E-2</v>
      </c>
      <c r="E47" s="322">
        <f>(SUMIFS(Hraefnaskra[Magn (g)],Hraefnaskra[Réttur],$A47,Hraefnaskra[Vöruflokkur],"Kjöt*")+SUMIFS(Hraefnaskra[Magn (g)],Hraefnaskra[Réttur],$A47,Hraefnaskra[Vöruflokkur],"Fiskur*")+SUMIFS(Hraefnaskra[Magn (g)],Hraefnaskra[Réttur],$A47,Hraefnaskra[Vöruflokkur],"Plöntubasað*"))/1000</f>
        <v>85.016000000000005</v>
      </c>
      <c r="F47" s="323">
        <f t="shared" si="9"/>
        <v>0.85015149848501514</v>
      </c>
      <c r="G47" s="324">
        <f>SUMIF(Hraefnaskra[Réttur],$A47,Hraefnaskra[Kostnaður (kr)])</f>
        <v>217958.30000000005</v>
      </c>
      <c r="H47" s="324">
        <f t="shared" si="10"/>
        <v>2179.5612043879564</v>
      </c>
      <c r="I47" s="324">
        <f t="shared" si="11"/>
        <v>653.86836131638688</v>
      </c>
      <c r="J47" s="323">
        <f t="shared" si="12"/>
        <v>0.56858118375337985</v>
      </c>
      <c r="K47" s="325" t="str">
        <f t="shared" si="13"/>
        <v>Nei</v>
      </c>
      <c r="L47" s="325" t="str">
        <f t="shared" si="14"/>
        <v>Nei</v>
      </c>
      <c r="M47" s="325" t="str">
        <f t="shared" si="15"/>
        <v>Bæta við grænmeti – lækka próteinkostnað</v>
      </c>
    </row>
    <row r="48" spans="1:13">
      <c r="A48" s="321" t="s">
        <v>1718</v>
      </c>
      <c r="B48" s="322">
        <f>SUMIF(Hraefnaskra[Réttur],$A48,Hraefnaskra[Magn (g)])/1000</f>
        <v>74.025999999999996</v>
      </c>
      <c r="C48" s="322">
        <f>(SUMIFS(Hraefnaskra[Magn (g)],Hraefnaskra[Réttur],$A48,Hraefnaskra[Vöruflokkur],"Grænmeti*")+SUMIFS(Hraefnaskra[Magn (g)],Hraefnaskra[Réttur],$A48,Hraefnaskra[Vöruflokkur],"Ávextir*")+SUMIFS(Hraefnaskra[Magn (g)],Hraefnaskra[Réttur],$A48,Hraefnaskra[Vöruflokkur],"Frosnar blöndur*"))/1000</f>
        <v>18.181999999999999</v>
      </c>
      <c r="D48" s="323">
        <f t="shared" si="8"/>
        <v>0.2456164050468754</v>
      </c>
      <c r="E48" s="322">
        <f>(SUMIFS(Hraefnaskra[Magn (g)],Hraefnaskra[Réttur],$A48,Hraefnaskra[Vöruflokkur],"Kjöt*")+SUMIFS(Hraefnaskra[Magn (g)],Hraefnaskra[Réttur],$A48,Hraefnaskra[Vöruflokkur],"Fiskur*")+SUMIFS(Hraefnaskra[Magn (g)],Hraefnaskra[Réttur],$A48,Hraefnaskra[Vöruflokkur],"Plöntubasað*"))/1000</f>
        <v>51.948</v>
      </c>
      <c r="F48" s="323">
        <f t="shared" si="9"/>
        <v>0.70175343798124989</v>
      </c>
      <c r="G48" s="324">
        <f>SUMIF(Hraefnaskra[Réttur],$A48,Hraefnaskra[Kostnaður (kr)])</f>
        <v>134164.55999999997</v>
      </c>
      <c r="H48" s="324">
        <f t="shared" si="10"/>
        <v>1812.397806176208</v>
      </c>
      <c r="I48" s="324">
        <f t="shared" si="11"/>
        <v>543.71934185286239</v>
      </c>
      <c r="J48" s="323">
        <f t="shared" si="12"/>
        <v>0.47279942769814121</v>
      </c>
      <c r="K48" s="325" t="str">
        <f t="shared" si="13"/>
        <v>Nei</v>
      </c>
      <c r="L48" s="325" t="str">
        <f t="shared" si="14"/>
        <v>Nei</v>
      </c>
      <c r="M48" s="325" t="str">
        <f t="shared" si="15"/>
        <v>Bæta við grænmeti – lækka próteinkostnað</v>
      </c>
    </row>
    <row r="49" spans="1:13">
      <c r="A49" s="321" t="s">
        <v>1723</v>
      </c>
      <c r="B49" s="322">
        <f>SUMIF(Hraefnaskra[Réttur],$A49,Hraefnaskra[Magn (g)])/1000</f>
        <v>101.378</v>
      </c>
      <c r="C49" s="322">
        <f>(SUMIFS(Hraefnaskra[Magn (g)],Hraefnaskra[Réttur],$A49,Hraefnaskra[Vöruflokkur],"Grænmeti*")+SUMIFS(Hraefnaskra[Magn (g)],Hraefnaskra[Réttur],$A49,Hraefnaskra[Vöruflokkur],"Ávextir*")+SUMIFS(Hraefnaskra[Magn (g)],Hraefnaskra[Réttur],$A49,Hraefnaskra[Vöruflokkur],"Frosnar blöndur*"))/1000</f>
        <v>7.8739999999999997</v>
      </c>
      <c r="D49" s="323">
        <f t="shared" si="8"/>
        <v>7.7669711377221881E-2</v>
      </c>
      <c r="E49" s="322">
        <f>(SUMIFS(Hraefnaskra[Magn (g)],Hraefnaskra[Réttur],$A49,Hraefnaskra[Vöruflokkur],"Kjöt*")+SUMIFS(Hraefnaskra[Magn (g)],Hraefnaskra[Réttur],$A49,Hraefnaskra[Vöruflokkur],"Fiskur*")+SUMIFS(Hraefnaskra[Magn (g)],Hraefnaskra[Réttur],$A49,Hraefnaskra[Vöruflokkur],"Plöntubasað*"))/1000</f>
        <v>47.244</v>
      </c>
      <c r="F49" s="323">
        <f t="shared" si="9"/>
        <v>0.46601826826333131</v>
      </c>
      <c r="G49" s="324">
        <f>SUMIF(Hraefnaskra[Réttur],$A49,Hraefnaskra[Kostnaður (kr)])</f>
        <v>166716.76400000002</v>
      </c>
      <c r="H49" s="324">
        <f t="shared" si="10"/>
        <v>1644.5063425989863</v>
      </c>
      <c r="I49" s="324">
        <f t="shared" si="11"/>
        <v>493.35190277969588</v>
      </c>
      <c r="J49" s="323">
        <f t="shared" si="12"/>
        <v>0.42900165459103989</v>
      </c>
      <c r="K49" s="325" t="str">
        <f t="shared" si="13"/>
        <v>Nei</v>
      </c>
      <c r="L49" s="325" t="str">
        <f t="shared" si="14"/>
        <v>Nei</v>
      </c>
      <c r="M49" s="325" t="str">
        <f t="shared" si="15"/>
        <v>Bæta við grænmeti – lækka próteinkostnað</v>
      </c>
    </row>
    <row r="50" spans="1:13">
      <c r="A50" s="321" t="s">
        <v>1735</v>
      </c>
      <c r="B50" s="322">
        <f>SUMIF(Hraefnaskra[Réttur],$A50,Hraefnaskra[Magn (g)])/1000</f>
        <v>73.823999999999998</v>
      </c>
      <c r="C50" s="322">
        <f>(SUMIFS(Hraefnaskra[Magn (g)],Hraefnaskra[Réttur],$A50,Hraefnaskra[Vöruflokkur],"Grænmeti*")+SUMIFS(Hraefnaskra[Magn (g)],Hraefnaskra[Réttur],$A50,Hraefnaskra[Vöruflokkur],"Ávextir*")+SUMIFS(Hraefnaskra[Magn (g)],Hraefnaskra[Réttur],$A50,Hraefnaskra[Vöruflokkur],"Frosnar blöndur*"))/1000</f>
        <v>39.792000000000002</v>
      </c>
      <c r="D50" s="323">
        <f t="shared" si="8"/>
        <v>0.53901170351105332</v>
      </c>
      <c r="E50" s="322">
        <f>(SUMIFS(Hraefnaskra[Magn (g)],Hraefnaskra[Réttur],$A50,Hraefnaskra[Vöruflokkur],"Kjöt*")+SUMIFS(Hraefnaskra[Magn (g)],Hraefnaskra[Réttur],$A50,Hraefnaskra[Vöruflokkur],"Fiskur*")+SUMIFS(Hraefnaskra[Magn (g)],Hraefnaskra[Réttur],$A50,Hraefnaskra[Vöruflokkur],"Plöntubasað*"))/1000</f>
        <v>0</v>
      </c>
      <c r="F50" s="323">
        <f t="shared" si="9"/>
        <v>0</v>
      </c>
      <c r="G50" s="324">
        <f>SUMIF(Hraefnaskra[Réttur],$A50,Hraefnaskra[Kostnaður (kr)])</f>
        <v>32558.980000000003</v>
      </c>
      <c r="H50" s="324">
        <f t="shared" si="10"/>
        <v>441.03516471608157</v>
      </c>
      <c r="I50" s="324">
        <f t="shared" si="11"/>
        <v>132.31054941482446</v>
      </c>
      <c r="J50" s="323">
        <f t="shared" si="12"/>
        <v>0.11505265166506475</v>
      </c>
      <c r="K50" s="325" t="str">
        <f t="shared" si="13"/>
        <v>Já</v>
      </c>
      <c r="L50" s="325" t="str">
        <f t="shared" si="14"/>
        <v>Já</v>
      </c>
      <c r="M50" s="325" t="str">
        <f t="shared" si="15"/>
        <v>Í lagi</v>
      </c>
    </row>
    <row r="51" spans="1:13">
      <c r="A51" s="321" t="s">
        <v>1740</v>
      </c>
      <c r="B51" s="322">
        <f>SUMIF(Hraefnaskra[Réttur],$A51,Hraefnaskra[Magn (g)])/1000</f>
        <v>99.998000000000005</v>
      </c>
      <c r="C51" s="322">
        <f>(SUMIFS(Hraefnaskra[Magn (g)],Hraefnaskra[Réttur],$A51,Hraefnaskra[Vöruflokkur],"Grænmeti*")+SUMIFS(Hraefnaskra[Magn (g)],Hraefnaskra[Réttur],$A51,Hraefnaskra[Vöruflokkur],"Ávextir*")+SUMIFS(Hraefnaskra[Magn (g)],Hraefnaskra[Réttur],$A51,Hraefnaskra[Vöruflokkur],"Frosnar blöndur*"))/1000</f>
        <v>16.949000000000002</v>
      </c>
      <c r="D51" s="323">
        <f t="shared" si="8"/>
        <v>0.16949338986779736</v>
      </c>
      <c r="E51" s="322">
        <f>(SUMIFS(Hraefnaskra[Magn (g)],Hraefnaskra[Réttur],$A51,Hraefnaskra[Vöruflokkur],"Kjöt*")+SUMIFS(Hraefnaskra[Magn (g)],Hraefnaskra[Réttur],$A51,Hraefnaskra[Vöruflokkur],"Fiskur*")+SUMIFS(Hraefnaskra[Magn (g)],Hraefnaskra[Réttur],$A51,Hraefnaskra[Vöruflokkur],"Plöntubasað*"))/1000</f>
        <v>0</v>
      </c>
      <c r="F51" s="323">
        <f t="shared" si="9"/>
        <v>0</v>
      </c>
      <c r="G51" s="324">
        <f>SUMIF(Hraefnaskra[Réttur],$A51,Hraefnaskra[Kostnaður (kr)])</f>
        <v>103945.83</v>
      </c>
      <c r="H51" s="324">
        <f t="shared" si="10"/>
        <v>1039.4790895817916</v>
      </c>
      <c r="I51" s="324">
        <f t="shared" si="11"/>
        <v>311.84372687453748</v>
      </c>
      <c r="J51" s="323">
        <f t="shared" si="12"/>
        <v>0.27116845815177171</v>
      </c>
      <c r="K51" s="325" t="str">
        <f t="shared" si="13"/>
        <v>Nei</v>
      </c>
      <c r="L51" s="325" t="str">
        <f t="shared" si="14"/>
        <v>Já</v>
      </c>
      <c r="M51" s="325" t="str">
        <f t="shared" si="15"/>
        <v>Undir grænmetismarkmiði</v>
      </c>
    </row>
    <row r="52" spans="1:13">
      <c r="A52" s="321" t="s">
        <v>1745</v>
      </c>
      <c r="B52" s="322">
        <f>SUMIF(Hraefnaskra[Réttur],$A52,Hraefnaskra[Magn (g)])/1000</f>
        <v>100.001</v>
      </c>
      <c r="C52" s="322">
        <f>(SUMIFS(Hraefnaskra[Magn (g)],Hraefnaskra[Réttur],$A52,Hraefnaskra[Vöruflokkur],"Grænmeti*")+SUMIFS(Hraefnaskra[Magn (g)],Hraefnaskra[Réttur],$A52,Hraefnaskra[Vöruflokkur],"Ávextir*")+SUMIFS(Hraefnaskra[Magn (g)],Hraefnaskra[Réttur],$A52,Hraefnaskra[Vöruflokkur],"Frosnar blöndur*"))/1000</f>
        <v>36.284999999999997</v>
      </c>
      <c r="D52" s="323">
        <f t="shared" si="8"/>
        <v>0.36284637153628457</v>
      </c>
      <c r="E52" s="322">
        <f>(SUMIFS(Hraefnaskra[Magn (g)],Hraefnaskra[Réttur],$A52,Hraefnaskra[Vöruflokkur],"Kjöt*")+SUMIFS(Hraefnaskra[Magn (g)],Hraefnaskra[Réttur],$A52,Hraefnaskra[Vöruflokkur],"Fiskur*")+SUMIFS(Hraefnaskra[Magn (g)],Hraefnaskra[Réttur],$A52,Hraefnaskra[Vöruflokkur],"Plöntubasað*"))/1000</f>
        <v>7.2569999999999997</v>
      </c>
      <c r="F52" s="323">
        <f t="shared" si="9"/>
        <v>7.2569274307256917E-2</v>
      </c>
      <c r="G52" s="324">
        <f>SUMIF(Hraefnaskra[Réttur],$A52,Hraefnaskra[Kostnaður (kr)])</f>
        <v>71120.09</v>
      </c>
      <c r="H52" s="324">
        <f t="shared" si="10"/>
        <v>711.19378806211932</v>
      </c>
      <c r="I52" s="324">
        <f t="shared" si="11"/>
        <v>213.35813641863578</v>
      </c>
      <c r="J52" s="323">
        <f t="shared" si="12"/>
        <v>0.1855288142770746</v>
      </c>
      <c r="K52" s="325" t="str">
        <f t="shared" si="13"/>
        <v>Nei</v>
      </c>
      <c r="L52" s="325" t="str">
        <f t="shared" si="14"/>
        <v>Já</v>
      </c>
      <c r="M52" s="325" t="str">
        <f t="shared" si="15"/>
        <v>Undir grænmetismarkmiði</v>
      </c>
    </row>
    <row r="53" spans="1:13">
      <c r="A53" s="321" t="s">
        <v>1751</v>
      </c>
      <c r="B53" s="322">
        <f>SUMIF(Hraefnaskra[Réttur],$A53,Hraefnaskra[Magn (g)])/1000</f>
        <v>87.034999999999997</v>
      </c>
      <c r="C53" s="322">
        <f>(SUMIFS(Hraefnaskra[Magn (g)],Hraefnaskra[Réttur],$A53,Hraefnaskra[Vöruflokkur],"Grænmeti*")+SUMIFS(Hraefnaskra[Magn (g)],Hraefnaskra[Réttur],$A53,Hraefnaskra[Vöruflokkur],"Ávextir*")+SUMIFS(Hraefnaskra[Magn (g)],Hraefnaskra[Réttur],$A53,Hraefnaskra[Vöruflokkur],"Frosnar blöndur*"))/1000</f>
        <v>43.957000000000001</v>
      </c>
      <c r="D53" s="323">
        <f t="shared" si="8"/>
        <v>0.5050496926523812</v>
      </c>
      <c r="E53" s="322">
        <f>(SUMIFS(Hraefnaskra[Magn (g)],Hraefnaskra[Réttur],$A53,Hraefnaskra[Vöruflokkur],"Kjöt*")+SUMIFS(Hraefnaskra[Magn (g)],Hraefnaskra[Réttur],$A53,Hraefnaskra[Vöruflokkur],"Fiskur*")+SUMIFS(Hraefnaskra[Magn (g)],Hraefnaskra[Réttur],$A53,Hraefnaskra[Vöruflokkur],"Plöntubasað*"))/1000</f>
        <v>16.484000000000002</v>
      </c>
      <c r="F53" s="323">
        <f t="shared" si="9"/>
        <v>0.18939507094846902</v>
      </c>
      <c r="G53" s="324">
        <f>SUMIF(Hraefnaskra[Réttur],$A53,Hraefnaskra[Kostnaður (kr)])</f>
        <v>95150.036000000007</v>
      </c>
      <c r="H53" s="324">
        <f t="shared" si="10"/>
        <v>1093.2387660136728</v>
      </c>
      <c r="I53" s="324">
        <f t="shared" si="11"/>
        <v>327.97162980410184</v>
      </c>
      <c r="J53" s="323">
        <f t="shared" si="12"/>
        <v>0.28519272156878422</v>
      </c>
      <c r="K53" s="325" t="str">
        <f t="shared" si="13"/>
        <v>Já</v>
      </c>
      <c r="L53" s="325" t="str">
        <f t="shared" si="14"/>
        <v>Já</v>
      </c>
      <c r="M53" s="325" t="str">
        <f t="shared" si="15"/>
        <v>Í lagi</v>
      </c>
    </row>
    <row r="54" spans="1:13">
      <c r="A54" s="321" t="s">
        <v>1757</v>
      </c>
      <c r="B54" s="322">
        <f>SUMIF(Hraefnaskra[Réttur],$A54,Hraefnaskra[Magn (g)])/1000</f>
        <v>100</v>
      </c>
      <c r="C54" s="322">
        <f>(SUMIFS(Hraefnaskra[Magn (g)],Hraefnaskra[Réttur],$A54,Hraefnaskra[Vöruflokkur],"Grænmeti*")+SUMIFS(Hraefnaskra[Magn (g)],Hraefnaskra[Réttur],$A54,Hraefnaskra[Vöruflokkur],"Ávextir*")+SUMIFS(Hraefnaskra[Magn (g)],Hraefnaskra[Réttur],$A54,Hraefnaskra[Vöruflokkur],"Frosnar blöndur*"))/1000</f>
        <v>7.53</v>
      </c>
      <c r="D54" s="323">
        <f t="shared" si="8"/>
        <v>7.5300000000000006E-2</v>
      </c>
      <c r="E54" s="322">
        <f>(SUMIFS(Hraefnaskra[Magn (g)],Hraefnaskra[Réttur],$A54,Hraefnaskra[Vöruflokkur],"Kjöt*")+SUMIFS(Hraefnaskra[Magn (g)],Hraefnaskra[Réttur],$A54,Hraefnaskra[Vöruflokkur],"Fiskur*")+SUMIFS(Hraefnaskra[Magn (g)],Hraefnaskra[Réttur],$A54,Hraefnaskra[Vöruflokkur],"Plöntubasað*"))/1000</f>
        <v>40</v>
      </c>
      <c r="F54" s="323">
        <f t="shared" si="9"/>
        <v>0.4</v>
      </c>
      <c r="G54" s="324">
        <f>SUMIF(Hraefnaskra[Réttur],$A54,Hraefnaskra[Kostnaður (kr)])</f>
        <v>99917.551999999996</v>
      </c>
      <c r="H54" s="324">
        <f t="shared" si="10"/>
        <v>999.17552000000001</v>
      </c>
      <c r="I54" s="324">
        <f t="shared" si="11"/>
        <v>299.752656</v>
      </c>
      <c r="J54" s="323">
        <f t="shared" si="12"/>
        <v>0.26065448347826087</v>
      </c>
      <c r="K54" s="325" t="str">
        <f t="shared" si="13"/>
        <v>Nei</v>
      </c>
      <c r="L54" s="325" t="str">
        <f t="shared" si="14"/>
        <v>Já</v>
      </c>
      <c r="M54" s="325" t="str">
        <f t="shared" si="15"/>
        <v>Undir grænmetismarkmiði</v>
      </c>
    </row>
    <row r="55" spans="1:13">
      <c r="A55" s="321" t="s">
        <v>1763</v>
      </c>
      <c r="B55" s="322">
        <f>SUMIF(Hraefnaskra[Réttur],$A55,Hraefnaskra[Magn (g)])/1000</f>
        <v>100</v>
      </c>
      <c r="C55" s="322">
        <f>(SUMIFS(Hraefnaskra[Magn (g)],Hraefnaskra[Réttur],$A55,Hraefnaskra[Vöruflokkur],"Grænmeti*")+SUMIFS(Hraefnaskra[Magn (g)],Hraefnaskra[Réttur],$A55,Hraefnaskra[Vöruflokkur],"Ávextir*")+SUMIFS(Hraefnaskra[Magn (g)],Hraefnaskra[Réttur],$A55,Hraefnaskra[Vöruflokkur],"Frosnar blöndur*"))/1000</f>
        <v>15</v>
      </c>
      <c r="D55" s="323">
        <f t="shared" si="8"/>
        <v>0.15</v>
      </c>
      <c r="E55" s="322">
        <f>(SUMIFS(Hraefnaskra[Magn (g)],Hraefnaskra[Réttur],$A55,Hraefnaskra[Vöruflokkur],"Kjöt*")+SUMIFS(Hraefnaskra[Magn (g)],Hraefnaskra[Réttur],$A55,Hraefnaskra[Vöruflokkur],"Fiskur*")+SUMIFS(Hraefnaskra[Magn (g)],Hraefnaskra[Réttur],$A55,Hraefnaskra[Vöruflokkur],"Plöntubasað*"))/1000</f>
        <v>0</v>
      </c>
      <c r="F55" s="323">
        <f t="shared" si="9"/>
        <v>0</v>
      </c>
      <c r="G55" s="324">
        <f>SUMIF(Hraefnaskra[Réttur],$A55,Hraefnaskra[Kostnaður (kr)])</f>
        <v>118380</v>
      </c>
      <c r="H55" s="324">
        <f t="shared" si="10"/>
        <v>1183.8</v>
      </c>
      <c r="I55" s="324">
        <f t="shared" si="11"/>
        <v>355.14</v>
      </c>
      <c r="J55" s="323">
        <f t="shared" si="12"/>
        <v>0.30881739130434782</v>
      </c>
      <c r="K55" s="325" t="str">
        <f t="shared" si="13"/>
        <v>Nei</v>
      </c>
      <c r="L55" s="325" t="str">
        <f t="shared" si="14"/>
        <v>Nei</v>
      </c>
      <c r="M55" s="325" t="str">
        <f t="shared" si="15"/>
        <v>Bæta við grænmeti – lækka próteinkostnað</v>
      </c>
    </row>
    <row r="56" spans="1:13">
      <c r="A56" s="321" t="s">
        <v>1769</v>
      </c>
      <c r="B56" s="322">
        <f>SUMIF(Hraefnaskra[Réttur],$A56,Hraefnaskra[Magn (g)])/1000</f>
        <v>100</v>
      </c>
      <c r="C56" s="322">
        <f>(SUMIFS(Hraefnaskra[Magn (g)],Hraefnaskra[Réttur],$A56,Hraefnaskra[Vöruflokkur],"Grænmeti*")+SUMIFS(Hraefnaskra[Magn (g)],Hraefnaskra[Réttur],$A56,Hraefnaskra[Vöruflokkur],"Ávextir*")+SUMIFS(Hraefnaskra[Magn (g)],Hraefnaskra[Réttur],$A56,Hraefnaskra[Vöruflokkur],"Frosnar blöndur*"))/1000</f>
        <v>70</v>
      </c>
      <c r="D56" s="323">
        <f t="shared" si="8"/>
        <v>0.7</v>
      </c>
      <c r="E56" s="322">
        <f>(SUMIFS(Hraefnaskra[Magn (g)],Hraefnaskra[Réttur],$A56,Hraefnaskra[Vöruflokkur],"Kjöt*")+SUMIFS(Hraefnaskra[Magn (g)],Hraefnaskra[Réttur],$A56,Hraefnaskra[Vöruflokkur],"Fiskur*")+SUMIFS(Hraefnaskra[Magn (g)],Hraefnaskra[Réttur],$A56,Hraefnaskra[Vöruflokkur],"Plöntubasað*"))/1000</f>
        <v>0</v>
      </c>
      <c r="F56" s="323">
        <f t="shared" si="9"/>
        <v>0</v>
      </c>
      <c r="G56" s="324">
        <f>SUMIF(Hraefnaskra[Réttur],$A56,Hraefnaskra[Kostnaður (kr)])</f>
        <v>77408</v>
      </c>
      <c r="H56" s="324">
        <f t="shared" si="10"/>
        <v>774.08</v>
      </c>
      <c r="I56" s="324">
        <f t="shared" si="11"/>
        <v>232.22399999999999</v>
      </c>
      <c r="J56" s="323">
        <f t="shared" si="12"/>
        <v>0.20193391304347824</v>
      </c>
      <c r="K56" s="325" t="str">
        <f t="shared" si="13"/>
        <v>Já</v>
      </c>
      <c r="L56" s="325" t="str">
        <f t="shared" si="14"/>
        <v>Já</v>
      </c>
      <c r="M56" s="325" t="str">
        <f t="shared" si="15"/>
        <v>Í lagi</v>
      </c>
    </row>
    <row r="57" spans="1:13">
      <c r="A57" s="321" t="s">
        <v>1774</v>
      </c>
      <c r="B57" s="322">
        <f>SUMIF(Hraefnaskra[Réttur],$A57,Hraefnaskra[Magn (g)])/1000</f>
        <v>70</v>
      </c>
      <c r="C57" s="322">
        <f>(SUMIFS(Hraefnaskra[Magn (g)],Hraefnaskra[Réttur],$A57,Hraefnaskra[Vöruflokkur],"Grænmeti*")+SUMIFS(Hraefnaskra[Magn (g)],Hraefnaskra[Réttur],$A57,Hraefnaskra[Vöruflokkur],"Ávextir*")+SUMIFS(Hraefnaskra[Magn (g)],Hraefnaskra[Réttur],$A57,Hraefnaskra[Vöruflokkur],"Frosnar blöndur*"))/1000</f>
        <v>26</v>
      </c>
      <c r="D57" s="323">
        <f t="shared" si="8"/>
        <v>0.37142857142857144</v>
      </c>
      <c r="E57" s="322">
        <f>(SUMIFS(Hraefnaskra[Magn (g)],Hraefnaskra[Réttur],$A57,Hraefnaskra[Vöruflokkur],"Kjöt*")+SUMIFS(Hraefnaskra[Magn (g)],Hraefnaskra[Réttur],$A57,Hraefnaskra[Vöruflokkur],"Fiskur*")+SUMIFS(Hraefnaskra[Magn (g)],Hraefnaskra[Réttur],$A57,Hraefnaskra[Vöruflokkur],"Plöntubasað*"))/1000</f>
        <v>30</v>
      </c>
      <c r="F57" s="323">
        <f t="shared" si="9"/>
        <v>0.42857142857142855</v>
      </c>
      <c r="G57" s="324">
        <f>SUMIF(Hraefnaskra[Réttur],$A57,Hraefnaskra[Kostnaður (kr)])</f>
        <v>69785</v>
      </c>
      <c r="H57" s="324">
        <f t="shared" si="10"/>
        <v>996.92857142857144</v>
      </c>
      <c r="I57" s="324">
        <f t="shared" si="11"/>
        <v>299.07857142857142</v>
      </c>
      <c r="J57" s="323">
        <f t="shared" si="12"/>
        <v>0.26006832298136645</v>
      </c>
      <c r="K57" s="325" t="str">
        <f t="shared" si="13"/>
        <v>Nei</v>
      </c>
      <c r="L57" s="325" t="str">
        <f t="shared" si="14"/>
        <v>Já</v>
      </c>
      <c r="M57" s="325" t="str">
        <f t="shared" si="15"/>
        <v>Undir grænmetismarkmiði</v>
      </c>
    </row>
    <row r="58" spans="1:13">
      <c r="A58" s="321" t="s">
        <v>1779</v>
      </c>
      <c r="B58" s="322">
        <f>SUMIF(Hraefnaskra[Réttur],$A58,Hraefnaskra[Magn (g)])/1000</f>
        <v>100</v>
      </c>
      <c r="C58" s="322">
        <f>(SUMIFS(Hraefnaskra[Magn (g)],Hraefnaskra[Réttur],$A58,Hraefnaskra[Vöruflokkur],"Grænmeti*")+SUMIFS(Hraefnaskra[Magn (g)],Hraefnaskra[Réttur],$A58,Hraefnaskra[Vöruflokkur],"Ávextir*")+SUMIFS(Hraefnaskra[Magn (g)],Hraefnaskra[Réttur],$A58,Hraefnaskra[Vöruflokkur],"Frosnar blöndur*"))/1000</f>
        <v>15</v>
      </c>
      <c r="D58" s="323">
        <f t="shared" si="8"/>
        <v>0.15</v>
      </c>
      <c r="E58" s="322">
        <f>(SUMIFS(Hraefnaskra[Magn (g)],Hraefnaskra[Réttur],$A58,Hraefnaskra[Vöruflokkur],"Kjöt*")+SUMIFS(Hraefnaskra[Magn (g)],Hraefnaskra[Réttur],$A58,Hraefnaskra[Vöruflokkur],"Fiskur*")+SUMIFS(Hraefnaskra[Magn (g)],Hraefnaskra[Réttur],$A58,Hraefnaskra[Vöruflokkur],"Plöntubasað*"))/1000</f>
        <v>0</v>
      </c>
      <c r="F58" s="323">
        <f t="shared" si="9"/>
        <v>0</v>
      </c>
      <c r="G58" s="324">
        <f>SUMIF(Hraefnaskra[Réttur],$A58,Hraefnaskra[Kostnaður (kr)])</f>
        <v>80560</v>
      </c>
      <c r="H58" s="324">
        <f t="shared" si="10"/>
        <v>805.6</v>
      </c>
      <c r="I58" s="324">
        <f t="shared" si="11"/>
        <v>241.68</v>
      </c>
      <c r="J58" s="323">
        <f t="shared" si="12"/>
        <v>0.21015652173913044</v>
      </c>
      <c r="K58" s="325" t="str">
        <f t="shared" si="13"/>
        <v>Nei</v>
      </c>
      <c r="L58" s="325" t="str">
        <f t="shared" si="14"/>
        <v>Já</v>
      </c>
      <c r="M58" s="325" t="str">
        <f t="shared" si="15"/>
        <v>Undir grænmetismarkmiði</v>
      </c>
    </row>
    <row r="59" spans="1:13">
      <c r="A59" s="321" t="s">
        <v>1785</v>
      </c>
      <c r="B59" s="322">
        <f>SUMIF(Hraefnaskra[Réttur],$A59,Hraefnaskra[Magn (g)])/1000</f>
        <v>100</v>
      </c>
      <c r="C59" s="322">
        <f>(SUMIFS(Hraefnaskra[Magn (g)],Hraefnaskra[Réttur],$A59,Hraefnaskra[Vöruflokkur],"Grænmeti*")+SUMIFS(Hraefnaskra[Magn (g)],Hraefnaskra[Réttur],$A59,Hraefnaskra[Vöruflokkur],"Ávextir*")+SUMIFS(Hraefnaskra[Magn (g)],Hraefnaskra[Réttur],$A59,Hraefnaskra[Vöruflokkur],"Frosnar blöndur*"))/1000</f>
        <v>35.5</v>
      </c>
      <c r="D59" s="323">
        <f t="shared" si="8"/>
        <v>0.35499999999999998</v>
      </c>
      <c r="E59" s="322">
        <f>(SUMIFS(Hraefnaskra[Magn (g)],Hraefnaskra[Réttur],$A59,Hraefnaskra[Vöruflokkur],"Kjöt*")+SUMIFS(Hraefnaskra[Magn (g)],Hraefnaskra[Réttur],$A59,Hraefnaskra[Vöruflokkur],"Fiskur*")+SUMIFS(Hraefnaskra[Magn (g)],Hraefnaskra[Réttur],$A59,Hraefnaskra[Vöruflokkur],"Plöntubasað*"))/1000</f>
        <v>0</v>
      </c>
      <c r="F59" s="323">
        <f t="shared" si="9"/>
        <v>0</v>
      </c>
      <c r="G59" s="324">
        <f>SUMIF(Hraefnaskra[Réttur],$A59,Hraefnaskra[Kostnaður (kr)])</f>
        <v>87544</v>
      </c>
      <c r="H59" s="324">
        <f t="shared" si="10"/>
        <v>875.44</v>
      </c>
      <c r="I59" s="324">
        <f t="shared" si="11"/>
        <v>262.63200000000001</v>
      </c>
      <c r="J59" s="323">
        <f t="shared" si="12"/>
        <v>0.22837565217391304</v>
      </c>
      <c r="K59" s="325" t="str">
        <f t="shared" si="13"/>
        <v>Nei</v>
      </c>
      <c r="L59" s="325" t="str">
        <f t="shared" si="14"/>
        <v>Já</v>
      </c>
      <c r="M59" s="325" t="str">
        <f t="shared" si="15"/>
        <v>Undir grænmetismarkmiði</v>
      </c>
    </row>
    <row r="60" spans="1:13">
      <c r="A60" s="321" t="s">
        <v>1791</v>
      </c>
      <c r="B60" s="322">
        <f>SUMIF(Hraefnaskra[Réttur],$A60,Hraefnaskra[Magn (g)])/1000</f>
        <v>75</v>
      </c>
      <c r="C60" s="322">
        <f>(SUMIFS(Hraefnaskra[Magn (g)],Hraefnaskra[Réttur],$A60,Hraefnaskra[Vöruflokkur],"Grænmeti*")+SUMIFS(Hraefnaskra[Magn (g)],Hraefnaskra[Réttur],$A60,Hraefnaskra[Vöruflokkur],"Ávextir*")+SUMIFS(Hraefnaskra[Magn (g)],Hraefnaskra[Réttur],$A60,Hraefnaskra[Vöruflokkur],"Frosnar blöndur*"))/1000</f>
        <v>6</v>
      </c>
      <c r="D60" s="323">
        <f t="shared" si="8"/>
        <v>0.08</v>
      </c>
      <c r="E60" s="322">
        <f>(SUMIFS(Hraefnaskra[Magn (g)],Hraefnaskra[Réttur],$A60,Hraefnaskra[Vöruflokkur],"Kjöt*")+SUMIFS(Hraefnaskra[Magn (g)],Hraefnaskra[Réttur],$A60,Hraefnaskra[Vöruflokkur],"Fiskur*")+SUMIFS(Hraefnaskra[Magn (g)],Hraefnaskra[Réttur],$A60,Hraefnaskra[Vöruflokkur],"Plöntubasað*"))/1000</f>
        <v>0</v>
      </c>
      <c r="F60" s="323">
        <f t="shared" si="9"/>
        <v>0</v>
      </c>
      <c r="G60" s="324">
        <f>SUMIF(Hraefnaskra[Réttur],$A60,Hraefnaskra[Kostnaður (kr)])</f>
        <v>68742.5</v>
      </c>
      <c r="H60" s="324">
        <f t="shared" si="10"/>
        <v>916.56666666666672</v>
      </c>
      <c r="I60" s="324">
        <f t="shared" si="11"/>
        <v>274.97000000000003</v>
      </c>
      <c r="J60" s="323">
        <f t="shared" si="12"/>
        <v>0.23910434782608697</v>
      </c>
      <c r="K60" s="325" t="str">
        <f t="shared" si="13"/>
        <v>Nei</v>
      </c>
      <c r="L60" s="325" t="str">
        <f t="shared" si="14"/>
        <v>Já</v>
      </c>
      <c r="M60" s="325" t="str">
        <f t="shared" si="15"/>
        <v>Undir grænmetismarkmiði</v>
      </c>
    </row>
    <row r="61" spans="1:13">
      <c r="A61" s="321" t="s">
        <v>1796</v>
      </c>
      <c r="B61" s="322">
        <f>SUMIF(Hraefnaskra[Réttur],$A61,Hraefnaskra[Magn (g)])/1000</f>
        <v>100</v>
      </c>
      <c r="C61" s="322">
        <f>(SUMIFS(Hraefnaskra[Magn (g)],Hraefnaskra[Réttur],$A61,Hraefnaskra[Vöruflokkur],"Grænmeti*")+SUMIFS(Hraefnaskra[Magn (g)],Hraefnaskra[Réttur],$A61,Hraefnaskra[Vöruflokkur],"Ávextir*")+SUMIFS(Hraefnaskra[Magn (g)],Hraefnaskra[Réttur],$A61,Hraefnaskra[Vöruflokkur],"Frosnar blöndur*"))/1000</f>
        <v>0</v>
      </c>
      <c r="D61" s="323">
        <f t="shared" si="8"/>
        <v>0</v>
      </c>
      <c r="E61" s="322">
        <f>(SUMIFS(Hraefnaskra[Magn (g)],Hraefnaskra[Réttur],$A61,Hraefnaskra[Vöruflokkur],"Kjöt*")+SUMIFS(Hraefnaskra[Magn (g)],Hraefnaskra[Réttur],$A61,Hraefnaskra[Vöruflokkur],"Fiskur*")+SUMIFS(Hraefnaskra[Magn (g)],Hraefnaskra[Réttur],$A61,Hraefnaskra[Vöruflokkur],"Plöntubasað*"))/1000</f>
        <v>0</v>
      </c>
      <c r="F61" s="323">
        <f t="shared" si="9"/>
        <v>0</v>
      </c>
      <c r="G61" s="324">
        <f>SUMIF(Hraefnaskra[Réttur],$A61,Hraefnaskra[Kostnaður (kr)])</f>
        <v>11460.71</v>
      </c>
      <c r="H61" s="324">
        <f t="shared" si="10"/>
        <v>114.60709999999999</v>
      </c>
      <c r="I61" s="324">
        <f t="shared" si="11"/>
        <v>34.382129999999997</v>
      </c>
      <c r="J61" s="323">
        <f t="shared" si="12"/>
        <v>2.9897504347826082E-2</v>
      </c>
      <c r="K61" s="325" t="str">
        <f t="shared" si="13"/>
        <v>Nei</v>
      </c>
      <c r="L61" s="325" t="str">
        <f t="shared" si="14"/>
        <v>Já</v>
      </c>
      <c r="M61" s="325" t="str">
        <f t="shared" si="15"/>
        <v>Undir grænmetismarkmiði</v>
      </c>
    </row>
    <row r="62" spans="1:13">
      <c r="A62" s="321" t="s">
        <v>1802</v>
      </c>
      <c r="B62" s="322">
        <f>SUMIF(Hraefnaskra[Réttur],$A62,Hraefnaskra[Magn (g)])/1000</f>
        <v>91.97</v>
      </c>
      <c r="C62" s="322">
        <f>(SUMIFS(Hraefnaskra[Magn (g)],Hraefnaskra[Réttur],$A62,Hraefnaskra[Vöruflokkur],"Grænmeti*")+SUMIFS(Hraefnaskra[Magn (g)],Hraefnaskra[Réttur],$A62,Hraefnaskra[Vöruflokkur],"Ávextir*")+SUMIFS(Hraefnaskra[Magn (g)],Hraefnaskra[Réttur],$A62,Hraefnaskra[Vöruflokkur],"Frosnar blöndur*"))/1000</f>
        <v>32.655000000000001</v>
      </c>
      <c r="D62" s="323">
        <f t="shared" si="8"/>
        <v>0.35506143307600307</v>
      </c>
      <c r="E62" s="322">
        <f>(SUMIFS(Hraefnaskra[Magn (g)],Hraefnaskra[Réttur],$A62,Hraefnaskra[Vöruflokkur],"Kjöt*")+SUMIFS(Hraefnaskra[Magn (g)],Hraefnaskra[Réttur],$A62,Hraefnaskra[Vöruflokkur],"Fiskur*")+SUMIFS(Hraefnaskra[Magn (g)],Hraefnaskra[Réttur],$A62,Hraefnaskra[Vöruflokkur],"Plöntubasað*"))/1000</f>
        <v>0</v>
      </c>
      <c r="F62" s="323">
        <f t="shared" si="9"/>
        <v>0</v>
      </c>
      <c r="G62" s="324">
        <f>SUMIF(Hraefnaskra[Réttur],$A62,Hraefnaskra[Kostnaður (kr)])</f>
        <v>35500.862000000001</v>
      </c>
      <c r="H62" s="324">
        <f t="shared" si="10"/>
        <v>386.00480591497228</v>
      </c>
      <c r="I62" s="324">
        <f t="shared" si="11"/>
        <v>115.80144177449168</v>
      </c>
      <c r="J62" s="323">
        <f t="shared" si="12"/>
        <v>0.10069690589086233</v>
      </c>
      <c r="K62" s="325" t="str">
        <f t="shared" si="13"/>
        <v>Nei</v>
      </c>
      <c r="L62" s="325" t="str">
        <f t="shared" si="14"/>
        <v>Já</v>
      </c>
      <c r="M62" s="325" t="str">
        <f t="shared" si="15"/>
        <v>Undir grænmetismarkmiði</v>
      </c>
    </row>
    <row r="63" spans="1:13">
      <c r="A63" s="321" t="s">
        <v>1807</v>
      </c>
      <c r="B63" s="322">
        <f>SUMIF(Hraefnaskra[Réttur],$A63,Hraefnaskra[Magn (g)])/1000</f>
        <v>100</v>
      </c>
      <c r="C63" s="322">
        <f>(SUMIFS(Hraefnaskra[Magn (g)],Hraefnaskra[Réttur],$A63,Hraefnaskra[Vöruflokkur],"Grænmeti*")+SUMIFS(Hraefnaskra[Magn (g)],Hraefnaskra[Réttur],$A63,Hraefnaskra[Vöruflokkur],"Ávextir*")+SUMIFS(Hraefnaskra[Magn (g)],Hraefnaskra[Réttur],$A63,Hraefnaskra[Vöruflokkur],"Frosnar blöndur*"))/1000</f>
        <v>9.4670000000000005</v>
      </c>
      <c r="D63" s="323">
        <f t="shared" si="8"/>
        <v>9.4670000000000004E-2</v>
      </c>
      <c r="E63" s="322">
        <f>(SUMIFS(Hraefnaskra[Magn (g)],Hraefnaskra[Réttur],$A63,Hraefnaskra[Vöruflokkur],"Kjöt*")+SUMIFS(Hraefnaskra[Magn (g)],Hraefnaskra[Réttur],$A63,Hraefnaskra[Vöruflokkur],"Fiskur*")+SUMIFS(Hraefnaskra[Magn (g)],Hraefnaskra[Réttur],$A63,Hraefnaskra[Vöruflokkur],"Plöntubasað*"))/1000</f>
        <v>5.992</v>
      </c>
      <c r="F63" s="323">
        <f t="shared" si="9"/>
        <v>5.9920000000000001E-2</v>
      </c>
      <c r="G63" s="324">
        <f>SUMIF(Hraefnaskra[Réttur],$A63,Hraefnaskra[Kostnaður (kr)])</f>
        <v>60005.48</v>
      </c>
      <c r="H63" s="324">
        <f t="shared" si="10"/>
        <v>600.0548</v>
      </c>
      <c r="I63" s="324">
        <f t="shared" si="11"/>
        <v>180.01643999999999</v>
      </c>
      <c r="J63" s="323">
        <f t="shared" si="12"/>
        <v>0.15653603478260869</v>
      </c>
      <c r="K63" s="325" t="str">
        <f t="shared" si="13"/>
        <v>Nei</v>
      </c>
      <c r="L63" s="325" t="str">
        <f t="shared" si="14"/>
        <v>Já</v>
      </c>
      <c r="M63" s="325" t="str">
        <f t="shared" si="15"/>
        <v>Undir grænmetismarkmiði</v>
      </c>
    </row>
    <row r="64" spans="1:13">
      <c r="A64" s="321" t="s">
        <v>1812</v>
      </c>
      <c r="B64" s="322">
        <f>SUMIF(Hraefnaskra[Réttur],$A64,Hraefnaskra[Magn (g)])/1000</f>
        <v>100</v>
      </c>
      <c r="C64" s="322">
        <f>(SUMIFS(Hraefnaskra[Magn (g)],Hraefnaskra[Réttur],$A64,Hraefnaskra[Vöruflokkur],"Grænmeti*")+SUMIFS(Hraefnaskra[Magn (g)],Hraefnaskra[Réttur],$A64,Hraefnaskra[Vöruflokkur],"Ávextir*")+SUMIFS(Hraefnaskra[Magn (g)],Hraefnaskra[Réttur],$A64,Hraefnaskra[Vöruflokkur],"Frosnar blöndur*"))/1000</f>
        <v>6.15</v>
      </c>
      <c r="D64" s="323">
        <f t="shared" si="8"/>
        <v>6.1500000000000006E-2</v>
      </c>
      <c r="E64" s="322">
        <f>(SUMIFS(Hraefnaskra[Magn (g)],Hraefnaskra[Réttur],$A64,Hraefnaskra[Vöruflokkur],"Kjöt*")+SUMIFS(Hraefnaskra[Magn (g)],Hraefnaskra[Réttur],$A64,Hraefnaskra[Vöruflokkur],"Fiskur*")+SUMIFS(Hraefnaskra[Magn (g)],Hraefnaskra[Réttur],$A64,Hraefnaskra[Vöruflokkur],"Plöntubasað*"))/1000</f>
        <v>9</v>
      </c>
      <c r="F64" s="323">
        <f t="shared" si="9"/>
        <v>0.09</v>
      </c>
      <c r="G64" s="324">
        <f>SUMIF(Hraefnaskra[Réttur],$A64,Hraefnaskra[Kostnaður (kr)])</f>
        <v>43458.719999999994</v>
      </c>
      <c r="H64" s="324">
        <f t="shared" si="10"/>
        <v>434.58719999999994</v>
      </c>
      <c r="I64" s="324">
        <f t="shared" si="11"/>
        <v>130.37615999999997</v>
      </c>
      <c r="J64" s="323">
        <f t="shared" si="12"/>
        <v>0.11337057391304345</v>
      </c>
      <c r="K64" s="325" t="str">
        <f t="shared" si="13"/>
        <v>Nei</v>
      </c>
      <c r="L64" s="325" t="str">
        <f t="shared" si="14"/>
        <v>Já</v>
      </c>
      <c r="M64" s="325" t="str">
        <f t="shared" si="15"/>
        <v>Undir grænmetismarkmiði</v>
      </c>
    </row>
    <row r="65" spans="1:13">
      <c r="A65" s="321" t="s">
        <v>1817</v>
      </c>
      <c r="B65" s="322">
        <f>SUMIF(Hraefnaskra[Réttur],$A65,Hraefnaskra[Magn (g)])/1000</f>
        <v>100</v>
      </c>
      <c r="C65" s="322">
        <f>(SUMIFS(Hraefnaskra[Magn (g)],Hraefnaskra[Réttur],$A65,Hraefnaskra[Vöruflokkur],"Grænmeti*")+SUMIFS(Hraefnaskra[Magn (g)],Hraefnaskra[Réttur],$A65,Hraefnaskra[Vöruflokkur],"Ávextir*")+SUMIFS(Hraefnaskra[Magn (g)],Hraefnaskra[Réttur],$A65,Hraefnaskra[Vöruflokkur],"Frosnar blöndur*"))/1000</f>
        <v>53</v>
      </c>
      <c r="D65" s="323">
        <f t="shared" si="8"/>
        <v>0.53</v>
      </c>
      <c r="E65" s="322">
        <f>(SUMIFS(Hraefnaskra[Magn (g)],Hraefnaskra[Réttur],$A65,Hraefnaskra[Vöruflokkur],"Kjöt*")+SUMIFS(Hraefnaskra[Magn (g)],Hraefnaskra[Réttur],$A65,Hraefnaskra[Vöruflokkur],"Fiskur*")+SUMIFS(Hraefnaskra[Magn (g)],Hraefnaskra[Réttur],$A65,Hraefnaskra[Vöruflokkur],"Plöntubasað*"))/1000</f>
        <v>20</v>
      </c>
      <c r="F65" s="323">
        <f t="shared" si="9"/>
        <v>0.2</v>
      </c>
      <c r="G65" s="324">
        <f>SUMIF(Hraefnaskra[Réttur],$A65,Hraefnaskra[Kostnaður (kr)])</f>
        <v>104734.3</v>
      </c>
      <c r="H65" s="324">
        <f t="shared" si="10"/>
        <v>1047.3430000000001</v>
      </c>
      <c r="I65" s="324">
        <f t="shared" si="11"/>
        <v>314.2029</v>
      </c>
      <c r="J65" s="323">
        <f t="shared" si="12"/>
        <v>0.27321991304347826</v>
      </c>
      <c r="K65" s="325" t="str">
        <f t="shared" si="13"/>
        <v>Já</v>
      </c>
      <c r="L65" s="325" t="str">
        <f t="shared" si="14"/>
        <v>Já</v>
      </c>
      <c r="M65" s="325" t="str">
        <f t="shared" si="15"/>
        <v>Í lagi</v>
      </c>
    </row>
    <row r="66" spans="1:13">
      <c r="A66" s="321" t="s">
        <v>1823</v>
      </c>
      <c r="B66" s="322">
        <f>SUMIF(Hraefnaskra[Réttur],$A66,Hraefnaskra[Magn (g)])/1000</f>
        <v>99</v>
      </c>
      <c r="C66" s="322">
        <f>(SUMIFS(Hraefnaskra[Magn (g)],Hraefnaskra[Réttur],$A66,Hraefnaskra[Vöruflokkur],"Grænmeti*")+SUMIFS(Hraefnaskra[Magn (g)],Hraefnaskra[Réttur],$A66,Hraefnaskra[Vöruflokkur],"Ávextir*")+SUMIFS(Hraefnaskra[Magn (g)],Hraefnaskra[Réttur],$A66,Hraefnaskra[Vöruflokkur],"Frosnar blöndur*"))/1000</f>
        <v>8</v>
      </c>
      <c r="D66" s="323">
        <f t="shared" si="8"/>
        <v>8.0808080808080815E-2</v>
      </c>
      <c r="E66" s="322">
        <f>(SUMIFS(Hraefnaskra[Magn (g)],Hraefnaskra[Réttur],$A66,Hraefnaskra[Vöruflokkur],"Kjöt*")+SUMIFS(Hraefnaskra[Magn (g)],Hraefnaskra[Réttur],$A66,Hraefnaskra[Vöruflokkur],"Fiskur*")+SUMIFS(Hraefnaskra[Magn (g)],Hraefnaskra[Réttur],$A66,Hraefnaskra[Vöruflokkur],"Plöntubasað*"))/1000</f>
        <v>0</v>
      </c>
      <c r="F66" s="323">
        <f t="shared" si="9"/>
        <v>0</v>
      </c>
      <c r="G66" s="324">
        <f>SUMIF(Hraefnaskra[Réttur],$A66,Hraefnaskra[Kostnaður (kr)])</f>
        <v>46871.5</v>
      </c>
      <c r="H66" s="324">
        <f t="shared" si="10"/>
        <v>473.44949494949498</v>
      </c>
      <c r="I66" s="324">
        <f t="shared" si="11"/>
        <v>142.03484848484848</v>
      </c>
      <c r="J66" s="323">
        <f t="shared" si="12"/>
        <v>0.12350856389986825</v>
      </c>
      <c r="K66" s="325" t="str">
        <f t="shared" si="13"/>
        <v>Nei</v>
      </c>
      <c r="L66" s="325" t="str">
        <f t="shared" si="14"/>
        <v>Já</v>
      </c>
      <c r="M66" s="325" t="str">
        <f t="shared" si="15"/>
        <v>Undir grænmetismarkmiði</v>
      </c>
    </row>
    <row r="67" spans="1:13">
      <c r="A67" s="321" t="s">
        <v>1828</v>
      </c>
      <c r="B67" s="322">
        <f>SUMIF(Hraefnaskra[Réttur],$A67,Hraefnaskra[Magn (g)])/1000</f>
        <v>100</v>
      </c>
      <c r="C67" s="322">
        <f>(SUMIFS(Hraefnaskra[Magn (g)],Hraefnaskra[Réttur],$A67,Hraefnaskra[Vöruflokkur],"Grænmeti*")+SUMIFS(Hraefnaskra[Magn (g)],Hraefnaskra[Réttur],$A67,Hraefnaskra[Vöruflokkur],"Ávextir*")+SUMIFS(Hraefnaskra[Magn (g)],Hraefnaskra[Réttur],$A67,Hraefnaskra[Vöruflokkur],"Frosnar blöndur*"))/1000</f>
        <v>40</v>
      </c>
      <c r="D67" s="323">
        <f t="shared" si="8"/>
        <v>0.4</v>
      </c>
      <c r="E67" s="322">
        <f>(SUMIFS(Hraefnaskra[Magn (g)],Hraefnaskra[Réttur],$A67,Hraefnaskra[Vöruflokkur],"Kjöt*")+SUMIFS(Hraefnaskra[Magn (g)],Hraefnaskra[Réttur],$A67,Hraefnaskra[Vöruflokkur],"Fiskur*")+SUMIFS(Hraefnaskra[Magn (g)],Hraefnaskra[Réttur],$A67,Hraefnaskra[Vöruflokkur],"Plöntubasað*"))/1000</f>
        <v>0</v>
      </c>
      <c r="F67" s="323">
        <f t="shared" si="9"/>
        <v>0</v>
      </c>
      <c r="G67" s="324">
        <f>SUMIF(Hraefnaskra[Réttur],$A67,Hraefnaskra[Kostnaður (kr)])</f>
        <v>49966</v>
      </c>
      <c r="H67" s="324">
        <f t="shared" si="10"/>
        <v>499.66</v>
      </c>
      <c r="I67" s="324">
        <f t="shared" si="11"/>
        <v>149.898</v>
      </c>
      <c r="J67" s="323">
        <f t="shared" si="12"/>
        <v>0.13034608695652172</v>
      </c>
      <c r="K67" s="325" t="str">
        <f t="shared" si="13"/>
        <v>Nei</v>
      </c>
      <c r="L67" s="325" t="str">
        <f t="shared" si="14"/>
        <v>Já</v>
      </c>
      <c r="M67" s="325" t="str">
        <f t="shared" si="15"/>
        <v>Undir grænmetismarkmiði</v>
      </c>
    </row>
    <row r="68" spans="1:13">
      <c r="A68" s="321" t="s">
        <v>1833</v>
      </c>
      <c r="B68" s="322">
        <f>SUMIF(Hraefnaskra[Réttur],$A68,Hraefnaskra[Magn (g)])/1000</f>
        <v>101</v>
      </c>
      <c r="C68" s="322">
        <f>(SUMIFS(Hraefnaskra[Magn (g)],Hraefnaskra[Réttur],$A68,Hraefnaskra[Vöruflokkur],"Grænmeti*")+SUMIFS(Hraefnaskra[Magn (g)],Hraefnaskra[Réttur],$A68,Hraefnaskra[Vöruflokkur],"Ávextir*")+SUMIFS(Hraefnaskra[Magn (g)],Hraefnaskra[Réttur],$A68,Hraefnaskra[Vöruflokkur],"Frosnar blöndur*"))/1000</f>
        <v>42</v>
      </c>
      <c r="D68" s="323">
        <f t="shared" si="8"/>
        <v>0.41584158415841582</v>
      </c>
      <c r="E68" s="322">
        <f>(SUMIFS(Hraefnaskra[Magn (g)],Hraefnaskra[Réttur],$A68,Hraefnaskra[Vöruflokkur],"Kjöt*")+SUMIFS(Hraefnaskra[Magn (g)],Hraefnaskra[Réttur],$A68,Hraefnaskra[Vöruflokkur],"Fiskur*")+SUMIFS(Hraefnaskra[Magn (g)],Hraefnaskra[Réttur],$A68,Hraefnaskra[Vöruflokkur],"Plöntubasað*"))/1000</f>
        <v>0</v>
      </c>
      <c r="F68" s="323">
        <f t="shared" si="9"/>
        <v>0</v>
      </c>
      <c r="G68" s="324">
        <f>SUMIF(Hraefnaskra[Réttur],$A68,Hraefnaskra[Kostnaður (kr)])</f>
        <v>68546</v>
      </c>
      <c r="H68" s="324">
        <f t="shared" si="10"/>
        <v>678.67326732673268</v>
      </c>
      <c r="I68" s="324">
        <f t="shared" si="11"/>
        <v>203.60198019801979</v>
      </c>
      <c r="J68" s="323">
        <f t="shared" si="12"/>
        <v>0.17704520017219111</v>
      </c>
      <c r="K68" s="325" t="str">
        <f t="shared" si="13"/>
        <v>Nei</v>
      </c>
      <c r="L68" s="325" t="str">
        <f t="shared" si="14"/>
        <v>Já</v>
      </c>
      <c r="M68" s="325" t="str">
        <f t="shared" si="15"/>
        <v>Undir grænmetismarkmiði</v>
      </c>
    </row>
    <row r="69" spans="1:13">
      <c r="A69" s="321" t="s">
        <v>1839</v>
      </c>
      <c r="B69" s="322">
        <f>SUMIF(Hraefnaskra[Réttur],$A69,Hraefnaskra[Magn (g)])/1000</f>
        <v>100</v>
      </c>
      <c r="C69" s="322">
        <f>(SUMIFS(Hraefnaskra[Magn (g)],Hraefnaskra[Réttur],$A69,Hraefnaskra[Vöruflokkur],"Grænmeti*")+SUMIFS(Hraefnaskra[Magn (g)],Hraefnaskra[Réttur],$A69,Hraefnaskra[Vöruflokkur],"Ávextir*")+SUMIFS(Hraefnaskra[Magn (g)],Hraefnaskra[Réttur],$A69,Hraefnaskra[Vöruflokkur],"Frosnar blöndur*"))/1000</f>
        <v>6</v>
      </c>
      <c r="D69" s="323">
        <f t="shared" si="8"/>
        <v>0.06</v>
      </c>
      <c r="E69" s="322">
        <f>(SUMIFS(Hraefnaskra[Magn (g)],Hraefnaskra[Réttur],$A69,Hraefnaskra[Vöruflokkur],"Kjöt*")+SUMIFS(Hraefnaskra[Magn (g)],Hraefnaskra[Réttur],$A69,Hraefnaskra[Vöruflokkur],"Fiskur*")+SUMIFS(Hraefnaskra[Magn (g)],Hraefnaskra[Réttur],$A69,Hraefnaskra[Vöruflokkur],"Plöntubasað*"))/1000</f>
        <v>0</v>
      </c>
      <c r="F69" s="323">
        <f t="shared" si="9"/>
        <v>0</v>
      </c>
      <c r="G69" s="324">
        <f>SUMIF(Hraefnaskra[Réttur],$A69,Hraefnaskra[Kostnaður (kr)])</f>
        <v>54825.5</v>
      </c>
      <c r="H69" s="324">
        <f t="shared" si="10"/>
        <v>548.255</v>
      </c>
      <c r="I69" s="324">
        <f t="shared" si="11"/>
        <v>164.47649999999999</v>
      </c>
      <c r="J69" s="323">
        <f t="shared" si="12"/>
        <v>0.14302304347826086</v>
      </c>
      <c r="K69" s="325" t="str">
        <f t="shared" si="13"/>
        <v>Nei</v>
      </c>
      <c r="L69" s="325" t="str">
        <f t="shared" si="14"/>
        <v>Já</v>
      </c>
      <c r="M69" s="325" t="str">
        <f t="shared" si="15"/>
        <v>Undir grænmetismarkmiði</v>
      </c>
    </row>
    <row r="70" spans="1:13">
      <c r="A70" s="321" t="s">
        <v>1844</v>
      </c>
      <c r="B70" s="322">
        <f>SUMIF(Hraefnaskra[Réttur],$A70,Hraefnaskra[Magn (g)])/1000</f>
        <v>100</v>
      </c>
      <c r="C70" s="322">
        <f>(SUMIFS(Hraefnaskra[Magn (g)],Hraefnaskra[Réttur],$A70,Hraefnaskra[Vöruflokkur],"Grænmeti*")+SUMIFS(Hraefnaskra[Magn (g)],Hraefnaskra[Réttur],$A70,Hraefnaskra[Vöruflokkur],"Ávextir*")+SUMIFS(Hraefnaskra[Magn (g)],Hraefnaskra[Réttur],$A70,Hraefnaskra[Vöruflokkur],"Frosnar blöndur*"))/1000</f>
        <v>38.5</v>
      </c>
      <c r="D70" s="323">
        <f t="shared" si="8"/>
        <v>0.38500000000000001</v>
      </c>
      <c r="E70" s="322">
        <f>(SUMIFS(Hraefnaskra[Magn (g)],Hraefnaskra[Réttur],$A70,Hraefnaskra[Vöruflokkur],"Kjöt*")+SUMIFS(Hraefnaskra[Magn (g)],Hraefnaskra[Réttur],$A70,Hraefnaskra[Vöruflokkur],"Fiskur*")+SUMIFS(Hraefnaskra[Magn (g)],Hraefnaskra[Réttur],$A70,Hraefnaskra[Vöruflokkur],"Plöntubasað*"))/1000</f>
        <v>0</v>
      </c>
      <c r="F70" s="323">
        <f t="shared" si="9"/>
        <v>0</v>
      </c>
      <c r="G70" s="324">
        <f>SUMIF(Hraefnaskra[Réttur],$A70,Hraefnaskra[Kostnaður (kr)])</f>
        <v>67210</v>
      </c>
      <c r="H70" s="324">
        <f t="shared" si="10"/>
        <v>672.1</v>
      </c>
      <c r="I70" s="324">
        <f t="shared" si="11"/>
        <v>201.63</v>
      </c>
      <c r="J70" s="323">
        <f t="shared" si="12"/>
        <v>0.17533043478260868</v>
      </c>
      <c r="K70" s="325" t="str">
        <f t="shared" si="13"/>
        <v>Nei</v>
      </c>
      <c r="L70" s="325" t="str">
        <f t="shared" si="14"/>
        <v>Já</v>
      </c>
      <c r="M70" s="325" t="str">
        <f t="shared" si="15"/>
        <v>Undir grænmetismarkmiði</v>
      </c>
    </row>
    <row r="71" spans="1:13">
      <c r="A71" s="321" t="s">
        <v>1850</v>
      </c>
      <c r="B71" s="322">
        <f>SUMIF(Hraefnaskra[Réttur],$A71,Hraefnaskra[Magn (g)])/1000</f>
        <v>100.5</v>
      </c>
      <c r="C71" s="322">
        <f>(SUMIFS(Hraefnaskra[Magn (g)],Hraefnaskra[Réttur],$A71,Hraefnaskra[Vöruflokkur],"Grænmeti*")+SUMIFS(Hraefnaskra[Magn (g)],Hraefnaskra[Réttur],$A71,Hraefnaskra[Vöruflokkur],"Ávextir*")+SUMIFS(Hraefnaskra[Magn (g)],Hraefnaskra[Réttur],$A71,Hraefnaskra[Vöruflokkur],"Frosnar blöndur*"))/1000</f>
        <v>15.5</v>
      </c>
      <c r="D71" s="323">
        <f t="shared" si="8"/>
        <v>0.15422885572139303</v>
      </c>
      <c r="E71" s="322">
        <f>(SUMIFS(Hraefnaskra[Magn (g)],Hraefnaskra[Réttur],$A71,Hraefnaskra[Vöruflokkur],"Kjöt*")+SUMIFS(Hraefnaskra[Magn (g)],Hraefnaskra[Réttur],$A71,Hraefnaskra[Vöruflokkur],"Fiskur*")+SUMIFS(Hraefnaskra[Magn (g)],Hraefnaskra[Réttur],$A71,Hraefnaskra[Vöruflokkur],"Plöntubasað*"))/1000</f>
        <v>0</v>
      </c>
      <c r="F71" s="323">
        <f t="shared" si="9"/>
        <v>0</v>
      </c>
      <c r="G71" s="324">
        <f>SUMIF(Hraefnaskra[Réttur],$A71,Hraefnaskra[Kostnaður (kr)])</f>
        <v>50560.5</v>
      </c>
      <c r="H71" s="324">
        <f t="shared" si="10"/>
        <v>503.08955223880599</v>
      </c>
      <c r="I71" s="324">
        <f t="shared" si="11"/>
        <v>150.92686567164179</v>
      </c>
      <c r="J71" s="323">
        <f t="shared" si="12"/>
        <v>0.13124075275794939</v>
      </c>
      <c r="K71" s="325" t="str">
        <f t="shared" si="13"/>
        <v>Nei</v>
      </c>
      <c r="L71" s="325" t="str">
        <f t="shared" si="14"/>
        <v>Já</v>
      </c>
      <c r="M71" s="325" t="str">
        <f t="shared" si="15"/>
        <v>Undir grænmetismarkmiði</v>
      </c>
    </row>
    <row r="72" spans="1:13">
      <c r="A72" s="321" t="s">
        <v>1855</v>
      </c>
      <c r="B72" s="322">
        <f>SUMIF(Hraefnaskra[Réttur],$A72,Hraefnaskra[Magn (g)])/1000</f>
        <v>79.98</v>
      </c>
      <c r="C72" s="322">
        <f>(SUMIFS(Hraefnaskra[Magn (g)],Hraefnaskra[Réttur],$A72,Hraefnaskra[Vöruflokkur],"Grænmeti*")+SUMIFS(Hraefnaskra[Magn (g)],Hraefnaskra[Réttur],$A72,Hraefnaskra[Vöruflokkur],"Ávextir*")+SUMIFS(Hraefnaskra[Magn (g)],Hraefnaskra[Réttur],$A72,Hraefnaskra[Vöruflokkur],"Frosnar blöndur*"))/1000</f>
        <v>0</v>
      </c>
      <c r="D72" s="323">
        <f t="shared" si="8"/>
        <v>0</v>
      </c>
      <c r="E72" s="322">
        <f>(SUMIFS(Hraefnaskra[Magn (g)],Hraefnaskra[Réttur],$A72,Hraefnaskra[Vöruflokkur],"Kjöt*")+SUMIFS(Hraefnaskra[Magn (g)],Hraefnaskra[Réttur],$A72,Hraefnaskra[Vöruflokkur],"Fiskur*")+SUMIFS(Hraefnaskra[Magn (g)],Hraefnaskra[Réttur],$A72,Hraefnaskra[Vöruflokkur],"Plöntubasað*"))/1000</f>
        <v>0</v>
      </c>
      <c r="F72" s="323">
        <f t="shared" si="9"/>
        <v>0</v>
      </c>
      <c r="G72" s="324">
        <f>SUMIF(Hraefnaskra[Réttur],$A72,Hraefnaskra[Kostnaður (kr)])</f>
        <v>8201.6</v>
      </c>
      <c r="H72" s="324">
        <f t="shared" si="10"/>
        <v>102.54563640910227</v>
      </c>
      <c r="I72" s="324">
        <f t="shared" si="11"/>
        <v>30.763690922730682</v>
      </c>
      <c r="J72" s="323">
        <f t="shared" si="12"/>
        <v>2.67510355849832E-2</v>
      </c>
      <c r="K72" s="325" t="str">
        <f t="shared" si="13"/>
        <v>Nei</v>
      </c>
      <c r="L72" s="325" t="str">
        <f t="shared" si="14"/>
        <v>Já</v>
      </c>
      <c r="M72" s="325" t="str">
        <f t="shared" si="15"/>
        <v>Undir grænmetismarkmiði</v>
      </c>
    </row>
    <row r="73" spans="1:13">
      <c r="A73" s="321" t="s">
        <v>1860</v>
      </c>
      <c r="B73" s="322">
        <f>SUMIF(Hraefnaskra[Réttur],$A73,Hraefnaskra[Magn (g)])/1000</f>
        <v>46.575000000000003</v>
      </c>
      <c r="C73" s="322">
        <f>(SUMIFS(Hraefnaskra[Magn (g)],Hraefnaskra[Réttur],$A73,Hraefnaskra[Vöruflokkur],"Grænmeti*")+SUMIFS(Hraefnaskra[Magn (g)],Hraefnaskra[Réttur],$A73,Hraefnaskra[Vöruflokkur],"Ávextir*")+SUMIFS(Hraefnaskra[Magn (g)],Hraefnaskra[Réttur],$A73,Hraefnaskra[Vöruflokkur],"Frosnar blöndur*"))/1000</f>
        <v>8.75</v>
      </c>
      <c r="D73" s="323">
        <f t="shared" si="8"/>
        <v>0.1878690284487386</v>
      </c>
      <c r="E73" s="322">
        <f>(SUMIFS(Hraefnaskra[Magn (g)],Hraefnaskra[Réttur],$A73,Hraefnaskra[Vöruflokkur],"Kjöt*")+SUMIFS(Hraefnaskra[Magn (g)],Hraefnaskra[Réttur],$A73,Hraefnaskra[Vöruflokkur],"Fiskur*")+SUMIFS(Hraefnaskra[Magn (g)],Hraefnaskra[Réttur],$A73,Hraefnaskra[Vöruflokkur],"Plöntubasað*"))/1000</f>
        <v>0</v>
      </c>
      <c r="F73" s="323">
        <f t="shared" si="9"/>
        <v>0</v>
      </c>
      <c r="G73" s="324">
        <f>SUMIF(Hraefnaskra[Réttur],$A73,Hraefnaskra[Kostnaður (kr)])</f>
        <v>35722.925000000003</v>
      </c>
      <c r="H73" s="324">
        <f t="shared" si="10"/>
        <v>766.99785292538922</v>
      </c>
      <c r="I73" s="324">
        <f t="shared" si="11"/>
        <v>230.09935587761677</v>
      </c>
      <c r="J73" s="323">
        <f t="shared" si="12"/>
        <v>0.20008639641531895</v>
      </c>
      <c r="K73" s="325" t="str">
        <f t="shared" si="13"/>
        <v>Nei</v>
      </c>
      <c r="L73" s="325" t="str">
        <f t="shared" si="14"/>
        <v>Já</v>
      </c>
      <c r="M73" s="325" t="str">
        <f t="shared" si="15"/>
        <v>Undir grænmetismarkmiði</v>
      </c>
    </row>
    <row r="74" spans="1:13">
      <c r="A74" s="321" t="s">
        <v>1866</v>
      </c>
      <c r="B74" s="322">
        <f>SUMIF(Hraefnaskra[Réttur],$A74,Hraefnaskra[Magn (g)])/1000</f>
        <v>45</v>
      </c>
      <c r="C74" s="322">
        <f>(SUMIFS(Hraefnaskra[Magn (g)],Hraefnaskra[Réttur],$A74,Hraefnaskra[Vöruflokkur],"Grænmeti*")+SUMIFS(Hraefnaskra[Magn (g)],Hraefnaskra[Réttur],$A74,Hraefnaskra[Vöruflokkur],"Ávextir*")+SUMIFS(Hraefnaskra[Magn (g)],Hraefnaskra[Réttur],$A74,Hraefnaskra[Vöruflokkur],"Frosnar blöndur*"))/1000</f>
        <v>8.75</v>
      </c>
      <c r="D74" s="323">
        <f t="shared" si="8"/>
        <v>0.19444444444444445</v>
      </c>
      <c r="E74" s="322">
        <f>(SUMIFS(Hraefnaskra[Magn (g)],Hraefnaskra[Réttur],$A74,Hraefnaskra[Vöruflokkur],"Kjöt*")+SUMIFS(Hraefnaskra[Magn (g)],Hraefnaskra[Réttur],$A74,Hraefnaskra[Vöruflokkur],"Fiskur*")+SUMIFS(Hraefnaskra[Magn (g)],Hraefnaskra[Réttur],$A74,Hraefnaskra[Vöruflokkur],"Plöntubasað*"))/1000</f>
        <v>26.25</v>
      </c>
      <c r="F74" s="323">
        <f t="shared" si="9"/>
        <v>0.58333333333333337</v>
      </c>
      <c r="G74" s="324">
        <f>SUMIF(Hraefnaskra[Réttur],$A74,Hraefnaskra[Kostnaður (kr)])</f>
        <v>64127.925000000003</v>
      </c>
      <c r="H74" s="324">
        <f t="shared" si="10"/>
        <v>1425.0650000000001</v>
      </c>
      <c r="I74" s="324">
        <f t="shared" si="11"/>
        <v>427.51949999999999</v>
      </c>
      <c r="J74" s="323">
        <f t="shared" si="12"/>
        <v>0.37175608695652174</v>
      </c>
      <c r="K74" s="325" t="str">
        <f t="shared" si="13"/>
        <v>Nei</v>
      </c>
      <c r="L74" s="325" t="str">
        <f t="shared" si="14"/>
        <v>Nei</v>
      </c>
      <c r="M74" s="325" t="str">
        <f t="shared" si="15"/>
        <v>Bæta við grænmeti – lækka próteinkostnað</v>
      </c>
    </row>
    <row r="75" spans="1:13">
      <c r="A75" s="321" t="s">
        <v>1872</v>
      </c>
      <c r="B75" s="322">
        <f>SUMIF(Hraefnaskra[Réttur],$A75,Hraefnaskra[Magn (g)])/1000</f>
        <v>60</v>
      </c>
      <c r="C75" s="322">
        <f>(SUMIFS(Hraefnaskra[Magn (g)],Hraefnaskra[Réttur],$A75,Hraefnaskra[Vöruflokkur],"Grænmeti*")+SUMIFS(Hraefnaskra[Magn (g)],Hraefnaskra[Réttur],$A75,Hraefnaskra[Vöruflokkur],"Ávextir*")+SUMIFS(Hraefnaskra[Magn (g)],Hraefnaskra[Réttur],$A75,Hraefnaskra[Vöruflokkur],"Frosnar blöndur*"))/1000</f>
        <v>15.5</v>
      </c>
      <c r="D75" s="323">
        <f t="shared" ref="D75:D77" si="16">IFERROR(C75/B75,"")</f>
        <v>0.25833333333333336</v>
      </c>
      <c r="E75" s="322">
        <f>(SUMIFS(Hraefnaskra[Magn (g)],Hraefnaskra[Réttur],$A75,Hraefnaskra[Vöruflokkur],"Kjöt*")+SUMIFS(Hraefnaskra[Magn (g)],Hraefnaskra[Réttur],$A75,Hraefnaskra[Vöruflokkur],"Fiskur*")+SUMIFS(Hraefnaskra[Magn (g)],Hraefnaskra[Réttur],$A75,Hraefnaskra[Vöruflokkur],"Plöntubasað*"))/1000</f>
        <v>0</v>
      </c>
      <c r="F75" s="323">
        <f t="shared" ref="F75:F77" si="17">IFERROR(E75/B75,"")</f>
        <v>0</v>
      </c>
      <c r="G75" s="324">
        <f>SUMIF(Hraefnaskra[Réttur],$A75,Hraefnaskra[Kostnaður (kr)])</f>
        <v>64842</v>
      </c>
      <c r="H75" s="324">
        <f t="shared" ref="H75:H77" si="18">IFERROR(G75/B75,"")</f>
        <v>1080.7</v>
      </c>
      <c r="I75" s="324">
        <f t="shared" ref="I75:I77" si="19">IFERROR(H75*$B$7,"")</f>
        <v>324.20999999999998</v>
      </c>
      <c r="J75" s="323">
        <f t="shared" ref="J75:J77" si="20">IFERROR(I75/$B$4,"")</f>
        <v>0.28192173913043478</v>
      </c>
      <c r="K75" s="325" t="str">
        <f t="shared" si="13"/>
        <v>Nei</v>
      </c>
      <c r="L75" s="325" t="str">
        <f t="shared" si="14"/>
        <v>Já</v>
      </c>
      <c r="M75" s="325" t="str">
        <f t="shared" ref="M75:M77" si="21">IF(K75="","",IF(AND(K75="Já",L75="Já"),"Í lagi",IF(L75="Nei","Bæta við grænmeti – lækka próteinkostnað","Undir grænmetismarkmiði")))</f>
        <v>Undir grænmetismarkmiði</v>
      </c>
    </row>
    <row r="76" spans="1:13">
      <c r="A76" s="326" t="s">
        <v>983</v>
      </c>
      <c r="B76" s="327">
        <f>SUMIF(Hraefnaskra[Réttur],$A76,Hraefnaskra[Magn (g)])/1000</f>
        <v>99</v>
      </c>
      <c r="C76" s="327">
        <f>(SUMIFS(Hraefnaskra[Magn (g)],Hraefnaskra[Réttur],$A76,Hraefnaskra[Vöruflokkur],"Grænmeti*")+SUMIFS(Hraefnaskra[Magn (g)],Hraefnaskra[Réttur],$A76,Hraefnaskra[Vöruflokkur],"Ávextir*")+SUMIFS(Hraefnaskra[Magn (g)],Hraefnaskra[Réttur],$A76,Hraefnaskra[Vöruflokkur],"Frosnar blöndur*"))/1000</f>
        <v>8.1999999999999993</v>
      </c>
      <c r="D76" s="328">
        <f t="shared" si="16"/>
        <v>8.282828282828282E-2</v>
      </c>
      <c r="E76" s="327">
        <f>(SUMIFS(Hraefnaskra[Magn (g)],Hraefnaskra[Réttur],$A76,Hraefnaskra[Vöruflokkur],"Kjöt*")+SUMIFS(Hraefnaskra[Magn (g)],Hraefnaskra[Réttur],$A76,Hraefnaskra[Vöruflokkur],"Fiskur*")+SUMIFS(Hraefnaskra[Magn (g)],Hraefnaskra[Réttur],$A76,Hraefnaskra[Vöruflokkur],"Plöntubasað*"))/1000</f>
        <v>0</v>
      </c>
      <c r="F76" s="328">
        <f t="shared" si="17"/>
        <v>0</v>
      </c>
      <c r="G76" s="329">
        <f>SUMIF(Hraefnaskra[Réttur],$A76,Hraefnaskra[Kostnaður (kr)])</f>
        <v>70119.999999999985</v>
      </c>
      <c r="H76" s="329">
        <f t="shared" si="18"/>
        <v>708.28282828282818</v>
      </c>
      <c r="I76" s="329">
        <f t="shared" si="19"/>
        <v>212.48484848484844</v>
      </c>
      <c r="J76" s="328">
        <f t="shared" si="20"/>
        <v>0.18476943346508559</v>
      </c>
      <c r="K76" s="330" t="str">
        <f t="shared" si="13"/>
        <v>Nei</v>
      </c>
      <c r="L76" s="330" t="str">
        <f t="shared" si="14"/>
        <v>Já</v>
      </c>
      <c r="M76" s="330" t="str">
        <f t="shared" si="21"/>
        <v>Undir grænmetismarkmiði</v>
      </c>
    </row>
    <row r="77" spans="1:13">
      <c r="A77" s="334" t="s">
        <v>104</v>
      </c>
      <c r="B77" s="327">
        <f>SUMIF(Hraefnaskra[Réttur],$A77,Hraefnaskra[Magn (g)])/1000</f>
        <v>79.98</v>
      </c>
      <c r="C77" s="327">
        <f>(SUMIFS(Hraefnaskra[Magn (g)],Hraefnaskra[Réttur],$A77,Hraefnaskra[Vöruflokkur],"Grænmeti*")+SUMIFS(Hraefnaskra[Magn (g)],Hraefnaskra[Réttur],$A77,Hraefnaskra[Vöruflokkur],"Ávextir*")+SUMIFS(Hraefnaskra[Magn (g)],Hraefnaskra[Réttur],$A77,Hraefnaskra[Vöruflokkur],"Frosnar blöndur*"))/1000</f>
        <v>0</v>
      </c>
      <c r="D77" s="328">
        <f t="shared" si="16"/>
        <v>0</v>
      </c>
      <c r="E77" s="327">
        <f>(SUMIFS(Hraefnaskra[Magn (g)],Hraefnaskra[Réttur],$A77,Hraefnaskra[Vöruflokkur],"Kjöt*")+SUMIFS(Hraefnaskra[Magn (g)],Hraefnaskra[Réttur],$A77,Hraefnaskra[Vöruflokkur],"Fiskur*")+SUMIFS(Hraefnaskra[Magn (g)],Hraefnaskra[Réttur],$A77,Hraefnaskra[Vöruflokkur],"Plöntubasað*"))/1000</f>
        <v>0</v>
      </c>
      <c r="F77" s="328">
        <f t="shared" si="17"/>
        <v>0</v>
      </c>
      <c r="G77" s="329">
        <f>SUMIF(Hraefnaskra[Réttur],$A77,Hraefnaskra[Kostnaður (kr)])</f>
        <v>14301.6</v>
      </c>
      <c r="H77" s="329">
        <f t="shared" si="18"/>
        <v>178.81470367591896</v>
      </c>
      <c r="I77" s="329">
        <f t="shared" si="19"/>
        <v>53.644411102775685</v>
      </c>
      <c r="J77" s="328">
        <f t="shared" si="20"/>
        <v>4.6647314002413641E-2</v>
      </c>
      <c r="K77" s="330" t="str">
        <f t="shared" si="13"/>
        <v>Nei</v>
      </c>
      <c r="L77" s="330" t="str">
        <f t="shared" si="14"/>
        <v>Já</v>
      </c>
      <c r="M77" s="330"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topLeftCell="A95"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1964</v>
      </c>
      <c r="B1" s="68" t="s">
        <v>5266</v>
      </c>
      <c r="C1" s="68" t="s">
        <v>1967</v>
      </c>
      <c r="D1" s="68" t="s">
        <v>1968</v>
      </c>
      <c r="E1" s="68" t="s">
        <v>5267</v>
      </c>
      <c r="F1" s="68" t="s">
        <v>5268</v>
      </c>
      <c r="G1" s="68" t="s">
        <v>5269</v>
      </c>
      <c r="H1" s="68" t="s">
        <v>7</v>
      </c>
      <c r="I1" s="68" t="s">
        <v>8</v>
      </c>
      <c r="J1" s="68" t="s">
        <v>5270</v>
      </c>
      <c r="K1" s="68" t="s">
        <v>5271</v>
      </c>
    </row>
    <row r="2" spans="1:11">
      <c r="A2" s="366">
        <v>46244</v>
      </c>
      <c r="B2" t="s">
        <v>2149</v>
      </c>
      <c r="C2" t="s">
        <v>1987</v>
      </c>
      <c r="D2" t="s">
        <v>1993</v>
      </c>
      <c r="E2" t="s">
        <v>2150</v>
      </c>
      <c r="F2" t="s">
        <v>5272</v>
      </c>
      <c r="G2" t="s">
        <v>5273</v>
      </c>
      <c r="H2" t="s">
        <v>957</v>
      </c>
    </row>
    <row r="3" spans="1:11">
      <c r="A3" s="366">
        <v>46244</v>
      </c>
      <c r="B3" t="s">
        <v>2149</v>
      </c>
      <c r="C3" t="s">
        <v>1987</v>
      </c>
      <c r="D3" t="s">
        <v>960</v>
      </c>
      <c r="E3" t="s">
        <v>2155</v>
      </c>
      <c r="H3" t="s">
        <v>121</v>
      </c>
    </row>
    <row r="4" spans="1:11">
      <c r="A4" s="366">
        <v>46244</v>
      </c>
      <c r="B4" t="s">
        <v>2149</v>
      </c>
      <c r="C4" t="s">
        <v>1987</v>
      </c>
      <c r="D4" t="s">
        <v>960</v>
      </c>
      <c r="E4" t="s">
        <v>2155</v>
      </c>
      <c r="H4" t="s">
        <v>121</v>
      </c>
      <c r="J4">
        <v>250</v>
      </c>
    </row>
    <row r="5" spans="1:11">
      <c r="A5" s="366">
        <v>46244</v>
      </c>
      <c r="B5" t="s">
        <v>2149</v>
      </c>
      <c r="C5" t="s">
        <v>1987</v>
      </c>
      <c r="D5" t="s">
        <v>2013</v>
      </c>
      <c r="E5" t="s">
        <v>2156</v>
      </c>
      <c r="F5" t="s">
        <v>5274</v>
      </c>
      <c r="G5" t="s">
        <v>5275</v>
      </c>
      <c r="H5" t="s">
        <v>121</v>
      </c>
      <c r="I5" t="s">
        <v>504</v>
      </c>
    </row>
    <row r="6" spans="1:11">
      <c r="A6" s="366">
        <v>46244</v>
      </c>
      <c r="B6" t="s">
        <v>2149</v>
      </c>
      <c r="C6" t="s">
        <v>1987</v>
      </c>
      <c r="D6" t="s">
        <v>2023</v>
      </c>
      <c r="E6" t="s">
        <v>2160</v>
      </c>
      <c r="H6" t="s">
        <v>121</v>
      </c>
    </row>
    <row r="7" spans="1:11">
      <c r="A7" s="366">
        <v>46244</v>
      </c>
      <c r="B7" t="s">
        <v>2149</v>
      </c>
      <c r="C7" t="s">
        <v>1987</v>
      </c>
      <c r="D7" t="s">
        <v>2038</v>
      </c>
      <c r="E7" t="s">
        <v>2161</v>
      </c>
      <c r="F7" t="s">
        <v>5276</v>
      </c>
      <c r="G7" t="s">
        <v>5277</v>
      </c>
      <c r="H7" t="s">
        <v>2163</v>
      </c>
      <c r="I7" t="s">
        <v>49</v>
      </c>
    </row>
    <row r="8" spans="1:11">
      <c r="A8" s="366">
        <v>46244</v>
      </c>
      <c r="B8" t="s">
        <v>2149</v>
      </c>
      <c r="C8" t="s">
        <v>1987</v>
      </c>
      <c r="D8" t="s">
        <v>960</v>
      </c>
      <c r="E8" t="s">
        <v>2165</v>
      </c>
      <c r="F8" t="s">
        <v>5276</v>
      </c>
      <c r="G8" t="s">
        <v>5278</v>
      </c>
      <c r="H8" t="s">
        <v>59</v>
      </c>
      <c r="I8" t="s">
        <v>49</v>
      </c>
    </row>
    <row r="9" spans="1:11">
      <c r="A9" s="366">
        <v>46245</v>
      </c>
      <c r="B9" t="s">
        <v>2149</v>
      </c>
      <c r="C9" t="s">
        <v>1987</v>
      </c>
      <c r="D9" t="s">
        <v>960</v>
      </c>
      <c r="E9" t="s">
        <v>2166</v>
      </c>
      <c r="F9" t="s">
        <v>5279</v>
      </c>
      <c r="G9" t="s">
        <v>5280</v>
      </c>
      <c r="H9" t="s">
        <v>108</v>
      </c>
    </row>
    <row r="10" spans="1:11">
      <c r="A10" s="366">
        <v>46245</v>
      </c>
      <c r="B10" t="s">
        <v>1992</v>
      </c>
      <c r="C10" t="s">
        <v>1987</v>
      </c>
      <c r="D10" t="s">
        <v>1993</v>
      </c>
      <c r="E10" t="s">
        <v>1893</v>
      </c>
      <c r="F10" t="s">
        <v>5281</v>
      </c>
      <c r="G10" t="s">
        <v>5282</v>
      </c>
      <c r="H10" t="s">
        <v>1895</v>
      </c>
    </row>
    <row r="11" spans="1:11">
      <c r="A11" s="366">
        <v>46245</v>
      </c>
      <c r="B11" t="s">
        <v>1992</v>
      </c>
      <c r="C11" t="s">
        <v>1987</v>
      </c>
      <c r="D11" t="s">
        <v>960</v>
      </c>
      <c r="E11" t="s">
        <v>2174</v>
      </c>
      <c r="F11" t="s">
        <v>5283</v>
      </c>
      <c r="G11" t="s">
        <v>5284</v>
      </c>
      <c r="H11" t="s">
        <v>2176</v>
      </c>
    </row>
    <row r="12" spans="1:11">
      <c r="A12" s="366">
        <v>46245</v>
      </c>
      <c r="B12" t="s">
        <v>1992</v>
      </c>
      <c r="C12" t="s">
        <v>1987</v>
      </c>
      <c r="D12" t="s">
        <v>960</v>
      </c>
      <c r="E12" t="s">
        <v>2178</v>
      </c>
      <c r="F12" t="s">
        <v>5285</v>
      </c>
      <c r="G12" t="s">
        <v>5282</v>
      </c>
      <c r="H12" t="s">
        <v>2180</v>
      </c>
    </row>
    <row r="13" spans="1:11">
      <c r="A13" s="366">
        <v>46245</v>
      </c>
      <c r="B13" t="s">
        <v>1992</v>
      </c>
      <c r="C13" t="s">
        <v>1987</v>
      </c>
      <c r="D13" t="s">
        <v>2013</v>
      </c>
      <c r="E13" t="s">
        <v>2182</v>
      </c>
      <c r="F13" t="s">
        <v>5286</v>
      </c>
      <c r="G13" t="s">
        <v>5287</v>
      </c>
      <c r="H13" t="s">
        <v>2106</v>
      </c>
      <c r="I13" t="s">
        <v>504</v>
      </c>
    </row>
    <row r="14" spans="1:11">
      <c r="A14" s="366">
        <v>46245</v>
      </c>
      <c r="B14" t="s">
        <v>1992</v>
      </c>
      <c r="C14" t="s">
        <v>1987</v>
      </c>
      <c r="D14" t="s">
        <v>2023</v>
      </c>
      <c r="E14" t="s">
        <v>2184</v>
      </c>
      <c r="F14" t="s">
        <v>5288</v>
      </c>
      <c r="G14" t="s">
        <v>5289</v>
      </c>
      <c r="H14" t="s">
        <v>121</v>
      </c>
    </row>
    <row r="15" spans="1:11">
      <c r="A15" s="366">
        <v>46245</v>
      </c>
      <c r="B15" t="s">
        <v>1992</v>
      </c>
      <c r="C15" t="s">
        <v>1987</v>
      </c>
      <c r="D15" t="s">
        <v>2038</v>
      </c>
      <c r="E15" t="s">
        <v>2186</v>
      </c>
      <c r="F15" t="s">
        <v>5290</v>
      </c>
      <c r="G15" t="s">
        <v>5291</v>
      </c>
      <c r="H15" t="s">
        <v>2188</v>
      </c>
    </row>
    <row r="16" spans="1:11">
      <c r="A16" s="366">
        <v>46246</v>
      </c>
      <c r="B16" t="s">
        <v>1992</v>
      </c>
      <c r="C16" t="s">
        <v>1987</v>
      </c>
      <c r="D16" t="s">
        <v>960</v>
      </c>
      <c r="E16" t="s">
        <v>2191</v>
      </c>
      <c r="F16" t="s">
        <v>5292</v>
      </c>
      <c r="G16" t="s">
        <v>5293</v>
      </c>
      <c r="H16" t="s">
        <v>128</v>
      </c>
    </row>
    <row r="17" spans="1:9">
      <c r="A17" s="366">
        <v>46246</v>
      </c>
      <c r="B17" t="s">
        <v>2052</v>
      </c>
      <c r="C17" t="s">
        <v>1987</v>
      </c>
      <c r="D17" t="s">
        <v>1993</v>
      </c>
      <c r="E17" t="s">
        <v>2194</v>
      </c>
      <c r="F17" t="s">
        <v>5294</v>
      </c>
      <c r="G17" t="s">
        <v>5295</v>
      </c>
      <c r="H17" t="s">
        <v>2196</v>
      </c>
      <c r="I17" t="s">
        <v>280</v>
      </c>
    </row>
    <row r="18" spans="1:9">
      <c r="A18" s="366">
        <v>46246</v>
      </c>
      <c r="B18" t="s">
        <v>2052</v>
      </c>
      <c r="C18" t="s">
        <v>1987</v>
      </c>
      <c r="D18" t="s">
        <v>960</v>
      </c>
      <c r="E18" t="s">
        <v>2202</v>
      </c>
      <c r="F18" t="s">
        <v>5296</v>
      </c>
      <c r="G18" t="s">
        <v>5297</v>
      </c>
      <c r="H18" t="s">
        <v>108</v>
      </c>
      <c r="I18" t="s">
        <v>280</v>
      </c>
    </row>
    <row r="19" spans="1:9">
      <c r="A19" s="366">
        <v>46246</v>
      </c>
      <c r="B19" t="s">
        <v>2052</v>
      </c>
      <c r="C19" t="s">
        <v>1987</v>
      </c>
      <c r="D19" t="s">
        <v>960</v>
      </c>
      <c r="E19" t="s">
        <v>2204</v>
      </c>
      <c r="F19" t="s">
        <v>5298</v>
      </c>
      <c r="G19" t="s">
        <v>5299</v>
      </c>
      <c r="H19" t="s">
        <v>108</v>
      </c>
    </row>
    <row r="20" spans="1:9">
      <c r="A20" s="366">
        <v>46246</v>
      </c>
      <c r="B20" t="s">
        <v>2052</v>
      </c>
      <c r="C20" t="s">
        <v>1987</v>
      </c>
      <c r="D20" t="s">
        <v>960</v>
      </c>
      <c r="E20" t="s">
        <v>2205</v>
      </c>
      <c r="F20" t="s">
        <v>5300</v>
      </c>
      <c r="G20" t="s">
        <v>5301</v>
      </c>
      <c r="H20" t="s">
        <v>121</v>
      </c>
    </row>
    <row r="21" spans="1:9">
      <c r="A21" s="366">
        <v>46246</v>
      </c>
      <c r="B21" t="s">
        <v>2052</v>
      </c>
      <c r="C21" t="s">
        <v>1987</v>
      </c>
      <c r="D21" t="s">
        <v>2013</v>
      </c>
      <c r="E21" t="s">
        <v>2206</v>
      </c>
      <c r="F21" t="s">
        <v>5300</v>
      </c>
      <c r="G21" t="s">
        <v>5302</v>
      </c>
      <c r="H21" t="s">
        <v>121</v>
      </c>
      <c r="I21" t="s">
        <v>280</v>
      </c>
    </row>
    <row r="22" spans="1:9">
      <c r="A22" s="366">
        <v>46246</v>
      </c>
      <c r="B22" t="s">
        <v>2052</v>
      </c>
      <c r="C22" t="s">
        <v>1987</v>
      </c>
      <c r="D22" t="s">
        <v>2023</v>
      </c>
      <c r="E22" t="s">
        <v>2208</v>
      </c>
      <c r="F22" t="s">
        <v>5303</v>
      </c>
      <c r="G22" t="s">
        <v>5304</v>
      </c>
      <c r="H22" t="s">
        <v>2210</v>
      </c>
      <c r="I22" t="s">
        <v>37</v>
      </c>
    </row>
    <row r="23" spans="1:9">
      <c r="A23" s="366">
        <v>46246</v>
      </c>
      <c r="B23" t="s">
        <v>2052</v>
      </c>
      <c r="C23" t="s">
        <v>1987</v>
      </c>
      <c r="D23" t="s">
        <v>960</v>
      </c>
      <c r="E23" t="s">
        <v>2212</v>
      </c>
      <c r="F23" t="s">
        <v>5305</v>
      </c>
      <c r="G23" t="s">
        <v>5306</v>
      </c>
      <c r="H23" t="s">
        <v>108</v>
      </c>
    </row>
    <row r="24" spans="1:9">
      <c r="A24" s="366">
        <v>46246</v>
      </c>
      <c r="B24" t="s">
        <v>2052</v>
      </c>
      <c r="C24" t="s">
        <v>1987</v>
      </c>
      <c r="D24" t="s">
        <v>960</v>
      </c>
      <c r="E24" t="s">
        <v>2213</v>
      </c>
      <c r="F24" t="s">
        <v>5307</v>
      </c>
      <c r="G24" t="s">
        <v>5308</v>
      </c>
      <c r="H24" t="s">
        <v>36</v>
      </c>
      <c r="I24" t="s">
        <v>37</v>
      </c>
    </row>
    <row r="25" spans="1:9">
      <c r="A25" s="366">
        <v>46246</v>
      </c>
      <c r="B25" t="s">
        <v>2052</v>
      </c>
      <c r="C25" t="s">
        <v>1987</v>
      </c>
      <c r="D25" t="s">
        <v>2038</v>
      </c>
      <c r="E25" t="s">
        <v>2214</v>
      </c>
      <c r="F25" t="s">
        <v>5309</v>
      </c>
      <c r="G25" t="s">
        <v>5310</v>
      </c>
      <c r="H25" t="s">
        <v>81</v>
      </c>
      <c r="I25" t="s">
        <v>82</v>
      </c>
    </row>
    <row r="26" spans="1:9">
      <c r="A26" s="366">
        <v>46247</v>
      </c>
      <c r="B26" t="s">
        <v>2052</v>
      </c>
      <c r="C26" t="s">
        <v>1987</v>
      </c>
      <c r="D26" t="s">
        <v>960</v>
      </c>
      <c r="E26" t="s">
        <v>2217</v>
      </c>
      <c r="F26" t="s">
        <v>5311</v>
      </c>
      <c r="G26" t="s">
        <v>5312</v>
      </c>
      <c r="H26" t="s">
        <v>121</v>
      </c>
    </row>
    <row r="27" spans="1:9">
      <c r="A27" s="366">
        <v>46247</v>
      </c>
      <c r="B27" t="s">
        <v>2083</v>
      </c>
      <c r="C27" t="s">
        <v>1987</v>
      </c>
      <c r="D27" t="s">
        <v>1993</v>
      </c>
      <c r="E27" t="s">
        <v>2219</v>
      </c>
      <c r="F27" t="s">
        <v>5313</v>
      </c>
      <c r="G27" t="s">
        <v>5314</v>
      </c>
      <c r="H27" t="s">
        <v>2086</v>
      </c>
      <c r="I27" t="s">
        <v>330</v>
      </c>
    </row>
    <row r="28" spans="1:9">
      <c r="A28" s="366">
        <v>46247</v>
      </c>
      <c r="B28" t="s">
        <v>2083</v>
      </c>
      <c r="C28" t="s">
        <v>1987</v>
      </c>
      <c r="D28" t="s">
        <v>960</v>
      </c>
      <c r="E28" t="s">
        <v>2222</v>
      </c>
      <c r="F28" t="s">
        <v>5315</v>
      </c>
      <c r="G28" t="s">
        <v>5316</v>
      </c>
      <c r="H28" t="s">
        <v>1611</v>
      </c>
    </row>
    <row r="29" spans="1:9">
      <c r="A29" s="366">
        <v>46247</v>
      </c>
      <c r="B29" t="s">
        <v>2083</v>
      </c>
      <c r="C29" t="s">
        <v>1987</v>
      </c>
      <c r="D29" t="s">
        <v>960</v>
      </c>
      <c r="E29" t="s">
        <v>2225</v>
      </c>
      <c r="F29" t="s">
        <v>5317</v>
      </c>
      <c r="G29" t="s">
        <v>5318</v>
      </c>
      <c r="H29" t="s">
        <v>1549</v>
      </c>
    </row>
    <row r="30" spans="1:9">
      <c r="A30" s="366">
        <v>46247</v>
      </c>
      <c r="B30" t="s">
        <v>2083</v>
      </c>
      <c r="C30" t="s">
        <v>1987</v>
      </c>
      <c r="D30" t="s">
        <v>960</v>
      </c>
      <c r="E30" t="s">
        <v>2226</v>
      </c>
      <c r="F30" t="s">
        <v>5319</v>
      </c>
      <c r="G30" t="s">
        <v>5320</v>
      </c>
      <c r="H30" t="s">
        <v>121</v>
      </c>
    </row>
    <row r="31" spans="1:9">
      <c r="A31" s="366">
        <v>46247</v>
      </c>
      <c r="B31" t="s">
        <v>2083</v>
      </c>
      <c r="C31" t="s">
        <v>1987</v>
      </c>
      <c r="D31" t="s">
        <v>2013</v>
      </c>
      <c r="E31" t="s">
        <v>2227</v>
      </c>
      <c r="F31" t="s">
        <v>5321</v>
      </c>
      <c r="G31" t="s">
        <v>5322</v>
      </c>
      <c r="H31" t="s">
        <v>121</v>
      </c>
      <c r="I31" t="s">
        <v>504</v>
      </c>
    </row>
    <row r="32" spans="1:9">
      <c r="A32" s="366">
        <v>46247</v>
      </c>
      <c r="B32" t="s">
        <v>2083</v>
      </c>
      <c r="C32" t="s">
        <v>1987</v>
      </c>
      <c r="D32" t="s">
        <v>2023</v>
      </c>
      <c r="E32" t="s">
        <v>2230</v>
      </c>
      <c r="H32" t="s">
        <v>121</v>
      </c>
    </row>
    <row r="33" spans="1:11">
      <c r="A33" s="366">
        <v>46247</v>
      </c>
      <c r="B33" t="s">
        <v>2083</v>
      </c>
      <c r="C33" t="s">
        <v>1987</v>
      </c>
      <c r="D33" t="s">
        <v>2038</v>
      </c>
      <c r="E33" t="s">
        <v>2231</v>
      </c>
      <c r="F33" t="s">
        <v>5323</v>
      </c>
      <c r="G33" t="s">
        <v>5324</v>
      </c>
      <c r="H33" t="s">
        <v>2233</v>
      </c>
    </row>
    <row r="34" spans="1:11">
      <c r="A34" s="366">
        <v>46248</v>
      </c>
      <c r="B34" t="s">
        <v>2083</v>
      </c>
      <c r="C34" t="s">
        <v>1987</v>
      </c>
      <c r="D34" t="s">
        <v>960</v>
      </c>
      <c r="E34" t="s">
        <v>2235</v>
      </c>
      <c r="F34" t="s">
        <v>5325</v>
      </c>
      <c r="G34" t="s">
        <v>5326</v>
      </c>
      <c r="H34" t="s">
        <v>128</v>
      </c>
    </row>
    <row r="35" spans="1:11">
      <c r="A35" s="366">
        <v>46248</v>
      </c>
      <c r="B35" t="s">
        <v>2123</v>
      </c>
      <c r="C35" t="s">
        <v>1987</v>
      </c>
      <c r="D35" t="s">
        <v>1993</v>
      </c>
      <c r="E35" t="s">
        <v>2237</v>
      </c>
      <c r="F35" t="s">
        <v>5327</v>
      </c>
      <c r="G35" t="s">
        <v>5328</v>
      </c>
      <c r="H35" t="s">
        <v>2239</v>
      </c>
      <c r="I35" t="s">
        <v>797</v>
      </c>
    </row>
    <row r="36" spans="1:11">
      <c r="A36" s="366">
        <v>46248</v>
      </c>
      <c r="B36" t="s">
        <v>2123</v>
      </c>
      <c r="C36" t="s">
        <v>1987</v>
      </c>
      <c r="D36" t="s">
        <v>960</v>
      </c>
      <c r="E36" t="s">
        <v>2245</v>
      </c>
      <c r="F36" t="s">
        <v>5329</v>
      </c>
      <c r="G36" t="s">
        <v>5330</v>
      </c>
      <c r="H36" t="s">
        <v>2247</v>
      </c>
      <c r="I36" t="s">
        <v>797</v>
      </c>
    </row>
    <row r="37" spans="1:11">
      <c r="A37" s="366">
        <v>46248</v>
      </c>
      <c r="B37" t="s">
        <v>2123</v>
      </c>
      <c r="C37" t="s">
        <v>1987</v>
      </c>
      <c r="D37" t="s">
        <v>960</v>
      </c>
      <c r="E37" t="s">
        <v>2701</v>
      </c>
      <c r="F37" t="s">
        <v>5331</v>
      </c>
      <c r="G37" t="s">
        <v>5332</v>
      </c>
      <c r="H37" t="s">
        <v>873</v>
      </c>
    </row>
    <row r="38" spans="1:11">
      <c r="A38" s="366">
        <v>46248</v>
      </c>
      <c r="B38" t="s">
        <v>2123</v>
      </c>
      <c r="C38" t="s">
        <v>1987</v>
      </c>
      <c r="D38" t="s">
        <v>2013</v>
      </c>
      <c r="E38" t="s">
        <v>5333</v>
      </c>
      <c r="F38" t="s">
        <v>5334</v>
      </c>
      <c r="G38" t="s">
        <v>5335</v>
      </c>
      <c r="H38" t="s">
        <v>2254</v>
      </c>
      <c r="I38" t="s">
        <v>797</v>
      </c>
    </row>
    <row r="39" spans="1:11">
      <c r="A39" s="366">
        <v>46248</v>
      </c>
      <c r="B39" t="s">
        <v>2123</v>
      </c>
      <c r="C39" t="s">
        <v>1987</v>
      </c>
      <c r="D39" t="s">
        <v>2023</v>
      </c>
      <c r="E39" t="s">
        <v>5336</v>
      </c>
      <c r="H39" t="s">
        <v>121</v>
      </c>
    </row>
    <row r="40" spans="1:11">
      <c r="A40" s="366">
        <v>46248</v>
      </c>
      <c r="B40" t="s">
        <v>2123</v>
      </c>
      <c r="C40" t="s">
        <v>1987</v>
      </c>
      <c r="D40" t="s">
        <v>2038</v>
      </c>
      <c r="E40" t="s">
        <v>2256</v>
      </c>
      <c r="F40" t="s">
        <v>5303</v>
      </c>
      <c r="G40" t="s">
        <v>5337</v>
      </c>
      <c r="H40" t="s">
        <v>36</v>
      </c>
      <c r="I40" t="s">
        <v>37</v>
      </c>
    </row>
    <row r="41" spans="1:11">
      <c r="A41" s="366">
        <v>46251</v>
      </c>
      <c r="B41" t="s">
        <v>2123</v>
      </c>
      <c r="C41" t="s">
        <v>1987</v>
      </c>
      <c r="D41" t="s">
        <v>960</v>
      </c>
      <c r="E41" t="s">
        <v>2259</v>
      </c>
      <c r="F41" t="s">
        <v>5338</v>
      </c>
      <c r="G41" t="s">
        <v>5339</v>
      </c>
      <c r="H41" t="s">
        <v>121</v>
      </c>
    </row>
    <row r="42" spans="1:11">
      <c r="A42" s="366">
        <v>46251</v>
      </c>
      <c r="B42" t="s">
        <v>2149</v>
      </c>
      <c r="C42" t="s">
        <v>1961</v>
      </c>
      <c r="D42" t="s">
        <v>1993</v>
      </c>
      <c r="E42" t="s">
        <v>2261</v>
      </c>
      <c r="H42" t="s">
        <v>121</v>
      </c>
    </row>
    <row r="43" spans="1:11">
      <c r="A43" s="366">
        <v>46251</v>
      </c>
      <c r="B43" t="s">
        <v>2149</v>
      </c>
      <c r="C43" t="s">
        <v>2005</v>
      </c>
      <c r="D43" t="s">
        <v>1993</v>
      </c>
      <c r="E43" t="s">
        <v>2262</v>
      </c>
      <c r="F43" t="s">
        <v>5340</v>
      </c>
      <c r="G43" t="s">
        <v>5341</v>
      </c>
      <c r="H43" t="s">
        <v>2264</v>
      </c>
      <c r="I43" t="s">
        <v>1249</v>
      </c>
    </row>
    <row r="44" spans="1:11">
      <c r="A44" s="366">
        <v>46251</v>
      </c>
      <c r="B44" t="s">
        <v>2149</v>
      </c>
      <c r="C44" t="s">
        <v>2005</v>
      </c>
      <c r="D44" t="s">
        <v>1993</v>
      </c>
      <c r="E44" t="s">
        <v>1887</v>
      </c>
      <c r="H44" t="s">
        <v>121</v>
      </c>
      <c r="K44">
        <v>20</v>
      </c>
    </row>
    <row r="45" spans="1:11">
      <c r="A45" s="366">
        <v>46251</v>
      </c>
      <c r="B45" t="s">
        <v>2149</v>
      </c>
      <c r="C45" t="s">
        <v>1987</v>
      </c>
      <c r="D45" t="s">
        <v>1993</v>
      </c>
      <c r="E45" t="s">
        <v>2267</v>
      </c>
      <c r="F45" t="s">
        <v>5342</v>
      </c>
      <c r="G45" t="s">
        <v>5343</v>
      </c>
      <c r="H45" t="s">
        <v>2269</v>
      </c>
      <c r="I45" t="s">
        <v>1249</v>
      </c>
    </row>
    <row r="46" spans="1:11">
      <c r="A46" s="366">
        <v>46251</v>
      </c>
      <c r="B46" t="s">
        <v>2149</v>
      </c>
      <c r="C46" t="s">
        <v>1987</v>
      </c>
      <c r="D46" t="s">
        <v>960</v>
      </c>
      <c r="E46" t="s">
        <v>2270</v>
      </c>
      <c r="F46" t="s">
        <v>5344</v>
      </c>
      <c r="G46" t="s">
        <v>5345</v>
      </c>
      <c r="H46" t="s">
        <v>1527</v>
      </c>
    </row>
    <row r="47" spans="1:11">
      <c r="A47" s="366">
        <v>46251</v>
      </c>
      <c r="B47" t="s">
        <v>2149</v>
      </c>
      <c r="C47" t="s">
        <v>1961</v>
      </c>
      <c r="D47" t="s">
        <v>2013</v>
      </c>
      <c r="E47" t="s">
        <v>2272</v>
      </c>
      <c r="F47" t="s">
        <v>5346</v>
      </c>
      <c r="G47" t="s">
        <v>5347</v>
      </c>
      <c r="H47" t="s">
        <v>30</v>
      </c>
      <c r="I47" t="s">
        <v>5348</v>
      </c>
    </row>
    <row r="48" spans="1:11">
      <c r="A48" s="366">
        <v>46251</v>
      </c>
      <c r="B48" t="s">
        <v>2149</v>
      </c>
      <c r="C48" t="s">
        <v>1987</v>
      </c>
      <c r="D48" t="s">
        <v>2023</v>
      </c>
      <c r="E48" t="s">
        <v>2138</v>
      </c>
      <c r="H48" t="s">
        <v>121</v>
      </c>
    </row>
    <row r="49" spans="1:9">
      <c r="A49" s="366">
        <v>46251</v>
      </c>
      <c r="B49" t="s">
        <v>2149</v>
      </c>
      <c r="C49" t="s">
        <v>1987</v>
      </c>
      <c r="D49" t="s">
        <v>2038</v>
      </c>
      <c r="E49" t="s">
        <v>2275</v>
      </c>
      <c r="F49" t="s">
        <v>5349</v>
      </c>
      <c r="G49" t="s">
        <v>5350</v>
      </c>
      <c r="H49" t="s">
        <v>2078</v>
      </c>
    </row>
    <row r="50" spans="1:9">
      <c r="A50" s="366">
        <v>46251</v>
      </c>
      <c r="B50" t="s">
        <v>2149</v>
      </c>
      <c r="C50" t="s">
        <v>1987</v>
      </c>
      <c r="D50" t="s">
        <v>960</v>
      </c>
      <c r="E50" t="s">
        <v>2277</v>
      </c>
      <c r="F50" t="s">
        <v>5351</v>
      </c>
      <c r="G50" t="s">
        <v>5352</v>
      </c>
      <c r="H50" t="s">
        <v>345</v>
      </c>
    </row>
    <row r="51" spans="1:9">
      <c r="A51" s="366">
        <v>46252</v>
      </c>
      <c r="B51" t="s">
        <v>2149</v>
      </c>
      <c r="C51" t="s">
        <v>1987</v>
      </c>
      <c r="D51" t="s">
        <v>960</v>
      </c>
      <c r="E51" t="s">
        <v>2278</v>
      </c>
      <c r="F51" t="s">
        <v>5279</v>
      </c>
      <c r="G51" t="s">
        <v>5280</v>
      </c>
      <c r="H51" t="s">
        <v>108</v>
      </c>
    </row>
    <row r="52" spans="1:9">
      <c r="A52" s="366">
        <v>46252</v>
      </c>
      <c r="B52" t="s">
        <v>1992</v>
      </c>
      <c r="C52" t="s">
        <v>1997</v>
      </c>
      <c r="D52" t="s">
        <v>1993</v>
      </c>
      <c r="E52" t="s">
        <v>2279</v>
      </c>
      <c r="F52" t="s">
        <v>5353</v>
      </c>
      <c r="G52" t="s">
        <v>5354</v>
      </c>
      <c r="H52" t="s">
        <v>2281</v>
      </c>
      <c r="I52" t="s">
        <v>5355</v>
      </c>
    </row>
    <row r="53" spans="1:9">
      <c r="A53" s="366">
        <v>46252</v>
      </c>
      <c r="B53" t="s">
        <v>1992</v>
      </c>
      <c r="C53" t="s">
        <v>2005</v>
      </c>
      <c r="D53" t="s">
        <v>2013</v>
      </c>
      <c r="E53" t="s">
        <v>2283</v>
      </c>
      <c r="F53" t="s">
        <v>5356</v>
      </c>
      <c r="G53" t="s">
        <v>5357</v>
      </c>
      <c r="H53" t="s">
        <v>2285</v>
      </c>
      <c r="I53" t="s">
        <v>5358</v>
      </c>
    </row>
    <row r="54" spans="1:9">
      <c r="A54" s="366">
        <v>46252</v>
      </c>
      <c r="B54" t="s">
        <v>1992</v>
      </c>
      <c r="C54" t="s">
        <v>1987</v>
      </c>
      <c r="D54" t="s">
        <v>1993</v>
      </c>
      <c r="E54" t="s">
        <v>2084</v>
      </c>
      <c r="F54" t="s">
        <v>5359</v>
      </c>
      <c r="G54" t="s">
        <v>5360</v>
      </c>
      <c r="H54" t="s">
        <v>2086</v>
      </c>
      <c r="I54" t="s">
        <v>330</v>
      </c>
    </row>
    <row r="55" spans="1:9">
      <c r="A55" s="366">
        <v>46252</v>
      </c>
      <c r="B55" t="s">
        <v>1992</v>
      </c>
      <c r="C55" t="s">
        <v>1987</v>
      </c>
      <c r="D55" t="s">
        <v>960</v>
      </c>
      <c r="E55" t="s">
        <v>2096</v>
      </c>
      <c r="F55" t="s">
        <v>5361</v>
      </c>
      <c r="G55" t="s">
        <v>5360</v>
      </c>
      <c r="H55" t="s">
        <v>2098</v>
      </c>
      <c r="I55" t="s">
        <v>330</v>
      </c>
    </row>
    <row r="56" spans="1:9">
      <c r="A56" s="366">
        <v>46252</v>
      </c>
      <c r="B56" t="s">
        <v>1992</v>
      </c>
      <c r="C56" t="s">
        <v>1987</v>
      </c>
      <c r="D56" t="s">
        <v>960</v>
      </c>
      <c r="E56" t="s">
        <v>2287</v>
      </c>
      <c r="F56" t="s">
        <v>5362</v>
      </c>
      <c r="G56" t="s">
        <v>5363</v>
      </c>
      <c r="H56" t="s">
        <v>1611</v>
      </c>
    </row>
    <row r="57" spans="1:9">
      <c r="A57" s="366">
        <v>46252</v>
      </c>
      <c r="B57" t="s">
        <v>1992</v>
      </c>
      <c r="C57" t="s">
        <v>1987</v>
      </c>
      <c r="D57" t="s">
        <v>960</v>
      </c>
      <c r="E57" t="s">
        <v>2289</v>
      </c>
      <c r="F57" t="s">
        <v>5364</v>
      </c>
      <c r="G57" t="s">
        <v>5365</v>
      </c>
      <c r="H57" t="s">
        <v>4717</v>
      </c>
    </row>
    <row r="58" spans="1:9">
      <c r="A58" s="366">
        <v>46252</v>
      </c>
      <c r="B58" t="s">
        <v>1992</v>
      </c>
      <c r="C58" t="s">
        <v>1987</v>
      </c>
      <c r="D58" t="s">
        <v>2013</v>
      </c>
      <c r="E58" t="s">
        <v>2104</v>
      </c>
      <c r="F58" t="s">
        <v>5366</v>
      </c>
      <c r="G58" t="s">
        <v>5367</v>
      </c>
      <c r="H58" t="s">
        <v>2292</v>
      </c>
    </row>
    <row r="59" spans="1:9">
      <c r="A59" s="366">
        <v>46252</v>
      </c>
      <c r="B59" t="s">
        <v>1992</v>
      </c>
      <c r="C59" t="s">
        <v>1987</v>
      </c>
      <c r="D59" t="s">
        <v>2023</v>
      </c>
      <c r="E59" t="s">
        <v>2293</v>
      </c>
      <c r="H59" t="s">
        <v>121</v>
      </c>
    </row>
    <row r="60" spans="1:9">
      <c r="A60" s="366">
        <v>46252</v>
      </c>
      <c r="B60" t="s">
        <v>1992</v>
      </c>
      <c r="C60" t="s">
        <v>1987</v>
      </c>
      <c r="D60" t="s">
        <v>2038</v>
      </c>
      <c r="E60" t="s">
        <v>2294</v>
      </c>
      <c r="F60" t="s">
        <v>5368</v>
      </c>
      <c r="G60" t="s">
        <v>5369</v>
      </c>
      <c r="H60" t="s">
        <v>409</v>
      </c>
      <c r="I60" t="s">
        <v>410</v>
      </c>
    </row>
    <row r="61" spans="1:9">
      <c r="A61" s="366">
        <v>46253</v>
      </c>
      <c r="B61" t="s">
        <v>1992</v>
      </c>
      <c r="C61" t="s">
        <v>1987</v>
      </c>
      <c r="D61" t="s">
        <v>960</v>
      </c>
      <c r="E61" t="s">
        <v>2298</v>
      </c>
      <c r="F61" t="s">
        <v>5370</v>
      </c>
      <c r="G61" t="s">
        <v>5371</v>
      </c>
      <c r="H61" t="s">
        <v>121</v>
      </c>
    </row>
    <row r="62" spans="1:9">
      <c r="A62" s="366">
        <v>46253</v>
      </c>
      <c r="B62" t="s">
        <v>2052</v>
      </c>
      <c r="C62" t="s">
        <v>2005</v>
      </c>
      <c r="D62" t="s">
        <v>1993</v>
      </c>
      <c r="E62" t="s">
        <v>2300</v>
      </c>
      <c r="F62" t="s">
        <v>5372</v>
      </c>
      <c r="G62" t="s">
        <v>5373</v>
      </c>
      <c r="H62" t="s">
        <v>5374</v>
      </c>
      <c r="I62" t="s">
        <v>1114</v>
      </c>
    </row>
    <row r="63" spans="1:9">
      <c r="A63" s="366">
        <v>46253</v>
      </c>
      <c r="B63" t="s">
        <v>2052</v>
      </c>
      <c r="C63" t="s">
        <v>2005</v>
      </c>
      <c r="D63" t="s">
        <v>2013</v>
      </c>
      <c r="E63" t="s">
        <v>1432</v>
      </c>
      <c r="F63" t="s">
        <v>5375</v>
      </c>
      <c r="G63" t="s">
        <v>5376</v>
      </c>
      <c r="H63" t="s">
        <v>1434</v>
      </c>
      <c r="I63" t="s">
        <v>1435</v>
      </c>
    </row>
    <row r="64" spans="1:9">
      <c r="A64" s="366">
        <v>46253</v>
      </c>
      <c r="B64" t="s">
        <v>2052</v>
      </c>
      <c r="C64" t="s">
        <v>1987</v>
      </c>
      <c r="D64" t="s">
        <v>1993</v>
      </c>
      <c r="E64" t="s">
        <v>2303</v>
      </c>
      <c r="F64" t="s">
        <v>5377</v>
      </c>
      <c r="G64" t="s">
        <v>5378</v>
      </c>
      <c r="H64" t="s">
        <v>101</v>
      </c>
    </row>
    <row r="65" spans="1:9">
      <c r="A65" s="366">
        <v>46253</v>
      </c>
      <c r="B65" t="s">
        <v>2052</v>
      </c>
      <c r="C65" t="s">
        <v>1987</v>
      </c>
      <c r="D65" t="s">
        <v>960</v>
      </c>
      <c r="E65" t="s">
        <v>2014</v>
      </c>
      <c r="F65" t="s">
        <v>5379</v>
      </c>
      <c r="G65" t="s">
        <v>5380</v>
      </c>
      <c r="H65" t="s">
        <v>115</v>
      </c>
    </row>
    <row r="66" spans="1:9">
      <c r="A66" s="366">
        <v>46253</v>
      </c>
      <c r="B66" t="s">
        <v>2052</v>
      </c>
      <c r="C66" t="s">
        <v>1987</v>
      </c>
      <c r="D66" t="s">
        <v>960</v>
      </c>
      <c r="E66" t="s">
        <v>2310</v>
      </c>
      <c r="F66" t="s">
        <v>5381</v>
      </c>
      <c r="G66" t="s">
        <v>5382</v>
      </c>
      <c r="H66" t="s">
        <v>121</v>
      </c>
    </row>
    <row r="67" spans="1:9">
      <c r="A67" s="366">
        <v>46253</v>
      </c>
      <c r="B67" t="s">
        <v>2052</v>
      </c>
      <c r="C67" t="s">
        <v>1987</v>
      </c>
      <c r="D67" t="s">
        <v>2013</v>
      </c>
      <c r="E67" t="s">
        <v>2014</v>
      </c>
      <c r="F67" t="s">
        <v>5379</v>
      </c>
      <c r="G67" t="s">
        <v>5380</v>
      </c>
      <c r="H67" t="s">
        <v>115</v>
      </c>
    </row>
    <row r="68" spans="1:9">
      <c r="A68" s="366">
        <v>46253</v>
      </c>
      <c r="B68" t="s">
        <v>2052</v>
      </c>
      <c r="C68" t="s">
        <v>1987</v>
      </c>
      <c r="D68" t="s">
        <v>2023</v>
      </c>
      <c r="E68" t="s">
        <v>2313</v>
      </c>
      <c r="F68" t="s">
        <v>5276</v>
      </c>
      <c r="G68" t="s">
        <v>5277</v>
      </c>
      <c r="H68" t="s">
        <v>2163</v>
      </c>
      <c r="I68" t="s">
        <v>49</v>
      </c>
    </row>
    <row r="69" spans="1:9">
      <c r="A69" s="366">
        <v>46253</v>
      </c>
      <c r="B69" t="s">
        <v>2052</v>
      </c>
      <c r="C69" t="s">
        <v>1987</v>
      </c>
      <c r="D69" t="s">
        <v>960</v>
      </c>
      <c r="E69" t="s">
        <v>2314</v>
      </c>
      <c r="F69" t="s">
        <v>5276</v>
      </c>
      <c r="G69" t="s">
        <v>5278</v>
      </c>
      <c r="H69" t="s">
        <v>59</v>
      </c>
      <c r="I69" t="s">
        <v>49</v>
      </c>
    </row>
    <row r="70" spans="1:9">
      <c r="A70" s="366">
        <v>46253</v>
      </c>
      <c r="B70" t="s">
        <v>2052</v>
      </c>
      <c r="C70" t="s">
        <v>1987</v>
      </c>
      <c r="D70" t="s">
        <v>960</v>
      </c>
      <c r="E70" t="s">
        <v>2315</v>
      </c>
      <c r="F70" t="s">
        <v>5279</v>
      </c>
      <c r="G70" t="s">
        <v>5280</v>
      </c>
      <c r="H70" t="s">
        <v>108</v>
      </c>
    </row>
    <row r="71" spans="1:9">
      <c r="A71" s="366">
        <v>46253</v>
      </c>
      <c r="B71" t="s">
        <v>2052</v>
      </c>
      <c r="C71" t="s">
        <v>1987</v>
      </c>
      <c r="D71" t="s">
        <v>2038</v>
      </c>
      <c r="E71" t="s">
        <v>2316</v>
      </c>
      <c r="F71" t="s">
        <v>5383</v>
      </c>
      <c r="G71" t="s">
        <v>5384</v>
      </c>
      <c r="H71" t="s">
        <v>2041</v>
      </c>
      <c r="I71" t="s">
        <v>88</v>
      </c>
    </row>
    <row r="72" spans="1:9">
      <c r="A72" s="366">
        <v>46254</v>
      </c>
      <c r="B72" t="s">
        <v>2052</v>
      </c>
      <c r="C72" t="s">
        <v>1987</v>
      </c>
      <c r="D72" t="s">
        <v>960</v>
      </c>
      <c r="E72" t="s">
        <v>2320</v>
      </c>
      <c r="F72" t="s">
        <v>5311</v>
      </c>
      <c r="G72" t="s">
        <v>5385</v>
      </c>
      <c r="H72" t="s">
        <v>128</v>
      </c>
    </row>
    <row r="73" spans="1:9">
      <c r="A73" s="366">
        <v>46254</v>
      </c>
      <c r="B73" t="s">
        <v>2083</v>
      </c>
      <c r="C73" t="s">
        <v>2005</v>
      </c>
      <c r="D73" t="s">
        <v>1993</v>
      </c>
      <c r="E73" t="s">
        <v>2322</v>
      </c>
      <c r="F73" t="s">
        <v>5386</v>
      </c>
      <c r="G73" t="s">
        <v>5387</v>
      </c>
      <c r="H73" t="s">
        <v>5388</v>
      </c>
    </row>
    <row r="74" spans="1:9">
      <c r="A74" t="s">
        <v>5389</v>
      </c>
      <c r="B74" t="s">
        <v>2083</v>
      </c>
      <c r="C74" t="s">
        <v>2005</v>
      </c>
      <c r="D74" t="s">
        <v>2013</v>
      </c>
      <c r="E74" t="s">
        <v>4872</v>
      </c>
      <c r="F74" t="s">
        <v>5390</v>
      </c>
      <c r="G74" t="s">
        <v>5391</v>
      </c>
      <c r="H74" t="s">
        <v>1427</v>
      </c>
    </row>
    <row r="75" spans="1:9">
      <c r="A75" t="s">
        <v>5389</v>
      </c>
      <c r="B75" t="s">
        <v>2083</v>
      </c>
      <c r="C75" t="s">
        <v>1987</v>
      </c>
      <c r="D75" t="s">
        <v>1993</v>
      </c>
      <c r="E75" t="s">
        <v>2326</v>
      </c>
      <c r="F75" t="s">
        <v>5392</v>
      </c>
      <c r="G75" t="s">
        <v>5393</v>
      </c>
      <c r="H75" t="s">
        <v>2328</v>
      </c>
      <c r="I75" t="s">
        <v>504</v>
      </c>
    </row>
    <row r="76" spans="1:9">
      <c r="A76" t="s">
        <v>5389</v>
      </c>
      <c r="B76" t="s">
        <v>2083</v>
      </c>
      <c r="C76" t="s">
        <v>1987</v>
      </c>
      <c r="D76" t="s">
        <v>2013</v>
      </c>
      <c r="E76" t="s">
        <v>2334</v>
      </c>
      <c r="F76" t="s">
        <v>5394</v>
      </c>
      <c r="G76" t="s">
        <v>5395</v>
      </c>
      <c r="H76" t="s">
        <v>2106</v>
      </c>
      <c r="I76" t="s">
        <v>504</v>
      </c>
    </row>
    <row r="77" spans="1:9">
      <c r="A77" t="s">
        <v>5389</v>
      </c>
      <c r="B77" t="s">
        <v>2083</v>
      </c>
      <c r="C77" t="s">
        <v>1987</v>
      </c>
      <c r="D77" t="s">
        <v>2023</v>
      </c>
      <c r="E77" t="s">
        <v>2230</v>
      </c>
      <c r="H77" t="s">
        <v>121</v>
      </c>
    </row>
    <row r="78" spans="1:9">
      <c r="A78" t="s">
        <v>5389</v>
      </c>
      <c r="B78" t="s">
        <v>2083</v>
      </c>
      <c r="C78" t="s">
        <v>1987</v>
      </c>
      <c r="D78" t="s">
        <v>2038</v>
      </c>
      <c r="E78" t="s">
        <v>2336</v>
      </c>
      <c r="F78" t="s">
        <v>5396</v>
      </c>
      <c r="G78" t="s">
        <v>5397</v>
      </c>
      <c r="H78" t="s">
        <v>2338</v>
      </c>
      <c r="I78" t="s">
        <v>1383</v>
      </c>
    </row>
    <row r="79" spans="1:9">
      <c r="A79" s="366">
        <v>46255</v>
      </c>
      <c r="B79" t="s">
        <v>2083</v>
      </c>
      <c r="C79" t="s">
        <v>1987</v>
      </c>
      <c r="D79" t="s">
        <v>960</v>
      </c>
      <c r="E79" t="s">
        <v>2340</v>
      </c>
      <c r="F79" t="s">
        <v>5398</v>
      </c>
      <c r="G79" t="s">
        <v>5399</v>
      </c>
      <c r="H79" t="s">
        <v>128</v>
      </c>
    </row>
    <row r="80" spans="1:9">
      <c r="A80" s="366">
        <v>46255</v>
      </c>
      <c r="B80" t="s">
        <v>2123</v>
      </c>
      <c r="C80" t="s">
        <v>2005</v>
      </c>
      <c r="D80" t="s">
        <v>1993</v>
      </c>
      <c r="E80" t="s">
        <v>2342</v>
      </c>
      <c r="F80" t="s">
        <v>5400</v>
      </c>
      <c r="G80" t="s">
        <v>5401</v>
      </c>
      <c r="H80" t="s">
        <v>510</v>
      </c>
    </row>
    <row r="81" spans="1:9">
      <c r="A81" s="366">
        <v>46255</v>
      </c>
      <c r="B81" t="s">
        <v>2123</v>
      </c>
      <c r="C81" t="s">
        <v>1987</v>
      </c>
      <c r="D81" t="s">
        <v>1993</v>
      </c>
      <c r="E81" t="s">
        <v>2346</v>
      </c>
      <c r="F81" t="s">
        <v>5402</v>
      </c>
      <c r="G81" t="s">
        <v>5403</v>
      </c>
      <c r="H81" t="s">
        <v>133</v>
      </c>
    </row>
    <row r="82" spans="1:9">
      <c r="A82" s="366">
        <v>46255</v>
      </c>
      <c r="B82" t="s">
        <v>2123</v>
      </c>
      <c r="C82" t="s">
        <v>1987</v>
      </c>
      <c r="D82" t="s">
        <v>2013</v>
      </c>
      <c r="E82" t="s">
        <v>2350</v>
      </c>
      <c r="F82" t="s">
        <v>5404</v>
      </c>
      <c r="G82" t="s">
        <v>5405</v>
      </c>
      <c r="H82" t="s">
        <v>133</v>
      </c>
      <c r="I82" t="s">
        <v>186</v>
      </c>
    </row>
    <row r="83" spans="1:9">
      <c r="A83" s="366">
        <v>46255</v>
      </c>
      <c r="B83" t="s">
        <v>2123</v>
      </c>
      <c r="C83" t="s">
        <v>1987</v>
      </c>
      <c r="D83" t="s">
        <v>2023</v>
      </c>
      <c r="E83" t="s">
        <v>2184</v>
      </c>
      <c r="H83" t="s">
        <v>121</v>
      </c>
    </row>
    <row r="84" spans="1:9">
      <c r="A84" s="366">
        <v>46255</v>
      </c>
      <c r="B84" t="s">
        <v>2123</v>
      </c>
      <c r="C84" t="s">
        <v>1987</v>
      </c>
      <c r="D84" t="s">
        <v>2038</v>
      </c>
      <c r="E84" t="s">
        <v>2353</v>
      </c>
      <c r="F84" t="s">
        <v>5406</v>
      </c>
      <c r="G84" t="s">
        <v>5407</v>
      </c>
      <c r="H84" t="s">
        <v>30</v>
      </c>
      <c r="I84" t="s">
        <v>54</v>
      </c>
    </row>
    <row r="85" spans="1:9">
      <c r="A85" s="366">
        <v>46258</v>
      </c>
      <c r="B85" t="s">
        <v>2123</v>
      </c>
      <c r="C85" t="s">
        <v>1987</v>
      </c>
      <c r="D85" t="s">
        <v>960</v>
      </c>
      <c r="E85" t="s">
        <v>2356</v>
      </c>
      <c r="F85" t="s">
        <v>5338</v>
      </c>
      <c r="G85" t="s">
        <v>5339</v>
      </c>
      <c r="H85" t="s">
        <v>121</v>
      </c>
    </row>
    <row r="86" spans="1:9">
      <c r="A86" s="366">
        <v>46258</v>
      </c>
      <c r="B86" t="s">
        <v>2149</v>
      </c>
      <c r="C86" t="s">
        <v>2005</v>
      </c>
      <c r="D86" t="s">
        <v>1993</v>
      </c>
      <c r="E86" t="s">
        <v>2357</v>
      </c>
      <c r="F86" t="s">
        <v>5408</v>
      </c>
      <c r="G86" t="s">
        <v>5409</v>
      </c>
      <c r="H86" t="s">
        <v>5410</v>
      </c>
      <c r="I86" t="s">
        <v>1114</v>
      </c>
    </row>
    <row r="87" spans="1:9">
      <c r="A87" s="366">
        <v>46258</v>
      </c>
      <c r="B87" t="s">
        <v>2149</v>
      </c>
      <c r="C87" t="s">
        <v>1987</v>
      </c>
      <c r="D87" t="s">
        <v>1993</v>
      </c>
      <c r="E87" t="s">
        <v>2360</v>
      </c>
      <c r="F87" t="s">
        <v>5411</v>
      </c>
      <c r="G87" t="s">
        <v>5412</v>
      </c>
      <c r="H87" t="s">
        <v>5413</v>
      </c>
      <c r="I87" t="s">
        <v>1114</v>
      </c>
    </row>
    <row r="88" spans="1:9">
      <c r="A88" s="366">
        <v>46258</v>
      </c>
      <c r="B88" t="s">
        <v>2149</v>
      </c>
      <c r="C88" t="s">
        <v>1987</v>
      </c>
      <c r="D88" t="s">
        <v>2013</v>
      </c>
      <c r="E88" t="s">
        <v>2364</v>
      </c>
      <c r="F88" t="s">
        <v>5414</v>
      </c>
      <c r="G88" t="s">
        <v>5415</v>
      </c>
      <c r="H88" t="s">
        <v>2366</v>
      </c>
      <c r="I88" t="s">
        <v>5416</v>
      </c>
    </row>
    <row r="89" spans="1:9">
      <c r="A89" s="366">
        <v>46258</v>
      </c>
      <c r="B89" t="s">
        <v>2149</v>
      </c>
      <c r="C89" t="s">
        <v>1987</v>
      </c>
      <c r="D89" t="s">
        <v>2038</v>
      </c>
      <c r="E89" t="s">
        <v>2161</v>
      </c>
      <c r="F89" t="s">
        <v>5276</v>
      </c>
      <c r="G89" t="s">
        <v>5277</v>
      </c>
      <c r="H89" t="s">
        <v>2163</v>
      </c>
      <c r="I89" t="s">
        <v>49</v>
      </c>
    </row>
    <row r="90" spans="1:9">
      <c r="A90" s="366">
        <v>46259</v>
      </c>
      <c r="B90" t="s">
        <v>2149</v>
      </c>
      <c r="C90" t="s">
        <v>1987</v>
      </c>
      <c r="D90" t="s">
        <v>960</v>
      </c>
      <c r="E90" t="s">
        <v>2367</v>
      </c>
      <c r="F90" t="s">
        <v>5338</v>
      </c>
      <c r="G90" t="s">
        <v>5417</v>
      </c>
      <c r="H90" t="s">
        <v>108</v>
      </c>
    </row>
    <row r="91" spans="1:9">
      <c r="A91" s="366">
        <v>46259</v>
      </c>
      <c r="B91" t="s">
        <v>1992</v>
      </c>
      <c r="C91" t="s">
        <v>1961</v>
      </c>
      <c r="D91" t="s">
        <v>1993</v>
      </c>
      <c r="E91" t="s">
        <v>2219</v>
      </c>
      <c r="F91" t="s">
        <v>5418</v>
      </c>
      <c r="G91" t="s">
        <v>5419</v>
      </c>
      <c r="H91" t="s">
        <v>2086</v>
      </c>
      <c r="I91" t="s">
        <v>330</v>
      </c>
    </row>
    <row r="92" spans="1:9">
      <c r="A92" s="366">
        <v>46259</v>
      </c>
      <c r="B92" t="s">
        <v>1992</v>
      </c>
      <c r="C92" t="s">
        <v>1987</v>
      </c>
      <c r="D92" t="s">
        <v>1993</v>
      </c>
      <c r="E92" t="s">
        <v>2219</v>
      </c>
      <c r="F92" t="s">
        <v>5420</v>
      </c>
      <c r="G92" t="s">
        <v>5421</v>
      </c>
      <c r="H92" t="s">
        <v>2372</v>
      </c>
      <c r="I92" t="s">
        <v>330</v>
      </c>
    </row>
    <row r="93" spans="1:9">
      <c r="A93" s="366">
        <v>46259</v>
      </c>
      <c r="B93" t="s">
        <v>1992</v>
      </c>
      <c r="C93" t="s">
        <v>1987</v>
      </c>
      <c r="D93" t="s">
        <v>2013</v>
      </c>
      <c r="E93" t="s">
        <v>5422</v>
      </c>
      <c r="H93" t="s">
        <v>121</v>
      </c>
    </row>
    <row r="94" spans="1:9">
      <c r="A94" s="366">
        <v>46260</v>
      </c>
      <c r="B94" t="s">
        <v>1992</v>
      </c>
      <c r="C94" t="s">
        <v>1987</v>
      </c>
      <c r="D94" t="s">
        <v>2038</v>
      </c>
      <c r="E94" t="s">
        <v>2374</v>
      </c>
      <c r="F94" t="s">
        <v>5290</v>
      </c>
      <c r="G94" t="s">
        <v>5291</v>
      </c>
      <c r="H94" t="s">
        <v>2188</v>
      </c>
    </row>
    <row r="95" spans="1:9">
      <c r="A95" s="366">
        <v>46260</v>
      </c>
      <c r="B95" t="s">
        <v>2052</v>
      </c>
      <c r="C95" t="s">
        <v>1961</v>
      </c>
      <c r="D95" t="s">
        <v>960</v>
      </c>
      <c r="E95" t="s">
        <v>2202</v>
      </c>
      <c r="F95" t="s">
        <v>5296</v>
      </c>
      <c r="G95" t="s">
        <v>5297</v>
      </c>
      <c r="H95" t="s">
        <v>108</v>
      </c>
      <c r="I95" t="s">
        <v>280</v>
      </c>
    </row>
    <row r="96" spans="1:9">
      <c r="A96" s="366">
        <v>46260</v>
      </c>
      <c r="B96" t="s">
        <v>2052</v>
      </c>
      <c r="C96" t="s">
        <v>1961</v>
      </c>
      <c r="D96" t="s">
        <v>960</v>
      </c>
      <c r="E96" t="s">
        <v>2204</v>
      </c>
      <c r="F96" t="s">
        <v>5298</v>
      </c>
      <c r="G96" t="s">
        <v>5299</v>
      </c>
      <c r="H96" t="s">
        <v>108</v>
      </c>
    </row>
    <row r="97" spans="1:9">
      <c r="A97" s="366">
        <v>46260</v>
      </c>
      <c r="B97" t="s">
        <v>2052</v>
      </c>
      <c r="C97" t="s">
        <v>1961</v>
      </c>
      <c r="D97" t="s">
        <v>960</v>
      </c>
      <c r="E97" t="s">
        <v>2205</v>
      </c>
      <c r="F97" t="s">
        <v>5300</v>
      </c>
      <c r="G97" t="s">
        <v>5301</v>
      </c>
      <c r="H97" t="s">
        <v>121</v>
      </c>
    </row>
    <row r="98" spans="1:9">
      <c r="A98" s="366">
        <v>46260</v>
      </c>
      <c r="B98" t="s">
        <v>2052</v>
      </c>
      <c r="C98" t="s">
        <v>1961</v>
      </c>
      <c r="D98" t="s">
        <v>2013</v>
      </c>
      <c r="E98" t="s">
        <v>2206</v>
      </c>
      <c r="F98" t="s">
        <v>5300</v>
      </c>
      <c r="G98" t="s">
        <v>5302</v>
      </c>
      <c r="H98" t="s">
        <v>121</v>
      </c>
      <c r="I98" t="s">
        <v>280</v>
      </c>
    </row>
    <row r="99" spans="1:9">
      <c r="A99" s="366">
        <v>46260</v>
      </c>
      <c r="B99" t="s">
        <v>2052</v>
      </c>
      <c r="C99" t="s">
        <v>1961</v>
      </c>
      <c r="D99" t="s">
        <v>2023</v>
      </c>
      <c r="E99" t="s">
        <v>2208</v>
      </c>
      <c r="F99" t="s">
        <v>5303</v>
      </c>
      <c r="G99" t="s">
        <v>5304</v>
      </c>
      <c r="H99" t="s">
        <v>2210</v>
      </c>
      <c r="I99" t="s">
        <v>37</v>
      </c>
    </row>
    <row r="100" spans="1:9">
      <c r="A100" s="366">
        <v>46260</v>
      </c>
      <c r="B100" t="s">
        <v>2052</v>
      </c>
      <c r="C100" t="s">
        <v>1961</v>
      </c>
      <c r="D100" t="s">
        <v>960</v>
      </c>
      <c r="E100" t="s">
        <v>2212</v>
      </c>
      <c r="F100" t="s">
        <v>5305</v>
      </c>
      <c r="G100" t="s">
        <v>5306</v>
      </c>
      <c r="H100" t="s">
        <v>108</v>
      </c>
    </row>
    <row r="101" spans="1:9">
      <c r="A101" s="366">
        <v>46260</v>
      </c>
      <c r="B101" t="s">
        <v>2052</v>
      </c>
      <c r="C101" t="s">
        <v>1961</v>
      </c>
      <c r="D101" t="s">
        <v>960</v>
      </c>
      <c r="E101" t="s">
        <v>2213</v>
      </c>
      <c r="F101" t="s">
        <v>5307</v>
      </c>
      <c r="G101" t="s">
        <v>5308</v>
      </c>
      <c r="H101" t="s">
        <v>36</v>
      </c>
      <c r="I101" t="s">
        <v>37</v>
      </c>
    </row>
    <row r="102" spans="1:9">
      <c r="A102" s="366">
        <v>46260</v>
      </c>
      <c r="B102" t="s">
        <v>2052</v>
      </c>
      <c r="C102" t="s">
        <v>1987</v>
      </c>
      <c r="D102" t="s">
        <v>2038</v>
      </c>
      <c r="E102" t="s">
        <v>2378</v>
      </c>
      <c r="F102" t="s">
        <v>5423</v>
      </c>
      <c r="G102" t="s">
        <v>5424</v>
      </c>
      <c r="H102" t="s">
        <v>2380</v>
      </c>
      <c r="I102" t="s">
        <v>82</v>
      </c>
    </row>
    <row r="103" spans="1:9">
      <c r="A103" s="366">
        <v>46261</v>
      </c>
      <c r="B103" t="s">
        <v>2083</v>
      </c>
      <c r="C103" t="s">
        <v>1987</v>
      </c>
      <c r="D103" t="s">
        <v>2038</v>
      </c>
      <c r="E103" t="s">
        <v>2389</v>
      </c>
      <c r="F103" t="s">
        <v>5323</v>
      </c>
      <c r="G103" t="s">
        <v>5425</v>
      </c>
      <c r="H103" t="s">
        <v>75</v>
      </c>
    </row>
    <row r="104" spans="1:9">
      <c r="A104" s="366">
        <v>46262</v>
      </c>
      <c r="B104" t="s">
        <v>2123</v>
      </c>
      <c r="C104" t="s">
        <v>1961</v>
      </c>
      <c r="D104" t="s">
        <v>1993</v>
      </c>
      <c r="E104" t="s">
        <v>2394</v>
      </c>
      <c r="F104" t="s">
        <v>5426</v>
      </c>
      <c r="G104" t="s">
        <v>5427</v>
      </c>
      <c r="H104" t="s">
        <v>133</v>
      </c>
    </row>
    <row r="105" spans="1:9">
      <c r="A105" s="366">
        <v>46262</v>
      </c>
      <c r="B105" t="s">
        <v>2123</v>
      </c>
      <c r="C105" t="s">
        <v>1961</v>
      </c>
      <c r="D105" t="s">
        <v>2013</v>
      </c>
      <c r="E105" t="s">
        <v>2400</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337"/>
  <sheetViews>
    <sheetView topLeftCell="A27" workbookViewId="0">
      <selection activeCell="A114" sqref="A114"/>
    </sheetView>
  </sheetViews>
  <sheetFormatPr defaultRowHeight="1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0">
      <c r="A1" s="59" t="s">
        <v>1964</v>
      </c>
      <c r="B1" s="59" t="s">
        <v>3248</v>
      </c>
      <c r="C1" s="59" t="s">
        <v>4761</v>
      </c>
      <c r="D1" s="59" t="s">
        <v>5428</v>
      </c>
      <c r="E1" s="59" t="s">
        <v>5429</v>
      </c>
      <c r="F1" s="59" t="s">
        <v>5430</v>
      </c>
      <c r="G1" s="59" t="s">
        <v>5431</v>
      </c>
      <c r="H1" s="59" t="s">
        <v>5268</v>
      </c>
      <c r="I1" s="59" t="s">
        <v>5269</v>
      </c>
      <c r="J1" s="59" t="s">
        <v>4682</v>
      </c>
    </row>
    <row r="2" spans="1:10">
      <c r="A2" t="s">
        <v>5389</v>
      </c>
      <c r="B2" t="s">
        <v>2020</v>
      </c>
      <c r="C2" t="s">
        <v>5432</v>
      </c>
      <c r="D2" t="s">
        <v>551</v>
      </c>
      <c r="E2">
        <v>1</v>
      </c>
      <c r="F2" t="s">
        <v>5433</v>
      </c>
      <c r="G2" t="s">
        <v>2331</v>
      </c>
      <c r="H2" t="s">
        <v>5434</v>
      </c>
      <c r="I2" t="s">
        <v>5435</v>
      </c>
      <c r="J2" t="s">
        <v>471</v>
      </c>
    </row>
    <row r="3" spans="1:10">
      <c r="A3" t="s">
        <v>5389</v>
      </c>
      <c r="B3" t="s">
        <v>2021</v>
      </c>
      <c r="C3" t="s">
        <v>5432</v>
      </c>
      <c r="D3" t="s">
        <v>2459</v>
      </c>
      <c r="E3">
        <v>1</v>
      </c>
      <c r="F3" t="s">
        <v>5436</v>
      </c>
      <c r="G3" t="s">
        <v>2334</v>
      </c>
      <c r="H3" t="s">
        <v>5394</v>
      </c>
      <c r="I3" t="s">
        <v>5395</v>
      </c>
      <c r="J3" t="s">
        <v>2106</v>
      </c>
    </row>
    <row r="4" spans="1:10">
      <c r="A4" t="s">
        <v>5389</v>
      </c>
      <c r="B4" t="s">
        <v>2027</v>
      </c>
      <c r="C4" t="s">
        <v>5432</v>
      </c>
      <c r="D4" t="s">
        <v>551</v>
      </c>
      <c r="E4">
        <v>1</v>
      </c>
      <c r="F4" t="s">
        <v>5437</v>
      </c>
      <c r="G4" t="s">
        <v>2331</v>
      </c>
      <c r="H4" t="s">
        <v>5434</v>
      </c>
      <c r="I4" t="s">
        <v>5435</v>
      </c>
      <c r="J4" t="s">
        <v>471</v>
      </c>
    </row>
    <row r="5" spans="1:10" ht="121.5">
      <c r="A5" t="s">
        <v>5389</v>
      </c>
      <c r="B5" t="s">
        <v>2029</v>
      </c>
      <c r="C5" t="s">
        <v>5432</v>
      </c>
      <c r="D5" t="s">
        <v>2459</v>
      </c>
      <c r="E5">
        <v>4</v>
      </c>
      <c r="F5" s="367" t="s">
        <v>5438</v>
      </c>
      <c r="G5" s="367" t="s">
        <v>2334</v>
      </c>
      <c r="H5" s="367" t="s">
        <v>5394</v>
      </c>
      <c r="I5" t="s">
        <v>5395</v>
      </c>
      <c r="J5" t="s">
        <v>2106</v>
      </c>
    </row>
    <row r="6" spans="1:10" ht="121.5">
      <c r="A6" t="s">
        <v>5389</v>
      </c>
      <c r="B6" t="s">
        <v>2031</v>
      </c>
      <c r="C6" t="s">
        <v>5432</v>
      </c>
      <c r="D6" t="s">
        <v>2965</v>
      </c>
      <c r="E6">
        <v>1</v>
      </c>
      <c r="F6" t="s">
        <v>5439</v>
      </c>
      <c r="G6" s="367" t="s">
        <v>2334</v>
      </c>
      <c r="H6" s="367" t="s">
        <v>5394</v>
      </c>
      <c r="I6" t="s">
        <v>5395</v>
      </c>
      <c r="J6" t="s">
        <v>2106</v>
      </c>
    </row>
    <row r="7" spans="1:10" ht="30.75">
      <c r="A7" t="s">
        <v>5389</v>
      </c>
      <c r="B7" t="s">
        <v>2031</v>
      </c>
      <c r="C7" t="s">
        <v>5432</v>
      </c>
      <c r="D7" t="s">
        <v>2459</v>
      </c>
      <c r="E7">
        <v>2</v>
      </c>
      <c r="F7" s="367" t="s">
        <v>5440</v>
      </c>
      <c r="G7" t="s">
        <v>2334</v>
      </c>
      <c r="H7" t="s">
        <v>5394</v>
      </c>
      <c r="I7" t="s">
        <v>5395</v>
      </c>
      <c r="J7" t="s">
        <v>2106</v>
      </c>
    </row>
    <row r="8" spans="1:10">
      <c r="A8" t="s">
        <v>5389</v>
      </c>
      <c r="B8" t="s">
        <v>2034</v>
      </c>
      <c r="C8" t="s">
        <v>5432</v>
      </c>
      <c r="D8" t="s">
        <v>2534</v>
      </c>
      <c r="E8">
        <v>1</v>
      </c>
      <c r="F8" t="s">
        <v>2533</v>
      </c>
      <c r="G8" t="s">
        <v>2331</v>
      </c>
      <c r="H8" t="s">
        <v>5434</v>
      </c>
      <c r="I8" t="s">
        <v>5435</v>
      </c>
      <c r="J8" t="s">
        <v>471</v>
      </c>
    </row>
    <row r="9" spans="1:10">
      <c r="A9" t="s">
        <v>5389</v>
      </c>
      <c r="B9" t="s">
        <v>2034</v>
      </c>
      <c r="C9" t="s">
        <v>5432</v>
      </c>
      <c r="D9" t="s">
        <v>2459</v>
      </c>
      <c r="E9">
        <v>1</v>
      </c>
      <c r="F9" t="s">
        <v>5441</v>
      </c>
      <c r="G9" t="s">
        <v>2334</v>
      </c>
      <c r="H9" t="s">
        <v>5394</v>
      </c>
      <c r="I9" t="s">
        <v>5395</v>
      </c>
      <c r="J9" t="s">
        <v>2106</v>
      </c>
    </row>
    <row r="10" spans="1:10">
      <c r="A10" t="s">
        <v>5389</v>
      </c>
      <c r="B10" t="s">
        <v>2037</v>
      </c>
      <c r="C10" t="s">
        <v>5432</v>
      </c>
      <c r="D10" t="s">
        <v>551</v>
      </c>
      <c r="E10">
        <v>1</v>
      </c>
      <c r="F10" t="s">
        <v>5442</v>
      </c>
      <c r="G10" t="s">
        <v>2331</v>
      </c>
      <c r="H10" t="s">
        <v>5434</v>
      </c>
      <c r="I10" t="s">
        <v>5435</v>
      </c>
      <c r="J10" t="s">
        <v>471</v>
      </c>
    </row>
    <row r="11" spans="1:10">
      <c r="A11" t="s">
        <v>5389</v>
      </c>
      <c r="B11" t="s">
        <v>2037</v>
      </c>
      <c r="C11" t="s">
        <v>5432</v>
      </c>
      <c r="D11" t="s">
        <v>2541</v>
      </c>
      <c r="E11">
        <v>1</v>
      </c>
      <c r="F11" t="s">
        <v>5443</v>
      </c>
      <c r="G11" t="s">
        <v>2153</v>
      </c>
      <c r="H11" t="s">
        <v>307</v>
      </c>
      <c r="J11" t="s">
        <v>121</v>
      </c>
    </row>
    <row r="12" spans="1:10" ht="45.75">
      <c r="A12" t="s">
        <v>5389</v>
      </c>
      <c r="B12" t="s">
        <v>2042</v>
      </c>
      <c r="C12" t="s">
        <v>5432</v>
      </c>
      <c r="D12" t="s">
        <v>551</v>
      </c>
      <c r="E12">
        <v>2</v>
      </c>
      <c r="F12" s="367" t="s">
        <v>5444</v>
      </c>
      <c r="G12" s="367" t="s">
        <v>2331</v>
      </c>
      <c r="H12" s="367" t="s">
        <v>5434</v>
      </c>
      <c r="I12" t="s">
        <v>5435</v>
      </c>
      <c r="J12" t="s">
        <v>471</v>
      </c>
    </row>
    <row r="13" spans="1:10">
      <c r="A13" t="s">
        <v>5389</v>
      </c>
      <c r="B13" t="s">
        <v>2044</v>
      </c>
      <c r="C13" t="s">
        <v>5432</v>
      </c>
      <c r="D13" t="s">
        <v>551</v>
      </c>
      <c r="E13">
        <v>1</v>
      </c>
      <c r="F13" t="s">
        <v>2547</v>
      </c>
      <c r="G13" t="s">
        <v>2331</v>
      </c>
      <c r="H13" t="s">
        <v>5434</v>
      </c>
      <c r="I13" t="s">
        <v>5435</v>
      </c>
      <c r="J13" t="s">
        <v>471</v>
      </c>
    </row>
    <row r="14" spans="1:10">
      <c r="A14" t="s">
        <v>5389</v>
      </c>
      <c r="B14" t="s">
        <v>2046</v>
      </c>
      <c r="C14" t="s">
        <v>5432</v>
      </c>
      <c r="D14" t="s">
        <v>2459</v>
      </c>
      <c r="E14">
        <v>1</v>
      </c>
      <c r="F14" t="s">
        <v>2506</v>
      </c>
      <c r="G14" t="s">
        <v>2334</v>
      </c>
      <c r="H14" t="s">
        <v>5394</v>
      </c>
      <c r="I14" t="s">
        <v>5395</v>
      </c>
      <c r="J14" t="s">
        <v>2106</v>
      </c>
    </row>
    <row r="15" spans="1:10" ht="91.5">
      <c r="A15" s="366">
        <v>46248</v>
      </c>
      <c r="B15" t="s">
        <v>2020</v>
      </c>
      <c r="C15" t="s">
        <v>5432</v>
      </c>
      <c r="D15" t="s">
        <v>1213</v>
      </c>
      <c r="E15">
        <v>1</v>
      </c>
      <c r="F15" t="s">
        <v>5445</v>
      </c>
      <c r="G15" t="s">
        <v>2701</v>
      </c>
      <c r="H15" s="367" t="s">
        <v>5331</v>
      </c>
      <c r="I15" t="s">
        <v>5332</v>
      </c>
      <c r="J15" t="s">
        <v>873</v>
      </c>
    </row>
    <row r="16" spans="1:10" ht="30.75">
      <c r="A16" s="366">
        <v>46248</v>
      </c>
      <c r="B16" t="s">
        <v>2020</v>
      </c>
      <c r="C16" t="s">
        <v>5432</v>
      </c>
      <c r="D16" t="s">
        <v>108</v>
      </c>
      <c r="E16">
        <v>2</v>
      </c>
      <c r="F16" s="367" t="s">
        <v>5446</v>
      </c>
      <c r="G16" t="s">
        <v>2245</v>
      </c>
      <c r="H16" t="s">
        <v>5329</v>
      </c>
      <c r="I16" t="s">
        <v>5330</v>
      </c>
      <c r="J16" t="s">
        <v>2247</v>
      </c>
    </row>
    <row r="17" spans="1:10" ht="152.25">
      <c r="A17" s="366">
        <v>46248</v>
      </c>
      <c r="B17" t="s">
        <v>2020</v>
      </c>
      <c r="C17" t="s">
        <v>5432</v>
      </c>
      <c r="D17" t="s">
        <v>2563</v>
      </c>
      <c r="E17">
        <v>1</v>
      </c>
      <c r="F17" t="s">
        <v>5447</v>
      </c>
      <c r="G17" t="s">
        <v>2245</v>
      </c>
      <c r="H17" s="367" t="s">
        <v>5329</v>
      </c>
      <c r="I17" t="s">
        <v>5330</v>
      </c>
      <c r="J17" t="s">
        <v>2247</v>
      </c>
    </row>
    <row r="18" spans="1:10" ht="60.75">
      <c r="A18" s="366">
        <v>46248</v>
      </c>
      <c r="B18" t="s">
        <v>2021</v>
      </c>
      <c r="C18" t="s">
        <v>5432</v>
      </c>
      <c r="D18" t="s">
        <v>108</v>
      </c>
      <c r="E18">
        <v>4</v>
      </c>
      <c r="F18" s="367" t="s">
        <v>5448</v>
      </c>
      <c r="G18" t="s">
        <v>2245</v>
      </c>
      <c r="H18" t="s">
        <v>5329</v>
      </c>
      <c r="I18" t="s">
        <v>5330</v>
      </c>
      <c r="J18" t="s">
        <v>2247</v>
      </c>
    </row>
    <row r="19" spans="1:10" ht="152.25">
      <c r="A19" s="366">
        <v>46248</v>
      </c>
      <c r="B19" t="s">
        <v>3890</v>
      </c>
      <c r="C19" t="s">
        <v>5432</v>
      </c>
      <c r="D19" t="s">
        <v>108</v>
      </c>
      <c r="E19">
        <v>2</v>
      </c>
      <c r="F19" s="367" t="s">
        <v>5449</v>
      </c>
      <c r="G19" t="s">
        <v>2245</v>
      </c>
      <c r="H19" s="367" t="s">
        <v>5329</v>
      </c>
      <c r="I19" t="s">
        <v>5330</v>
      </c>
      <c r="J19" t="s">
        <v>2247</v>
      </c>
    </row>
    <row r="20" spans="1:10">
      <c r="A20" s="366">
        <v>46248</v>
      </c>
      <c r="B20" t="s">
        <v>3890</v>
      </c>
      <c r="C20" t="s">
        <v>5432</v>
      </c>
      <c r="D20" t="s">
        <v>2522</v>
      </c>
      <c r="E20">
        <v>1</v>
      </c>
      <c r="F20" t="s">
        <v>5450</v>
      </c>
      <c r="G20" t="s">
        <v>2245</v>
      </c>
      <c r="H20" t="s">
        <v>5329</v>
      </c>
      <c r="I20" t="s">
        <v>5330</v>
      </c>
      <c r="J20" t="s">
        <v>2247</v>
      </c>
    </row>
    <row r="21" spans="1:10" ht="152.25">
      <c r="A21" s="366">
        <v>46248</v>
      </c>
      <c r="B21" t="s">
        <v>3890</v>
      </c>
      <c r="C21" t="s">
        <v>5432</v>
      </c>
      <c r="D21" t="s">
        <v>2580</v>
      </c>
      <c r="E21">
        <v>1</v>
      </c>
      <c r="F21" t="s">
        <v>5451</v>
      </c>
      <c r="G21" t="s">
        <v>2245</v>
      </c>
      <c r="H21" s="367" t="s">
        <v>5329</v>
      </c>
      <c r="I21" t="s">
        <v>5330</v>
      </c>
      <c r="J21" t="s">
        <v>2247</v>
      </c>
    </row>
    <row r="22" spans="1:10">
      <c r="A22" s="366">
        <v>46248</v>
      </c>
      <c r="B22" t="s">
        <v>2027</v>
      </c>
      <c r="C22" t="s">
        <v>5432</v>
      </c>
      <c r="D22" t="s">
        <v>2586</v>
      </c>
      <c r="E22">
        <v>1</v>
      </c>
      <c r="F22" t="s">
        <v>5452</v>
      </c>
      <c r="G22" t="s">
        <v>2245</v>
      </c>
      <c r="H22" t="s">
        <v>5329</v>
      </c>
      <c r="I22" t="s">
        <v>5330</v>
      </c>
      <c r="J22" t="s">
        <v>2247</v>
      </c>
    </row>
    <row r="23" spans="1:10">
      <c r="A23" s="366">
        <v>46248</v>
      </c>
      <c r="B23" t="s">
        <v>2027</v>
      </c>
      <c r="C23" t="s">
        <v>5432</v>
      </c>
      <c r="D23" t="s">
        <v>2588</v>
      </c>
      <c r="E23">
        <v>1</v>
      </c>
      <c r="F23" t="s">
        <v>5453</v>
      </c>
      <c r="G23" t="s">
        <v>2245</v>
      </c>
      <c r="H23" t="s">
        <v>5329</v>
      </c>
      <c r="I23" t="s">
        <v>5330</v>
      </c>
      <c r="J23" t="s">
        <v>2247</v>
      </c>
    </row>
    <row r="24" spans="1:10" ht="30.75">
      <c r="A24" s="366">
        <v>46248</v>
      </c>
      <c r="B24" t="s">
        <v>2027</v>
      </c>
      <c r="C24" t="s">
        <v>5432</v>
      </c>
      <c r="D24" t="s">
        <v>108</v>
      </c>
      <c r="E24">
        <v>2</v>
      </c>
      <c r="F24" s="367" t="s">
        <v>5454</v>
      </c>
      <c r="G24" s="367" t="s">
        <v>2245</v>
      </c>
      <c r="H24" t="s">
        <v>5329</v>
      </c>
      <c r="I24" t="s">
        <v>5330</v>
      </c>
      <c r="J24" t="s">
        <v>2247</v>
      </c>
    </row>
    <row r="25" spans="1:10" ht="45.75">
      <c r="A25" s="366">
        <v>46248</v>
      </c>
      <c r="B25" t="s">
        <v>2029</v>
      </c>
      <c r="C25" t="s">
        <v>5432</v>
      </c>
      <c r="D25" t="s">
        <v>108</v>
      </c>
      <c r="E25">
        <v>3</v>
      </c>
      <c r="F25" s="367" t="s">
        <v>5455</v>
      </c>
      <c r="G25" s="367" t="s">
        <v>2245</v>
      </c>
      <c r="H25" t="s">
        <v>5329</v>
      </c>
      <c r="I25" t="s">
        <v>5330</v>
      </c>
      <c r="J25" t="s">
        <v>2247</v>
      </c>
    </row>
    <row r="26" spans="1:10" ht="30.75">
      <c r="A26" s="366">
        <v>46248</v>
      </c>
      <c r="B26" t="s">
        <v>2031</v>
      </c>
      <c r="C26" t="s">
        <v>5432</v>
      </c>
      <c r="D26" t="s">
        <v>108</v>
      </c>
      <c r="E26">
        <v>2</v>
      </c>
      <c r="F26" s="367" t="s">
        <v>5456</v>
      </c>
      <c r="G26" t="s">
        <v>2245</v>
      </c>
      <c r="H26" t="s">
        <v>5329</v>
      </c>
      <c r="I26" t="s">
        <v>5330</v>
      </c>
      <c r="J26" t="s">
        <v>2247</v>
      </c>
    </row>
    <row r="27" spans="1:10">
      <c r="A27" s="366">
        <v>46248</v>
      </c>
      <c r="B27" t="s">
        <v>2031</v>
      </c>
      <c r="C27" t="s">
        <v>5432</v>
      </c>
      <c r="D27" t="s">
        <v>2586</v>
      </c>
      <c r="E27">
        <v>1</v>
      </c>
      <c r="F27" t="s">
        <v>5457</v>
      </c>
      <c r="G27" t="s">
        <v>2245</v>
      </c>
      <c r="H27" t="s">
        <v>5329</v>
      </c>
      <c r="I27" t="s">
        <v>5330</v>
      </c>
      <c r="J27" t="s">
        <v>2247</v>
      </c>
    </row>
    <row r="28" spans="1:10">
      <c r="A28" s="366">
        <v>46248</v>
      </c>
      <c r="B28" t="s">
        <v>2031</v>
      </c>
      <c r="C28" t="s">
        <v>5432</v>
      </c>
      <c r="D28" t="s">
        <v>2605</v>
      </c>
      <c r="E28">
        <v>1</v>
      </c>
      <c r="F28" t="s">
        <v>5458</v>
      </c>
      <c r="G28" s="367" t="s">
        <v>2245</v>
      </c>
      <c r="H28" t="s">
        <v>5329</v>
      </c>
      <c r="I28" t="s">
        <v>5330</v>
      </c>
      <c r="J28" t="s">
        <v>2247</v>
      </c>
    </row>
    <row r="29" spans="1:10">
      <c r="A29" s="366">
        <v>46248</v>
      </c>
      <c r="B29" t="s">
        <v>2031</v>
      </c>
      <c r="C29" t="s">
        <v>5432</v>
      </c>
      <c r="D29" t="s">
        <v>2563</v>
      </c>
      <c r="E29">
        <v>1</v>
      </c>
      <c r="F29" t="s">
        <v>5459</v>
      </c>
      <c r="G29" s="367" t="s">
        <v>2245</v>
      </c>
      <c r="H29" t="s">
        <v>5329</v>
      </c>
      <c r="I29" t="s">
        <v>5330</v>
      </c>
      <c r="J29" t="s">
        <v>2247</v>
      </c>
    </row>
    <row r="30" spans="1:10" ht="45.75">
      <c r="A30" s="366">
        <v>46248</v>
      </c>
      <c r="B30" t="s">
        <v>2034</v>
      </c>
      <c r="C30" t="s">
        <v>5432</v>
      </c>
      <c r="D30" t="s">
        <v>2563</v>
      </c>
      <c r="E30">
        <v>3</v>
      </c>
      <c r="F30" s="367" t="s">
        <v>5460</v>
      </c>
      <c r="G30" s="367" t="s">
        <v>2245</v>
      </c>
      <c r="H30" t="s">
        <v>5329</v>
      </c>
      <c r="I30" t="s">
        <v>5330</v>
      </c>
      <c r="J30" t="s">
        <v>2247</v>
      </c>
    </row>
    <row r="31" spans="1:10">
      <c r="A31" s="366">
        <v>46248</v>
      </c>
      <c r="B31" t="s">
        <v>2034</v>
      </c>
      <c r="C31" t="s">
        <v>5432</v>
      </c>
      <c r="D31" t="s">
        <v>2534</v>
      </c>
      <c r="E31">
        <v>1</v>
      </c>
      <c r="F31" s="367" t="s">
        <v>2533</v>
      </c>
      <c r="G31" t="s">
        <v>2245</v>
      </c>
      <c r="H31" t="s">
        <v>5329</v>
      </c>
      <c r="I31" t="s">
        <v>5330</v>
      </c>
      <c r="J31" t="s">
        <v>2247</v>
      </c>
    </row>
    <row r="32" spans="1:10" ht="152.25">
      <c r="A32" s="366">
        <v>46248</v>
      </c>
      <c r="B32" t="s">
        <v>2034</v>
      </c>
      <c r="C32" t="s">
        <v>5432</v>
      </c>
      <c r="D32" t="s">
        <v>108</v>
      </c>
      <c r="E32">
        <v>4</v>
      </c>
      <c r="F32" s="367" t="s">
        <v>5461</v>
      </c>
      <c r="G32" t="s">
        <v>2245</v>
      </c>
      <c r="H32" s="367" t="s">
        <v>5329</v>
      </c>
      <c r="I32" t="s">
        <v>5330</v>
      </c>
      <c r="J32" t="s">
        <v>2247</v>
      </c>
    </row>
    <row r="33" spans="1:10" ht="152.25">
      <c r="A33" s="366">
        <v>46248</v>
      </c>
      <c r="B33" t="s">
        <v>2035</v>
      </c>
      <c r="C33" t="s">
        <v>5432</v>
      </c>
      <c r="D33" t="s">
        <v>108</v>
      </c>
      <c r="E33">
        <v>3</v>
      </c>
      <c r="F33" s="367" t="s">
        <v>5462</v>
      </c>
      <c r="G33" t="s">
        <v>2245</v>
      </c>
      <c r="H33" s="367" t="s">
        <v>5329</v>
      </c>
      <c r="I33" t="s">
        <v>5330</v>
      </c>
      <c r="J33" t="s">
        <v>2247</v>
      </c>
    </row>
    <row r="34" spans="1:10">
      <c r="A34" s="366">
        <v>46248</v>
      </c>
      <c r="B34" t="s">
        <v>2037</v>
      </c>
      <c r="C34" t="s">
        <v>5432</v>
      </c>
      <c r="D34" t="s">
        <v>2563</v>
      </c>
      <c r="E34">
        <v>1</v>
      </c>
      <c r="F34" s="367" t="s">
        <v>5463</v>
      </c>
      <c r="G34" t="s">
        <v>2245</v>
      </c>
      <c r="H34" t="s">
        <v>5329</v>
      </c>
      <c r="I34" t="s">
        <v>5330</v>
      </c>
      <c r="J34" t="s">
        <v>2247</v>
      </c>
    </row>
    <row r="35" spans="1:10" ht="152.25">
      <c r="A35" s="366">
        <v>46248</v>
      </c>
      <c r="B35" t="s">
        <v>2037</v>
      </c>
      <c r="C35" t="s">
        <v>5432</v>
      </c>
      <c r="D35" t="s">
        <v>108</v>
      </c>
      <c r="E35">
        <v>2</v>
      </c>
      <c r="F35" s="367" t="s">
        <v>5464</v>
      </c>
      <c r="G35" t="s">
        <v>2245</v>
      </c>
      <c r="H35" s="367" t="s">
        <v>5329</v>
      </c>
      <c r="I35" t="s">
        <v>5330</v>
      </c>
      <c r="J35" t="s">
        <v>2247</v>
      </c>
    </row>
    <row r="36" spans="1:10" ht="60.75">
      <c r="A36" s="366">
        <v>46248</v>
      </c>
      <c r="B36" t="s">
        <v>2042</v>
      </c>
      <c r="C36" t="s">
        <v>5432</v>
      </c>
      <c r="D36" t="s">
        <v>108</v>
      </c>
      <c r="E36">
        <v>4</v>
      </c>
      <c r="F36" s="367" t="s">
        <v>5465</v>
      </c>
      <c r="G36" t="s">
        <v>2245</v>
      </c>
      <c r="H36" t="s">
        <v>5329</v>
      </c>
      <c r="I36" t="s">
        <v>5330</v>
      </c>
      <c r="J36" t="s">
        <v>2247</v>
      </c>
    </row>
    <row r="37" spans="1:10" ht="152.25">
      <c r="A37" s="366">
        <v>46248</v>
      </c>
      <c r="B37" t="s">
        <v>2042</v>
      </c>
      <c r="C37" t="s">
        <v>5432</v>
      </c>
      <c r="D37" t="s">
        <v>2648</v>
      </c>
      <c r="E37">
        <v>1</v>
      </c>
      <c r="F37" s="367" t="s">
        <v>5466</v>
      </c>
      <c r="G37" t="s">
        <v>2245</v>
      </c>
      <c r="H37" s="367" t="s">
        <v>5329</v>
      </c>
      <c r="I37" t="s">
        <v>5330</v>
      </c>
      <c r="J37" t="s">
        <v>2247</v>
      </c>
    </row>
    <row r="38" spans="1:10" ht="152.25">
      <c r="A38" s="366">
        <v>46248</v>
      </c>
      <c r="B38" t="s">
        <v>2044</v>
      </c>
      <c r="C38" t="s">
        <v>5432</v>
      </c>
      <c r="D38" t="s">
        <v>108</v>
      </c>
      <c r="E38">
        <v>1</v>
      </c>
      <c r="F38" t="s">
        <v>5467</v>
      </c>
      <c r="G38" t="s">
        <v>2245</v>
      </c>
      <c r="H38" s="367" t="s">
        <v>5329</v>
      </c>
      <c r="I38" t="s">
        <v>5330</v>
      </c>
      <c r="J38" t="s">
        <v>2247</v>
      </c>
    </row>
    <row r="39" spans="1:10" ht="152.25">
      <c r="A39" s="366">
        <v>46248</v>
      </c>
      <c r="B39" t="s">
        <v>2044</v>
      </c>
      <c r="C39" t="s">
        <v>5432</v>
      </c>
      <c r="D39" t="s">
        <v>2563</v>
      </c>
      <c r="E39">
        <v>1</v>
      </c>
      <c r="F39" t="s">
        <v>5468</v>
      </c>
      <c r="G39" t="s">
        <v>2245</v>
      </c>
      <c r="H39" s="367" t="s">
        <v>5329</v>
      </c>
      <c r="I39" t="s">
        <v>5330</v>
      </c>
      <c r="J39" t="s">
        <v>2247</v>
      </c>
    </row>
    <row r="40" spans="1:10" ht="91.5">
      <c r="A40" s="366">
        <v>46248</v>
      </c>
      <c r="B40" t="s">
        <v>2044</v>
      </c>
      <c r="C40" t="s">
        <v>5432</v>
      </c>
      <c r="D40" t="s">
        <v>2656</v>
      </c>
      <c r="E40">
        <v>1</v>
      </c>
      <c r="F40" t="s">
        <v>5469</v>
      </c>
      <c r="G40" s="367" t="s">
        <v>2701</v>
      </c>
      <c r="H40" s="367" t="s">
        <v>5331</v>
      </c>
      <c r="I40" t="s">
        <v>5332</v>
      </c>
      <c r="J40" t="s">
        <v>873</v>
      </c>
    </row>
    <row r="41" spans="1:10" ht="152.25">
      <c r="A41" s="366">
        <v>46248</v>
      </c>
      <c r="B41" t="s">
        <v>2044</v>
      </c>
      <c r="C41" t="s">
        <v>5432</v>
      </c>
      <c r="D41" t="s">
        <v>2580</v>
      </c>
      <c r="E41">
        <v>1</v>
      </c>
      <c r="F41" t="s">
        <v>5470</v>
      </c>
      <c r="G41" s="367" t="s">
        <v>2245</v>
      </c>
      <c r="H41" s="367" t="s">
        <v>5329</v>
      </c>
      <c r="I41" t="s">
        <v>5330</v>
      </c>
      <c r="J41" t="s">
        <v>2247</v>
      </c>
    </row>
    <row r="42" spans="1:10" ht="152.25">
      <c r="A42" s="366">
        <v>46248</v>
      </c>
      <c r="B42" t="s">
        <v>2044</v>
      </c>
      <c r="C42" t="s">
        <v>5432</v>
      </c>
      <c r="D42" t="s">
        <v>2662</v>
      </c>
      <c r="E42">
        <v>1</v>
      </c>
      <c r="F42" t="s">
        <v>5471</v>
      </c>
      <c r="G42" t="s">
        <v>2245</v>
      </c>
      <c r="H42" s="367" t="s">
        <v>5329</v>
      </c>
      <c r="I42" t="s">
        <v>5330</v>
      </c>
      <c r="J42" t="s">
        <v>2247</v>
      </c>
    </row>
    <row r="43" spans="1:10">
      <c r="A43" s="366">
        <v>46248</v>
      </c>
      <c r="B43" t="s">
        <v>2044</v>
      </c>
      <c r="C43" t="s">
        <v>5432</v>
      </c>
      <c r="D43" t="s">
        <v>2664</v>
      </c>
      <c r="E43">
        <v>1</v>
      </c>
      <c r="F43" t="s">
        <v>5472</v>
      </c>
      <c r="G43" s="367" t="s">
        <v>2245</v>
      </c>
      <c r="H43" t="s">
        <v>5329</v>
      </c>
      <c r="I43" t="s">
        <v>5330</v>
      </c>
      <c r="J43" t="s">
        <v>2247</v>
      </c>
    </row>
    <row r="44" spans="1:10" ht="152.25">
      <c r="A44" s="366">
        <v>46248</v>
      </c>
      <c r="B44" t="s">
        <v>2046</v>
      </c>
      <c r="C44" t="s">
        <v>5432</v>
      </c>
      <c r="D44" t="s">
        <v>2668</v>
      </c>
      <c r="E44">
        <v>1</v>
      </c>
      <c r="F44" t="s">
        <v>5473</v>
      </c>
      <c r="G44" s="367" t="s">
        <v>2245</v>
      </c>
      <c r="H44" s="367" t="s">
        <v>5329</v>
      </c>
      <c r="I44" t="s">
        <v>5330</v>
      </c>
      <c r="J44" t="s">
        <v>2247</v>
      </c>
    </row>
    <row r="45" spans="1:10" ht="152.25">
      <c r="A45" s="366">
        <v>46248</v>
      </c>
      <c r="B45" t="s">
        <v>2046</v>
      </c>
      <c r="C45" t="s">
        <v>5432</v>
      </c>
      <c r="D45" t="s">
        <v>2501</v>
      </c>
      <c r="E45">
        <v>1</v>
      </c>
      <c r="F45" t="s">
        <v>5474</v>
      </c>
      <c r="G45" s="367" t="s">
        <v>2245</v>
      </c>
      <c r="H45" s="367" t="s">
        <v>5329</v>
      </c>
      <c r="I45" t="s">
        <v>5330</v>
      </c>
      <c r="J45" t="s">
        <v>2247</v>
      </c>
    </row>
    <row r="46" spans="1:10" ht="152.25">
      <c r="A46" s="366">
        <v>46248</v>
      </c>
      <c r="B46" t="s">
        <v>2046</v>
      </c>
      <c r="C46" t="s">
        <v>5432</v>
      </c>
      <c r="D46" t="s">
        <v>108</v>
      </c>
      <c r="E46">
        <v>1</v>
      </c>
      <c r="F46" t="s">
        <v>5475</v>
      </c>
      <c r="G46" s="367" t="s">
        <v>2245</v>
      </c>
      <c r="H46" s="367" t="s">
        <v>5329</v>
      </c>
      <c r="I46" t="s">
        <v>5330</v>
      </c>
      <c r="J46" t="s">
        <v>2247</v>
      </c>
    </row>
    <row r="47" spans="1:10" ht="152.25">
      <c r="A47" s="366">
        <v>46248</v>
      </c>
      <c r="B47" t="s">
        <v>2046</v>
      </c>
      <c r="C47" t="s">
        <v>5432</v>
      </c>
      <c r="D47" t="s">
        <v>2672</v>
      </c>
      <c r="E47">
        <v>1</v>
      </c>
      <c r="F47" t="s">
        <v>5476</v>
      </c>
      <c r="G47" s="367" t="s">
        <v>2245</v>
      </c>
      <c r="H47" s="367" t="s">
        <v>5329</v>
      </c>
      <c r="I47" t="s">
        <v>5330</v>
      </c>
      <c r="J47" t="s">
        <v>2247</v>
      </c>
    </row>
    <row r="48" spans="1:10" ht="213">
      <c r="A48" s="366">
        <v>46251</v>
      </c>
      <c r="B48" t="s">
        <v>2020</v>
      </c>
      <c r="C48" t="s">
        <v>5432</v>
      </c>
      <c r="D48" t="s">
        <v>2452</v>
      </c>
      <c r="E48">
        <v>1</v>
      </c>
      <c r="F48" t="s">
        <v>5477</v>
      </c>
      <c r="G48" t="s">
        <v>2272</v>
      </c>
      <c r="H48" s="367" t="s">
        <v>5346</v>
      </c>
      <c r="I48" t="s">
        <v>5347</v>
      </c>
      <c r="J48" t="s">
        <v>30</v>
      </c>
    </row>
    <row r="49" spans="1:14" ht="152.25">
      <c r="A49" s="366">
        <v>46251</v>
      </c>
      <c r="B49" t="s">
        <v>2020</v>
      </c>
      <c r="C49" t="s">
        <v>5432</v>
      </c>
      <c r="D49" t="s">
        <v>1213</v>
      </c>
      <c r="E49">
        <v>1</v>
      </c>
      <c r="F49" t="s">
        <v>5445</v>
      </c>
      <c r="G49" t="s">
        <v>2270</v>
      </c>
      <c r="H49" s="367" t="s">
        <v>5344</v>
      </c>
      <c r="I49" t="s">
        <v>5345</v>
      </c>
      <c r="J49" t="s">
        <v>1527</v>
      </c>
    </row>
    <row r="50" spans="1:14" ht="152.25">
      <c r="A50" s="366">
        <v>46251</v>
      </c>
      <c r="B50" t="s">
        <v>2020</v>
      </c>
      <c r="C50" t="s">
        <v>5432</v>
      </c>
      <c r="D50" t="s">
        <v>2558</v>
      </c>
      <c r="E50">
        <v>1</v>
      </c>
      <c r="F50" t="s">
        <v>2557</v>
      </c>
      <c r="G50" t="s">
        <v>2270</v>
      </c>
      <c r="H50" s="367" t="s">
        <v>5344</v>
      </c>
      <c r="I50" t="s">
        <v>5345</v>
      </c>
      <c r="J50" t="s">
        <v>1527</v>
      </c>
    </row>
    <row r="51" spans="1:14">
      <c r="A51" s="366">
        <v>46251</v>
      </c>
      <c r="B51" t="s">
        <v>2021</v>
      </c>
      <c r="C51" t="s">
        <v>5432</v>
      </c>
      <c r="D51" t="s">
        <v>2459</v>
      </c>
      <c r="E51">
        <v>1</v>
      </c>
      <c r="F51" t="s">
        <v>5436</v>
      </c>
      <c r="G51" t="s">
        <v>2272</v>
      </c>
      <c r="H51" t="s">
        <v>5346</v>
      </c>
      <c r="I51" t="s">
        <v>5347</v>
      </c>
      <c r="J51" t="s">
        <v>30</v>
      </c>
    </row>
    <row r="52" spans="1:14" ht="213">
      <c r="A52" s="366">
        <v>46251</v>
      </c>
      <c r="B52" t="s">
        <v>2029</v>
      </c>
      <c r="C52" t="s">
        <v>5432</v>
      </c>
      <c r="D52" t="s">
        <v>2459</v>
      </c>
      <c r="E52">
        <v>4</v>
      </c>
      <c r="F52" s="367" t="s">
        <v>5438</v>
      </c>
      <c r="G52" t="s">
        <v>2272</v>
      </c>
      <c r="H52" s="367" t="s">
        <v>5346</v>
      </c>
      <c r="I52" t="s">
        <v>5347</v>
      </c>
      <c r="J52" t="s">
        <v>30</v>
      </c>
    </row>
    <row r="53" spans="1:14" ht="213">
      <c r="A53" s="366">
        <v>46251</v>
      </c>
      <c r="B53" t="s">
        <v>2031</v>
      </c>
      <c r="C53" t="s">
        <v>5432</v>
      </c>
      <c r="D53" t="s">
        <v>2965</v>
      </c>
      <c r="E53">
        <v>1</v>
      </c>
      <c r="F53" s="367" t="s">
        <v>5439</v>
      </c>
      <c r="G53" t="s">
        <v>2272</v>
      </c>
      <c r="H53" s="367" t="s">
        <v>5346</v>
      </c>
      <c r="I53" t="s">
        <v>5347</v>
      </c>
      <c r="J53" t="s">
        <v>30</v>
      </c>
    </row>
    <row r="54" spans="1:14" ht="30.75">
      <c r="A54" s="366">
        <v>46251</v>
      </c>
      <c r="B54" t="s">
        <v>2031</v>
      </c>
      <c r="C54" t="s">
        <v>5432</v>
      </c>
      <c r="D54" s="382" t="s">
        <v>2459</v>
      </c>
      <c r="E54">
        <v>2</v>
      </c>
      <c r="F54" s="367" t="s">
        <v>5440</v>
      </c>
      <c r="G54" t="s">
        <v>2272</v>
      </c>
      <c r="H54" t="s">
        <v>5346</v>
      </c>
      <c r="I54" t="s">
        <v>5347</v>
      </c>
      <c r="J54" t="s">
        <v>30</v>
      </c>
    </row>
    <row r="55" spans="1:14">
      <c r="A55" s="366">
        <v>46251</v>
      </c>
      <c r="B55" t="s">
        <v>2034</v>
      </c>
      <c r="C55" t="s">
        <v>5432</v>
      </c>
      <c r="D55" t="s">
        <v>2459</v>
      </c>
      <c r="E55">
        <v>1</v>
      </c>
      <c r="F55" s="367" t="s">
        <v>5441</v>
      </c>
      <c r="G55" t="s">
        <v>2272</v>
      </c>
      <c r="H55" t="s">
        <v>5346</v>
      </c>
      <c r="I55" t="s">
        <v>5347</v>
      </c>
      <c r="J55" t="s">
        <v>30</v>
      </c>
    </row>
    <row r="56" spans="1:14" ht="30.75">
      <c r="A56" s="366">
        <v>46251</v>
      </c>
      <c r="B56" t="s">
        <v>2037</v>
      </c>
      <c r="C56" t="s">
        <v>5432</v>
      </c>
      <c r="D56" t="s">
        <v>2452</v>
      </c>
      <c r="E56">
        <v>2</v>
      </c>
      <c r="F56" s="367" t="s">
        <v>5478</v>
      </c>
      <c r="G56" t="s">
        <v>2272</v>
      </c>
      <c r="H56" t="s">
        <v>5346</v>
      </c>
      <c r="I56" t="s">
        <v>5347</v>
      </c>
      <c r="J56" t="s">
        <v>30</v>
      </c>
    </row>
    <row r="57" spans="1:14">
      <c r="A57" s="366">
        <v>46251</v>
      </c>
      <c r="B57" t="s">
        <v>2042</v>
      </c>
      <c r="C57" t="s">
        <v>5432</v>
      </c>
      <c r="D57" t="s">
        <v>2452</v>
      </c>
      <c r="E57">
        <v>1</v>
      </c>
      <c r="F57" s="367" t="s">
        <v>5479</v>
      </c>
      <c r="G57" s="367" t="s">
        <v>2272</v>
      </c>
      <c r="H57" t="s">
        <v>5346</v>
      </c>
      <c r="I57" t="s">
        <v>5347</v>
      </c>
      <c r="J57" t="s">
        <v>30</v>
      </c>
    </row>
    <row r="58" spans="1:14">
      <c r="A58" s="366">
        <v>46251</v>
      </c>
      <c r="B58" t="s">
        <v>2044</v>
      </c>
      <c r="C58" t="s">
        <v>5432</v>
      </c>
      <c r="D58" t="s">
        <v>2656</v>
      </c>
      <c r="E58">
        <v>1</v>
      </c>
      <c r="F58" t="s">
        <v>5469</v>
      </c>
      <c r="G58" s="367" t="s">
        <v>2270</v>
      </c>
      <c r="H58" t="s">
        <v>5344</v>
      </c>
      <c r="I58" t="s">
        <v>5345</v>
      </c>
      <c r="J58" t="s">
        <v>1527</v>
      </c>
    </row>
    <row r="59" spans="1:14" ht="30.75">
      <c r="A59" s="366">
        <v>46251</v>
      </c>
      <c r="B59" t="s">
        <v>2046</v>
      </c>
      <c r="C59" t="s">
        <v>5432</v>
      </c>
      <c r="D59" t="s">
        <v>2452</v>
      </c>
      <c r="E59">
        <v>2</v>
      </c>
      <c r="F59" s="367" t="s">
        <v>5480</v>
      </c>
      <c r="G59" t="s">
        <v>2272</v>
      </c>
      <c r="H59" t="s">
        <v>5346</v>
      </c>
      <c r="I59" t="s">
        <v>5347</v>
      </c>
      <c r="J59" t="s">
        <v>30</v>
      </c>
    </row>
    <row r="60" spans="1:14">
      <c r="A60" s="366">
        <v>46251</v>
      </c>
      <c r="B60" t="s">
        <v>2046</v>
      </c>
      <c r="C60" t="s">
        <v>5432</v>
      </c>
      <c r="D60" t="s">
        <v>2459</v>
      </c>
      <c r="E60">
        <v>1</v>
      </c>
      <c r="F60" s="367" t="s">
        <v>2506</v>
      </c>
      <c r="G60" s="367" t="s">
        <v>2272</v>
      </c>
      <c r="H60" t="s">
        <v>5346</v>
      </c>
      <c r="I60" t="s">
        <v>5347</v>
      </c>
      <c r="J60" t="s">
        <v>30</v>
      </c>
    </row>
    <row r="61" spans="1:14" ht="167.25">
      <c r="A61" s="366">
        <v>46252</v>
      </c>
      <c r="B61" t="s">
        <v>2020</v>
      </c>
      <c r="C61" t="s">
        <v>5432</v>
      </c>
      <c r="D61" t="s">
        <v>551</v>
      </c>
      <c r="E61">
        <v>1</v>
      </c>
      <c r="F61" t="s">
        <v>5433</v>
      </c>
      <c r="G61" t="s">
        <v>5481</v>
      </c>
      <c r="H61" s="367" t="s">
        <v>5364</v>
      </c>
      <c r="I61" t="s">
        <v>5365</v>
      </c>
      <c r="J61" t="s">
        <v>4717</v>
      </c>
    </row>
    <row r="62" spans="1:14" ht="45.75">
      <c r="A62" s="366">
        <v>46252</v>
      </c>
      <c r="B62" t="s">
        <v>2020</v>
      </c>
      <c r="C62" t="s">
        <v>5432</v>
      </c>
      <c r="D62" t="s">
        <v>1213</v>
      </c>
      <c r="E62">
        <v>2</v>
      </c>
      <c r="F62" s="367" t="s">
        <v>5482</v>
      </c>
      <c r="G62" t="s">
        <v>2224</v>
      </c>
      <c r="H62" s="367"/>
      <c r="I62" t="s">
        <v>3317</v>
      </c>
      <c r="K62" t="s">
        <v>3317</v>
      </c>
      <c r="L62" t="s">
        <v>3317</v>
      </c>
      <c r="N62" t="s">
        <v>3317</v>
      </c>
    </row>
    <row r="63" spans="1:14">
      <c r="A63" s="366">
        <v>46252</v>
      </c>
      <c r="B63" t="s">
        <v>2021</v>
      </c>
      <c r="C63" t="s">
        <v>5432</v>
      </c>
      <c r="D63" t="s">
        <v>2459</v>
      </c>
      <c r="E63">
        <v>1</v>
      </c>
      <c r="F63" s="367" t="s">
        <v>5436</v>
      </c>
      <c r="G63" t="s">
        <v>5483</v>
      </c>
      <c r="H63" t="s">
        <v>5366</v>
      </c>
      <c r="I63" t="s">
        <v>5367</v>
      </c>
      <c r="J63" t="s">
        <v>2292</v>
      </c>
    </row>
    <row r="64" spans="1:14">
      <c r="A64" s="366">
        <v>46252</v>
      </c>
      <c r="B64" t="s">
        <v>2027</v>
      </c>
      <c r="C64" t="s">
        <v>5432</v>
      </c>
      <c r="D64" t="s">
        <v>551</v>
      </c>
      <c r="E64">
        <v>1</v>
      </c>
      <c r="F64" t="s">
        <v>5437</v>
      </c>
      <c r="G64" t="s">
        <v>5481</v>
      </c>
      <c r="H64" t="s">
        <v>5364</v>
      </c>
      <c r="I64" t="s">
        <v>5365</v>
      </c>
      <c r="J64" t="s">
        <v>4717</v>
      </c>
    </row>
    <row r="65" spans="1:10" ht="60.75">
      <c r="A65" s="366">
        <v>46252</v>
      </c>
      <c r="B65" t="s">
        <v>2029</v>
      </c>
      <c r="C65" t="s">
        <v>5432</v>
      </c>
      <c r="D65" t="s">
        <v>2459</v>
      </c>
      <c r="E65">
        <v>4</v>
      </c>
      <c r="F65" s="367" t="s">
        <v>5438</v>
      </c>
      <c r="G65" t="s">
        <v>5483</v>
      </c>
      <c r="H65" t="s">
        <v>5366</v>
      </c>
      <c r="I65" t="s">
        <v>5367</v>
      </c>
      <c r="J65" t="s">
        <v>2292</v>
      </c>
    </row>
    <row r="66" spans="1:10" ht="229.5">
      <c r="A66" s="366">
        <v>46252</v>
      </c>
      <c r="B66" t="s">
        <v>2031</v>
      </c>
      <c r="C66" t="s">
        <v>5432</v>
      </c>
      <c r="D66" t="s">
        <v>2965</v>
      </c>
      <c r="E66">
        <v>1</v>
      </c>
      <c r="F66" t="s">
        <v>5439</v>
      </c>
      <c r="G66" t="s">
        <v>5483</v>
      </c>
      <c r="H66" s="367" t="s">
        <v>5366</v>
      </c>
      <c r="I66" t="s">
        <v>5367</v>
      </c>
      <c r="J66" t="s">
        <v>2292</v>
      </c>
    </row>
    <row r="67" spans="1:10" ht="229.5">
      <c r="A67" s="366">
        <v>46252</v>
      </c>
      <c r="B67" t="s">
        <v>2031</v>
      </c>
      <c r="C67" t="s">
        <v>5432</v>
      </c>
      <c r="D67" t="s">
        <v>2459</v>
      </c>
      <c r="E67">
        <v>2</v>
      </c>
      <c r="F67" s="367" t="s">
        <v>5440</v>
      </c>
      <c r="G67" t="s">
        <v>5483</v>
      </c>
      <c r="H67" s="367" t="s">
        <v>5366</v>
      </c>
      <c r="I67" t="s">
        <v>5367</v>
      </c>
      <c r="J67" t="s">
        <v>2292</v>
      </c>
    </row>
    <row r="68" spans="1:10">
      <c r="A68" s="366">
        <v>46252</v>
      </c>
      <c r="B68" t="s">
        <v>2034</v>
      </c>
      <c r="C68" t="s">
        <v>5432</v>
      </c>
      <c r="D68" t="s">
        <v>551</v>
      </c>
      <c r="E68">
        <v>1</v>
      </c>
      <c r="F68" s="367" t="s">
        <v>2533</v>
      </c>
      <c r="G68" t="s">
        <v>5481</v>
      </c>
      <c r="H68" t="s">
        <v>5364</v>
      </c>
      <c r="I68" t="s">
        <v>5365</v>
      </c>
      <c r="J68" t="s">
        <v>4717</v>
      </c>
    </row>
    <row r="69" spans="1:10" ht="229.5">
      <c r="A69" s="366">
        <v>46252</v>
      </c>
      <c r="B69" t="s">
        <v>2034</v>
      </c>
      <c r="C69" t="s">
        <v>5432</v>
      </c>
      <c r="D69" t="s">
        <v>2459</v>
      </c>
      <c r="E69">
        <v>1</v>
      </c>
      <c r="F69" s="367" t="s">
        <v>5441</v>
      </c>
      <c r="G69" t="s">
        <v>5483</v>
      </c>
      <c r="H69" s="367" t="s">
        <v>5366</v>
      </c>
      <c r="I69" t="s">
        <v>5367</v>
      </c>
      <c r="J69" t="s">
        <v>2292</v>
      </c>
    </row>
    <row r="70" spans="1:10" ht="167.25">
      <c r="A70" s="366">
        <v>46252</v>
      </c>
      <c r="B70" t="s">
        <v>2037</v>
      </c>
      <c r="C70" t="s">
        <v>5432</v>
      </c>
      <c r="D70" t="s">
        <v>551</v>
      </c>
      <c r="E70">
        <v>1</v>
      </c>
      <c r="F70" s="367" t="s">
        <v>5442</v>
      </c>
      <c r="G70" t="s">
        <v>5481</v>
      </c>
      <c r="H70" s="367" t="s">
        <v>5364</v>
      </c>
      <c r="I70" t="s">
        <v>5365</v>
      </c>
      <c r="J70" t="s">
        <v>4717</v>
      </c>
    </row>
    <row r="71" spans="1:10" ht="167.25">
      <c r="A71" s="366">
        <v>46252</v>
      </c>
      <c r="B71" t="s">
        <v>2037</v>
      </c>
      <c r="C71" t="s">
        <v>5432</v>
      </c>
      <c r="D71" t="s">
        <v>551</v>
      </c>
      <c r="E71">
        <v>1</v>
      </c>
      <c r="F71" t="s">
        <v>5443</v>
      </c>
      <c r="G71" t="s">
        <v>5481</v>
      </c>
      <c r="H71" s="367" t="s">
        <v>5364</v>
      </c>
      <c r="I71" t="s">
        <v>5365</v>
      </c>
      <c r="J71" t="s">
        <v>4717</v>
      </c>
    </row>
    <row r="72" spans="1:10" ht="167.25">
      <c r="A72" s="366">
        <v>46252</v>
      </c>
      <c r="B72" t="s">
        <v>2042</v>
      </c>
      <c r="C72" t="s">
        <v>5432</v>
      </c>
      <c r="D72" t="s">
        <v>551</v>
      </c>
      <c r="E72">
        <v>1</v>
      </c>
      <c r="F72" s="367" t="s">
        <v>5484</v>
      </c>
      <c r="G72" t="s">
        <v>5481</v>
      </c>
      <c r="H72" s="367" t="s">
        <v>5364</v>
      </c>
      <c r="I72" t="s">
        <v>5365</v>
      </c>
      <c r="J72" t="s">
        <v>4717</v>
      </c>
    </row>
    <row r="73" spans="1:10">
      <c r="A73" s="366">
        <v>46252</v>
      </c>
      <c r="B73" t="s">
        <v>2042</v>
      </c>
      <c r="C73" t="s">
        <v>5432</v>
      </c>
      <c r="D73" t="s">
        <v>551</v>
      </c>
      <c r="E73">
        <v>1</v>
      </c>
      <c r="F73" s="367" t="s">
        <v>5485</v>
      </c>
      <c r="G73" t="s">
        <v>5483</v>
      </c>
      <c r="H73" s="367"/>
      <c r="J73" t="s">
        <v>2292</v>
      </c>
    </row>
    <row r="74" spans="1:10" ht="167.25">
      <c r="A74" s="366">
        <v>46252</v>
      </c>
      <c r="B74" t="s">
        <v>2044</v>
      </c>
      <c r="C74" t="s">
        <v>5432</v>
      </c>
      <c r="D74" t="s">
        <v>551</v>
      </c>
      <c r="E74">
        <v>1</v>
      </c>
      <c r="F74" t="s">
        <v>2547</v>
      </c>
      <c r="G74" t="s">
        <v>5481</v>
      </c>
      <c r="H74" s="367" t="s">
        <v>5364</v>
      </c>
      <c r="I74" t="s">
        <v>5365</v>
      </c>
      <c r="J74" t="s">
        <v>4717</v>
      </c>
    </row>
    <row r="75" spans="1:10">
      <c r="A75" s="366">
        <v>46252</v>
      </c>
      <c r="B75" t="s">
        <v>2046</v>
      </c>
      <c r="C75" t="s">
        <v>5432</v>
      </c>
      <c r="D75" t="s">
        <v>2459</v>
      </c>
      <c r="E75">
        <v>1</v>
      </c>
      <c r="F75" t="s">
        <v>2506</v>
      </c>
      <c r="G75" t="s">
        <v>5483</v>
      </c>
      <c r="H75" t="s">
        <v>5366</v>
      </c>
      <c r="I75" t="s">
        <v>5367</v>
      </c>
      <c r="J75" t="s">
        <v>2292</v>
      </c>
    </row>
    <row r="76" spans="1:10">
      <c r="A76" s="366">
        <v>46253</v>
      </c>
      <c r="B76" t="s">
        <v>2020</v>
      </c>
      <c r="C76" t="s">
        <v>5432</v>
      </c>
      <c r="D76" t="s">
        <v>2558</v>
      </c>
      <c r="E76">
        <v>1</v>
      </c>
      <c r="F76" t="s">
        <v>2557</v>
      </c>
      <c r="G76" t="s">
        <v>2310</v>
      </c>
      <c r="H76" t="s">
        <v>5381</v>
      </c>
      <c r="I76" t="s">
        <v>5382</v>
      </c>
      <c r="J76" t="s">
        <v>121</v>
      </c>
    </row>
    <row r="77" spans="1:10" ht="30.75">
      <c r="A77" s="366">
        <v>46253</v>
      </c>
      <c r="B77" t="s">
        <v>2020</v>
      </c>
      <c r="C77" t="s">
        <v>5432</v>
      </c>
      <c r="D77" t="s">
        <v>108</v>
      </c>
      <c r="E77">
        <v>2</v>
      </c>
      <c r="F77" s="367" t="s">
        <v>5446</v>
      </c>
      <c r="G77" t="s">
        <v>2014</v>
      </c>
      <c r="H77" t="s">
        <v>5379</v>
      </c>
      <c r="I77" t="s">
        <v>5380</v>
      </c>
      <c r="J77" t="s">
        <v>115</v>
      </c>
    </row>
    <row r="78" spans="1:10">
      <c r="A78" s="366">
        <v>46253</v>
      </c>
      <c r="B78" t="s">
        <v>2020</v>
      </c>
      <c r="C78" t="s">
        <v>5432</v>
      </c>
      <c r="D78" t="s">
        <v>2563</v>
      </c>
      <c r="E78">
        <v>1</v>
      </c>
      <c r="F78" s="367" t="s">
        <v>5447</v>
      </c>
      <c r="G78" t="s">
        <v>2014</v>
      </c>
      <c r="H78" t="s">
        <v>5379</v>
      </c>
      <c r="I78" t="s">
        <v>5380</v>
      </c>
      <c r="J78" t="s">
        <v>115</v>
      </c>
    </row>
    <row r="79" spans="1:10" ht="60.75">
      <c r="A79" s="366">
        <v>46253</v>
      </c>
      <c r="B79" t="s">
        <v>2021</v>
      </c>
      <c r="C79" t="s">
        <v>5432</v>
      </c>
      <c r="D79" t="s">
        <v>108</v>
      </c>
      <c r="E79">
        <v>4</v>
      </c>
      <c r="F79" s="367" t="s">
        <v>5448</v>
      </c>
      <c r="G79" t="s">
        <v>2014</v>
      </c>
      <c r="H79" t="s">
        <v>5379</v>
      </c>
      <c r="I79" t="s">
        <v>5380</v>
      </c>
      <c r="J79" t="s">
        <v>115</v>
      </c>
    </row>
    <row r="80" spans="1:10">
      <c r="A80" s="366">
        <v>46253</v>
      </c>
      <c r="B80" t="s">
        <v>2021</v>
      </c>
      <c r="C80" t="s">
        <v>5432</v>
      </c>
      <c r="D80" t="s">
        <v>2459</v>
      </c>
      <c r="E80">
        <v>1</v>
      </c>
      <c r="F80" s="367" t="s">
        <v>5436</v>
      </c>
      <c r="G80" t="s">
        <v>2014</v>
      </c>
      <c r="H80" t="s">
        <v>5379</v>
      </c>
      <c r="I80" t="s">
        <v>5380</v>
      </c>
      <c r="J80" t="s">
        <v>115</v>
      </c>
    </row>
    <row r="81" spans="1:10" ht="30.75">
      <c r="A81" s="366">
        <v>46253</v>
      </c>
      <c r="B81" t="s">
        <v>3890</v>
      </c>
      <c r="C81" t="s">
        <v>5432</v>
      </c>
      <c r="D81" t="s">
        <v>108</v>
      </c>
      <c r="E81">
        <v>2</v>
      </c>
      <c r="F81" s="367" t="s">
        <v>5449</v>
      </c>
      <c r="G81" t="s">
        <v>2014</v>
      </c>
      <c r="H81" t="s">
        <v>5379</v>
      </c>
      <c r="I81" t="s">
        <v>5380</v>
      </c>
      <c r="J81" t="s">
        <v>115</v>
      </c>
    </row>
    <row r="82" spans="1:10">
      <c r="A82" s="366">
        <v>46253</v>
      </c>
      <c r="B82" t="s">
        <v>3890</v>
      </c>
      <c r="C82" t="s">
        <v>5432</v>
      </c>
      <c r="D82" t="s">
        <v>2522</v>
      </c>
      <c r="E82">
        <v>1</v>
      </c>
      <c r="F82" s="367" t="s">
        <v>5450</v>
      </c>
      <c r="G82" t="s">
        <v>2310</v>
      </c>
      <c r="H82" t="s">
        <v>5381</v>
      </c>
      <c r="I82" t="s">
        <v>5382</v>
      </c>
      <c r="J82" t="s">
        <v>121</v>
      </c>
    </row>
    <row r="83" spans="1:10">
      <c r="A83" s="366">
        <v>46253</v>
      </c>
      <c r="B83" t="s">
        <v>3890</v>
      </c>
      <c r="C83" t="s">
        <v>5432</v>
      </c>
      <c r="D83" t="s">
        <v>2580</v>
      </c>
      <c r="E83">
        <v>1</v>
      </c>
      <c r="F83" t="s">
        <v>5451</v>
      </c>
      <c r="G83" t="s">
        <v>2014</v>
      </c>
      <c r="H83" t="s">
        <v>5379</v>
      </c>
      <c r="I83" t="s">
        <v>5380</v>
      </c>
      <c r="J83" t="s">
        <v>115</v>
      </c>
    </row>
    <row r="84" spans="1:10">
      <c r="A84" s="366">
        <v>46253</v>
      </c>
      <c r="B84" t="s">
        <v>2027</v>
      </c>
      <c r="C84" t="s">
        <v>5432</v>
      </c>
      <c r="D84" t="s">
        <v>2586</v>
      </c>
      <c r="E84">
        <v>1</v>
      </c>
      <c r="F84" t="s">
        <v>5452</v>
      </c>
      <c r="G84" t="s">
        <v>2014</v>
      </c>
      <c r="H84" t="s">
        <v>5379</v>
      </c>
      <c r="I84" t="s">
        <v>5380</v>
      </c>
      <c r="J84" t="s">
        <v>115</v>
      </c>
    </row>
    <row r="85" spans="1:10">
      <c r="A85" s="366">
        <v>46253</v>
      </c>
      <c r="B85" t="s">
        <v>2027</v>
      </c>
      <c r="C85" t="s">
        <v>5432</v>
      </c>
      <c r="D85" t="s">
        <v>2588</v>
      </c>
      <c r="E85">
        <v>1</v>
      </c>
      <c r="F85" t="s">
        <v>5453</v>
      </c>
      <c r="G85" t="s">
        <v>2014</v>
      </c>
      <c r="H85" t="s">
        <v>5379</v>
      </c>
      <c r="I85" t="s">
        <v>5380</v>
      </c>
      <c r="J85" t="s">
        <v>115</v>
      </c>
    </row>
    <row r="86" spans="1:10" ht="30.75">
      <c r="A86" s="366">
        <v>46253</v>
      </c>
      <c r="B86" t="s">
        <v>2027</v>
      </c>
      <c r="C86" t="s">
        <v>5432</v>
      </c>
      <c r="D86" t="s">
        <v>108</v>
      </c>
      <c r="E86">
        <v>2</v>
      </c>
      <c r="F86" s="367" t="s">
        <v>5454</v>
      </c>
      <c r="G86" t="s">
        <v>2014</v>
      </c>
      <c r="H86" t="s">
        <v>5379</v>
      </c>
      <c r="I86" t="s">
        <v>5380</v>
      </c>
      <c r="J86" t="s">
        <v>115</v>
      </c>
    </row>
    <row r="87" spans="1:10" ht="45.75">
      <c r="A87" s="366">
        <v>46253</v>
      </c>
      <c r="B87" t="s">
        <v>2029</v>
      </c>
      <c r="C87" t="s">
        <v>5432</v>
      </c>
      <c r="D87" t="s">
        <v>108</v>
      </c>
      <c r="E87">
        <v>3</v>
      </c>
      <c r="F87" s="367" t="s">
        <v>5455</v>
      </c>
      <c r="G87" t="s">
        <v>2014</v>
      </c>
      <c r="H87" t="s">
        <v>5379</v>
      </c>
      <c r="I87" t="s">
        <v>5380</v>
      </c>
      <c r="J87" t="s">
        <v>115</v>
      </c>
    </row>
    <row r="88" spans="1:10" ht="60.75">
      <c r="A88" s="366">
        <v>46253</v>
      </c>
      <c r="B88" t="s">
        <v>2029</v>
      </c>
      <c r="C88" t="s">
        <v>5432</v>
      </c>
      <c r="D88" t="s">
        <v>2459</v>
      </c>
      <c r="E88">
        <v>4</v>
      </c>
      <c r="F88" s="367" t="s">
        <v>5438</v>
      </c>
      <c r="G88" t="s">
        <v>2014</v>
      </c>
      <c r="H88" t="s">
        <v>5379</v>
      </c>
      <c r="I88" t="s">
        <v>5380</v>
      </c>
      <c r="J88" t="s">
        <v>115</v>
      </c>
    </row>
    <row r="89" spans="1:10" ht="30.75">
      <c r="A89" s="366">
        <v>46253</v>
      </c>
      <c r="B89" t="s">
        <v>2031</v>
      </c>
      <c r="C89" t="s">
        <v>5432</v>
      </c>
      <c r="D89" t="s">
        <v>108</v>
      </c>
      <c r="E89">
        <v>2</v>
      </c>
      <c r="F89" s="367" t="s">
        <v>5456</v>
      </c>
      <c r="G89" t="s">
        <v>2014</v>
      </c>
      <c r="H89" t="s">
        <v>5379</v>
      </c>
      <c r="I89" t="s">
        <v>5380</v>
      </c>
      <c r="J89" t="s">
        <v>115</v>
      </c>
    </row>
    <row r="90" spans="1:10">
      <c r="A90" s="366">
        <v>46253</v>
      </c>
      <c r="B90" t="s">
        <v>2031</v>
      </c>
      <c r="C90" t="s">
        <v>5432</v>
      </c>
      <c r="D90" t="s">
        <v>2586</v>
      </c>
      <c r="E90">
        <v>1</v>
      </c>
      <c r="F90" s="367" t="s">
        <v>5457</v>
      </c>
      <c r="G90" t="s">
        <v>2014</v>
      </c>
      <c r="H90" t="s">
        <v>5379</v>
      </c>
      <c r="I90" t="s">
        <v>5380</v>
      </c>
      <c r="J90" t="s">
        <v>115</v>
      </c>
    </row>
    <row r="91" spans="1:10">
      <c r="A91" s="366">
        <v>46253</v>
      </c>
      <c r="B91" t="s">
        <v>2031</v>
      </c>
      <c r="C91" t="s">
        <v>5432</v>
      </c>
      <c r="D91" t="s">
        <v>2605</v>
      </c>
      <c r="E91">
        <v>1</v>
      </c>
      <c r="F91" t="s">
        <v>5458</v>
      </c>
      <c r="G91" t="s">
        <v>2014</v>
      </c>
      <c r="H91" t="s">
        <v>5379</v>
      </c>
      <c r="I91" t="s">
        <v>5380</v>
      </c>
      <c r="J91" t="s">
        <v>115</v>
      </c>
    </row>
    <row r="92" spans="1:10">
      <c r="A92" s="366">
        <v>46253</v>
      </c>
      <c r="B92" t="s">
        <v>2031</v>
      </c>
      <c r="C92" t="s">
        <v>5432</v>
      </c>
      <c r="D92" t="s">
        <v>2469</v>
      </c>
      <c r="E92">
        <v>1</v>
      </c>
      <c r="F92" t="s">
        <v>5486</v>
      </c>
      <c r="G92" t="s">
        <v>2014</v>
      </c>
      <c r="H92" t="s">
        <v>5379</v>
      </c>
      <c r="I92" t="s">
        <v>5380</v>
      </c>
      <c r="J92" t="s">
        <v>115</v>
      </c>
    </row>
    <row r="93" spans="1:10" ht="30.75">
      <c r="A93" s="366">
        <v>46253</v>
      </c>
      <c r="B93" t="s">
        <v>2031</v>
      </c>
      <c r="C93" t="s">
        <v>5432</v>
      </c>
      <c r="D93" t="s">
        <v>2459</v>
      </c>
      <c r="E93">
        <v>2</v>
      </c>
      <c r="F93" s="367" t="s">
        <v>5440</v>
      </c>
      <c r="G93" t="s">
        <v>2014</v>
      </c>
      <c r="H93" t="s">
        <v>5379</v>
      </c>
      <c r="I93" t="s">
        <v>5380</v>
      </c>
      <c r="J93" t="s">
        <v>115</v>
      </c>
    </row>
    <row r="94" spans="1:10">
      <c r="A94" s="366">
        <v>46253</v>
      </c>
      <c r="B94" t="s">
        <v>2031</v>
      </c>
      <c r="C94" t="s">
        <v>5432</v>
      </c>
      <c r="D94" t="s">
        <v>2563</v>
      </c>
      <c r="E94">
        <v>1</v>
      </c>
      <c r="F94" s="367" t="s">
        <v>5459</v>
      </c>
      <c r="G94" t="s">
        <v>2014</v>
      </c>
      <c r="H94" t="s">
        <v>5379</v>
      </c>
      <c r="I94" t="s">
        <v>5380</v>
      </c>
      <c r="J94" t="s">
        <v>115</v>
      </c>
    </row>
    <row r="95" spans="1:10" ht="45.75">
      <c r="A95" s="366">
        <v>46253</v>
      </c>
      <c r="B95" t="s">
        <v>2034</v>
      </c>
      <c r="C95" t="s">
        <v>5432</v>
      </c>
      <c r="D95" t="s">
        <v>2563</v>
      </c>
      <c r="E95">
        <v>3</v>
      </c>
      <c r="F95" s="367" t="s">
        <v>5460</v>
      </c>
      <c r="G95" t="s">
        <v>2014</v>
      </c>
      <c r="H95" t="s">
        <v>5379</v>
      </c>
      <c r="I95" t="s">
        <v>5380</v>
      </c>
      <c r="J95" t="s">
        <v>115</v>
      </c>
    </row>
    <row r="96" spans="1:10">
      <c r="A96" s="366">
        <v>46253</v>
      </c>
      <c r="B96" t="s">
        <v>2034</v>
      </c>
      <c r="C96" t="s">
        <v>5432</v>
      </c>
      <c r="D96" t="s">
        <v>2534</v>
      </c>
      <c r="E96">
        <v>1</v>
      </c>
      <c r="F96" s="367" t="s">
        <v>2533</v>
      </c>
      <c r="G96" t="s">
        <v>2014</v>
      </c>
      <c r="H96" t="s">
        <v>5379</v>
      </c>
      <c r="I96" t="s">
        <v>5380</v>
      </c>
      <c r="J96" t="s">
        <v>115</v>
      </c>
    </row>
    <row r="97" spans="1:10" ht="60.75">
      <c r="A97" s="366">
        <v>46253</v>
      </c>
      <c r="B97" t="s">
        <v>2034</v>
      </c>
      <c r="C97" t="s">
        <v>5432</v>
      </c>
      <c r="D97" t="s">
        <v>108</v>
      </c>
      <c r="E97">
        <v>4</v>
      </c>
      <c r="F97" s="367" t="s">
        <v>5461</v>
      </c>
      <c r="G97" t="s">
        <v>2014</v>
      </c>
      <c r="H97" t="s">
        <v>5379</v>
      </c>
      <c r="I97" t="s">
        <v>5380</v>
      </c>
      <c r="J97" t="s">
        <v>115</v>
      </c>
    </row>
    <row r="98" spans="1:10">
      <c r="A98" s="366">
        <v>46253</v>
      </c>
      <c r="B98" t="s">
        <v>2034</v>
      </c>
      <c r="C98" t="s">
        <v>5432</v>
      </c>
      <c r="D98" t="s">
        <v>2459</v>
      </c>
      <c r="E98">
        <v>1</v>
      </c>
      <c r="F98" s="367" t="s">
        <v>5441</v>
      </c>
      <c r="G98" t="s">
        <v>2014</v>
      </c>
      <c r="H98" t="s">
        <v>5379</v>
      </c>
      <c r="I98" t="s">
        <v>5380</v>
      </c>
      <c r="J98" t="s">
        <v>115</v>
      </c>
    </row>
    <row r="99" spans="1:10" ht="45.75">
      <c r="A99" s="366">
        <v>46253</v>
      </c>
      <c r="B99" t="s">
        <v>2035</v>
      </c>
      <c r="C99" t="s">
        <v>5432</v>
      </c>
      <c r="D99" t="s">
        <v>108</v>
      </c>
      <c r="E99">
        <v>3</v>
      </c>
      <c r="F99" s="367" t="s">
        <v>5462</v>
      </c>
      <c r="G99" t="s">
        <v>2014</v>
      </c>
      <c r="H99" t="s">
        <v>5379</v>
      </c>
      <c r="I99" t="s">
        <v>5380</v>
      </c>
      <c r="J99" t="s">
        <v>115</v>
      </c>
    </row>
    <row r="100" spans="1:10">
      <c r="A100" s="366">
        <v>46253</v>
      </c>
      <c r="B100" t="s">
        <v>2037</v>
      </c>
      <c r="C100" t="s">
        <v>5432</v>
      </c>
      <c r="D100" t="s">
        <v>2563</v>
      </c>
      <c r="E100">
        <v>1</v>
      </c>
      <c r="F100" s="367" t="s">
        <v>5463</v>
      </c>
      <c r="G100" t="s">
        <v>2014</v>
      </c>
      <c r="H100" t="s">
        <v>5379</v>
      </c>
      <c r="I100" t="s">
        <v>5380</v>
      </c>
      <c r="J100" t="s">
        <v>115</v>
      </c>
    </row>
    <row r="101" spans="1:10" ht="30.75">
      <c r="A101" s="366">
        <v>46253</v>
      </c>
      <c r="B101" t="s">
        <v>2037</v>
      </c>
      <c r="C101" t="s">
        <v>5432</v>
      </c>
      <c r="D101" t="s">
        <v>108</v>
      </c>
      <c r="E101">
        <v>2</v>
      </c>
      <c r="F101" s="367" t="s">
        <v>5464</v>
      </c>
      <c r="G101" t="s">
        <v>2014</v>
      </c>
      <c r="H101" t="s">
        <v>5379</v>
      </c>
      <c r="I101" t="s">
        <v>5380</v>
      </c>
      <c r="J101" t="s">
        <v>115</v>
      </c>
    </row>
    <row r="102" spans="1:10" ht="60.75">
      <c r="A102" s="366">
        <v>46253</v>
      </c>
      <c r="B102" t="s">
        <v>2042</v>
      </c>
      <c r="C102" t="s">
        <v>5432</v>
      </c>
      <c r="D102" t="s">
        <v>108</v>
      </c>
      <c r="E102">
        <v>4</v>
      </c>
      <c r="F102" s="367" t="s">
        <v>5465</v>
      </c>
      <c r="G102" t="s">
        <v>2014</v>
      </c>
      <c r="H102" t="s">
        <v>5379</v>
      </c>
      <c r="I102" t="s">
        <v>5380</v>
      </c>
      <c r="J102" t="s">
        <v>115</v>
      </c>
    </row>
    <row r="103" spans="1:10">
      <c r="A103" s="366">
        <v>46253</v>
      </c>
      <c r="B103" t="s">
        <v>2042</v>
      </c>
      <c r="C103" t="s">
        <v>5432</v>
      </c>
      <c r="D103" t="s">
        <v>2648</v>
      </c>
      <c r="E103">
        <v>1</v>
      </c>
      <c r="F103" s="367" t="s">
        <v>5466</v>
      </c>
      <c r="G103" t="s">
        <v>2014</v>
      </c>
      <c r="H103" t="s">
        <v>5379</v>
      </c>
      <c r="I103" t="s">
        <v>5380</v>
      </c>
      <c r="J103" t="s">
        <v>115</v>
      </c>
    </row>
    <row r="104" spans="1:10">
      <c r="A104" s="366">
        <v>46253</v>
      </c>
      <c r="B104" t="s">
        <v>2044</v>
      </c>
      <c r="C104" t="s">
        <v>5432</v>
      </c>
      <c r="D104" t="s">
        <v>108</v>
      </c>
      <c r="E104">
        <v>1</v>
      </c>
      <c r="F104" t="s">
        <v>5467</v>
      </c>
      <c r="G104" t="s">
        <v>2014</v>
      </c>
      <c r="H104" t="s">
        <v>5379</v>
      </c>
      <c r="I104" t="s">
        <v>5380</v>
      </c>
      <c r="J104" t="s">
        <v>115</v>
      </c>
    </row>
    <row r="105" spans="1:10">
      <c r="A105" s="366">
        <v>46253</v>
      </c>
      <c r="B105" t="s">
        <v>2044</v>
      </c>
      <c r="C105" t="s">
        <v>5432</v>
      </c>
      <c r="D105" t="s">
        <v>2563</v>
      </c>
      <c r="E105">
        <v>1</v>
      </c>
      <c r="F105" t="s">
        <v>5468</v>
      </c>
      <c r="G105" t="s">
        <v>2014</v>
      </c>
      <c r="H105" t="s">
        <v>5379</v>
      </c>
      <c r="I105" t="s">
        <v>5380</v>
      </c>
      <c r="J105" t="s">
        <v>115</v>
      </c>
    </row>
    <row r="106" spans="1:10">
      <c r="A106" s="366">
        <v>46253</v>
      </c>
      <c r="B106" t="s">
        <v>2044</v>
      </c>
      <c r="C106" t="s">
        <v>5432</v>
      </c>
      <c r="D106" t="s">
        <v>2580</v>
      </c>
      <c r="E106">
        <v>1</v>
      </c>
      <c r="F106" t="s">
        <v>5470</v>
      </c>
      <c r="G106" t="s">
        <v>2014</v>
      </c>
      <c r="H106" t="s">
        <v>5379</v>
      </c>
      <c r="I106" t="s">
        <v>5380</v>
      </c>
      <c r="J106" t="s">
        <v>115</v>
      </c>
    </row>
    <row r="107" spans="1:10">
      <c r="A107" s="366">
        <v>46253</v>
      </c>
      <c r="B107" t="s">
        <v>2044</v>
      </c>
      <c r="C107" t="s">
        <v>5432</v>
      </c>
      <c r="D107" t="s">
        <v>2662</v>
      </c>
      <c r="E107">
        <v>1</v>
      </c>
      <c r="F107" t="s">
        <v>5471</v>
      </c>
      <c r="G107" t="s">
        <v>2014</v>
      </c>
      <c r="H107" t="s">
        <v>5379</v>
      </c>
      <c r="I107" t="s">
        <v>5380</v>
      </c>
      <c r="J107" t="s">
        <v>115</v>
      </c>
    </row>
    <row r="108" spans="1:10">
      <c r="A108" s="366">
        <v>46253</v>
      </c>
      <c r="B108" t="s">
        <v>2044</v>
      </c>
      <c r="C108" t="s">
        <v>5432</v>
      </c>
      <c r="D108" t="s">
        <v>2664</v>
      </c>
      <c r="E108">
        <v>1</v>
      </c>
      <c r="F108" t="s">
        <v>5472</v>
      </c>
      <c r="G108" t="s">
        <v>2014</v>
      </c>
      <c r="H108" t="s">
        <v>5379</v>
      </c>
      <c r="I108" t="s">
        <v>5380</v>
      </c>
      <c r="J108" t="s">
        <v>115</v>
      </c>
    </row>
    <row r="109" spans="1:10">
      <c r="A109" s="366">
        <v>46253</v>
      </c>
      <c r="B109" t="s">
        <v>2046</v>
      </c>
      <c r="C109" t="s">
        <v>5432</v>
      </c>
      <c r="D109" t="s">
        <v>2668</v>
      </c>
      <c r="E109">
        <v>1</v>
      </c>
      <c r="F109" t="s">
        <v>5473</v>
      </c>
      <c r="G109" t="s">
        <v>2014</v>
      </c>
      <c r="H109" t="s">
        <v>5379</v>
      </c>
      <c r="I109" t="s">
        <v>5380</v>
      </c>
      <c r="J109" t="s">
        <v>115</v>
      </c>
    </row>
    <row r="110" spans="1:10">
      <c r="A110" s="366">
        <v>46253</v>
      </c>
      <c r="B110" t="s">
        <v>2046</v>
      </c>
      <c r="C110" t="s">
        <v>5432</v>
      </c>
      <c r="D110" t="s">
        <v>2501</v>
      </c>
      <c r="E110">
        <v>1</v>
      </c>
      <c r="F110" t="s">
        <v>5474</v>
      </c>
      <c r="G110" t="s">
        <v>2014</v>
      </c>
      <c r="H110" t="s">
        <v>5379</v>
      </c>
      <c r="I110" t="s">
        <v>5380</v>
      </c>
      <c r="J110" t="s">
        <v>115</v>
      </c>
    </row>
    <row r="111" spans="1:10">
      <c r="A111" s="366">
        <v>46253</v>
      </c>
      <c r="B111" t="s">
        <v>2046</v>
      </c>
      <c r="C111" t="s">
        <v>5432</v>
      </c>
      <c r="D111" t="s">
        <v>2459</v>
      </c>
      <c r="E111">
        <v>1</v>
      </c>
      <c r="F111" t="s">
        <v>2506</v>
      </c>
      <c r="G111" t="s">
        <v>2014</v>
      </c>
      <c r="H111" t="s">
        <v>5379</v>
      </c>
      <c r="I111" t="s">
        <v>5380</v>
      </c>
      <c r="J111" t="s">
        <v>115</v>
      </c>
    </row>
    <row r="112" spans="1:10">
      <c r="A112" s="366">
        <v>46253</v>
      </c>
      <c r="B112" t="s">
        <v>2046</v>
      </c>
      <c r="C112" t="s">
        <v>5432</v>
      </c>
      <c r="D112" t="s">
        <v>108</v>
      </c>
      <c r="E112">
        <v>1</v>
      </c>
      <c r="F112" t="s">
        <v>5475</v>
      </c>
      <c r="G112" t="s">
        <v>2014</v>
      </c>
      <c r="H112" t="s">
        <v>5379</v>
      </c>
      <c r="I112" t="s">
        <v>5380</v>
      </c>
      <c r="J112" t="s">
        <v>115</v>
      </c>
    </row>
    <row r="113" spans="1:10">
      <c r="A113" s="366">
        <v>46253</v>
      </c>
      <c r="B113" t="s">
        <v>2046</v>
      </c>
      <c r="C113" t="s">
        <v>5432</v>
      </c>
      <c r="D113" t="s">
        <v>2672</v>
      </c>
      <c r="E113">
        <v>1</v>
      </c>
      <c r="F113" t="s">
        <v>5476</v>
      </c>
      <c r="G113" t="s">
        <v>2014</v>
      </c>
      <c r="H113" t="s">
        <v>5379</v>
      </c>
      <c r="I113" t="s">
        <v>5380</v>
      </c>
      <c r="J113" t="s">
        <v>115</v>
      </c>
    </row>
    <row r="114" spans="1:10">
      <c r="A114" s="366">
        <v>46255</v>
      </c>
      <c r="B114" t="s">
        <v>2001</v>
      </c>
      <c r="C114" t="s">
        <v>5432</v>
      </c>
      <c r="D114" t="s">
        <v>2459</v>
      </c>
      <c r="E114">
        <v>1</v>
      </c>
      <c r="F114" t="s">
        <v>5487</v>
      </c>
      <c r="G114" t="s">
        <v>2350</v>
      </c>
      <c r="J114" t="s">
        <v>121</v>
      </c>
    </row>
    <row r="115" spans="1:10">
      <c r="A115" s="366">
        <v>46255</v>
      </c>
      <c r="B115" t="s">
        <v>2004</v>
      </c>
      <c r="C115" t="s">
        <v>5432</v>
      </c>
      <c r="D115" t="s">
        <v>2459</v>
      </c>
      <c r="E115">
        <v>1</v>
      </c>
      <c r="F115" t="s">
        <v>5487</v>
      </c>
      <c r="G115" t="s">
        <v>2350</v>
      </c>
      <c r="J115" t="s">
        <v>121</v>
      </c>
    </row>
    <row r="116" spans="1:10">
      <c r="A116" s="366">
        <v>46255</v>
      </c>
      <c r="B116" t="s">
        <v>2007</v>
      </c>
      <c r="C116" t="s">
        <v>5432</v>
      </c>
      <c r="D116" t="s">
        <v>2459</v>
      </c>
      <c r="E116">
        <v>1</v>
      </c>
      <c r="F116" t="s">
        <v>5487</v>
      </c>
      <c r="G116" t="s">
        <v>2350</v>
      </c>
      <c r="J116" t="s">
        <v>121</v>
      </c>
    </row>
    <row r="117" spans="1:10">
      <c r="A117" s="366">
        <v>46255</v>
      </c>
      <c r="B117" t="s">
        <v>2010</v>
      </c>
      <c r="C117" t="s">
        <v>5432</v>
      </c>
      <c r="D117" t="s">
        <v>2459</v>
      </c>
      <c r="E117">
        <v>1</v>
      </c>
      <c r="F117" t="s">
        <v>5487</v>
      </c>
      <c r="G117" t="s">
        <v>2350</v>
      </c>
      <c r="J117" t="s">
        <v>121</v>
      </c>
    </row>
    <row r="118" spans="1:10">
      <c r="A118" s="366">
        <v>46255</v>
      </c>
      <c r="B118" t="s">
        <v>2012</v>
      </c>
      <c r="C118" t="s">
        <v>5432</v>
      </c>
      <c r="D118" t="s">
        <v>2459</v>
      </c>
      <c r="E118">
        <v>1</v>
      </c>
      <c r="F118" t="s">
        <v>5487</v>
      </c>
      <c r="G118" t="s">
        <v>2350</v>
      </c>
      <c r="J118" t="s">
        <v>121</v>
      </c>
    </row>
    <row r="119" spans="1:10">
      <c r="A119" s="366">
        <v>46255</v>
      </c>
      <c r="B119" t="s">
        <v>2016</v>
      </c>
      <c r="C119" t="s">
        <v>5432</v>
      </c>
      <c r="D119" t="s">
        <v>2459</v>
      </c>
      <c r="E119">
        <v>1</v>
      </c>
      <c r="F119" t="s">
        <v>5487</v>
      </c>
      <c r="G119" t="s">
        <v>2350</v>
      </c>
      <c r="J119" t="s">
        <v>121</v>
      </c>
    </row>
    <row r="120" spans="1:10">
      <c r="A120" s="366">
        <v>46255</v>
      </c>
      <c r="B120" t="s">
        <v>2018</v>
      </c>
      <c r="C120" t="s">
        <v>5432</v>
      </c>
      <c r="D120" t="s">
        <v>2459</v>
      </c>
      <c r="E120">
        <v>1</v>
      </c>
      <c r="F120" t="s">
        <v>5487</v>
      </c>
      <c r="G120" t="s">
        <v>2350</v>
      </c>
      <c r="J120" t="s">
        <v>121</v>
      </c>
    </row>
    <row r="121" spans="1:10">
      <c r="A121" s="366">
        <v>46255</v>
      </c>
      <c r="B121" t="s">
        <v>2019</v>
      </c>
      <c r="C121" t="s">
        <v>5432</v>
      </c>
      <c r="D121" t="s">
        <v>2459</v>
      </c>
      <c r="E121">
        <v>1</v>
      </c>
      <c r="F121" t="s">
        <v>5487</v>
      </c>
      <c r="G121" t="s">
        <v>2350</v>
      </c>
      <c r="J121" t="s">
        <v>121</v>
      </c>
    </row>
    <row r="122" spans="1:10">
      <c r="A122" s="366">
        <v>46255</v>
      </c>
      <c r="B122" t="s">
        <v>2020</v>
      </c>
      <c r="C122" t="s">
        <v>5432</v>
      </c>
      <c r="D122" t="s">
        <v>2452</v>
      </c>
      <c r="E122">
        <v>1</v>
      </c>
      <c r="F122" t="s">
        <v>5477</v>
      </c>
      <c r="G122" t="s">
        <v>2350</v>
      </c>
      <c r="H122" t="s">
        <v>5404</v>
      </c>
      <c r="I122" t="s">
        <v>5405</v>
      </c>
      <c r="J122" t="s">
        <v>133</v>
      </c>
    </row>
    <row r="123" spans="1:10">
      <c r="A123" s="366">
        <v>46255</v>
      </c>
      <c r="B123" t="s">
        <v>2021</v>
      </c>
      <c r="C123" t="s">
        <v>5432</v>
      </c>
      <c r="D123" t="s">
        <v>2459</v>
      </c>
      <c r="E123">
        <v>1</v>
      </c>
      <c r="F123" t="s">
        <v>5436</v>
      </c>
      <c r="G123" t="s">
        <v>2350</v>
      </c>
      <c r="H123" t="s">
        <v>5404</v>
      </c>
      <c r="I123" t="s">
        <v>5405</v>
      </c>
      <c r="J123" t="s">
        <v>133</v>
      </c>
    </row>
    <row r="124" spans="1:10" ht="60.75">
      <c r="A124" s="366">
        <v>46255</v>
      </c>
      <c r="B124" t="s">
        <v>2029</v>
      </c>
      <c r="C124" t="s">
        <v>5432</v>
      </c>
      <c r="D124" t="s">
        <v>2459</v>
      </c>
      <c r="E124">
        <v>4</v>
      </c>
      <c r="F124" s="367" t="s">
        <v>5438</v>
      </c>
      <c r="G124" t="s">
        <v>2350</v>
      </c>
      <c r="H124" t="s">
        <v>5404</v>
      </c>
      <c r="I124" t="s">
        <v>5405</v>
      </c>
      <c r="J124" t="s">
        <v>133</v>
      </c>
    </row>
    <row r="125" spans="1:10">
      <c r="A125" s="366">
        <v>46255</v>
      </c>
      <c r="B125" t="s">
        <v>2031</v>
      </c>
      <c r="C125" t="s">
        <v>5432</v>
      </c>
      <c r="D125" t="s">
        <v>2965</v>
      </c>
      <c r="E125">
        <v>1</v>
      </c>
      <c r="F125" s="367" t="s">
        <v>5439</v>
      </c>
      <c r="G125" t="s">
        <v>2350</v>
      </c>
      <c r="H125" t="s">
        <v>5404</v>
      </c>
      <c r="I125" t="s">
        <v>5405</v>
      </c>
      <c r="J125" t="s">
        <v>133</v>
      </c>
    </row>
    <row r="126" spans="1:10" ht="30.75">
      <c r="A126" s="366">
        <v>46255</v>
      </c>
      <c r="B126" t="s">
        <v>2031</v>
      </c>
      <c r="C126" t="s">
        <v>5432</v>
      </c>
      <c r="D126" t="s">
        <v>2459</v>
      </c>
      <c r="E126">
        <v>2</v>
      </c>
      <c r="F126" s="367" t="s">
        <v>5440</v>
      </c>
      <c r="G126" t="s">
        <v>2350</v>
      </c>
      <c r="H126" t="s">
        <v>5404</v>
      </c>
      <c r="I126" t="s">
        <v>5405</v>
      </c>
      <c r="J126" t="s">
        <v>133</v>
      </c>
    </row>
    <row r="127" spans="1:10">
      <c r="A127" s="366">
        <v>46255</v>
      </c>
      <c r="B127" t="s">
        <v>2034</v>
      </c>
      <c r="C127" t="s">
        <v>5432</v>
      </c>
      <c r="D127" t="s">
        <v>2459</v>
      </c>
      <c r="E127">
        <v>1</v>
      </c>
      <c r="F127" s="367" t="s">
        <v>5441</v>
      </c>
      <c r="G127" t="s">
        <v>2350</v>
      </c>
      <c r="H127" t="s">
        <v>5404</v>
      </c>
      <c r="I127" t="s">
        <v>5405</v>
      </c>
      <c r="J127" t="s">
        <v>133</v>
      </c>
    </row>
    <row r="128" spans="1:10">
      <c r="A128" s="366">
        <v>46255</v>
      </c>
      <c r="B128" t="s">
        <v>2037</v>
      </c>
      <c r="C128" t="s">
        <v>5432</v>
      </c>
      <c r="D128" t="s">
        <v>2541</v>
      </c>
      <c r="E128">
        <v>1</v>
      </c>
      <c r="F128" t="s">
        <v>5443</v>
      </c>
      <c r="G128" t="s">
        <v>2173</v>
      </c>
      <c r="H128" t="s">
        <v>5488</v>
      </c>
      <c r="I128" t="s">
        <v>5489</v>
      </c>
      <c r="J128" t="s">
        <v>133</v>
      </c>
    </row>
    <row r="129" spans="1:10" ht="30.75">
      <c r="A129" s="366">
        <v>46255</v>
      </c>
      <c r="B129" t="s">
        <v>2037</v>
      </c>
      <c r="C129" t="s">
        <v>5432</v>
      </c>
      <c r="D129" t="s">
        <v>2452</v>
      </c>
      <c r="E129">
        <v>2</v>
      </c>
      <c r="F129" s="367" t="s">
        <v>5478</v>
      </c>
      <c r="G129" t="s">
        <v>2350</v>
      </c>
      <c r="H129" t="s">
        <v>5404</v>
      </c>
      <c r="I129" t="s">
        <v>5405</v>
      </c>
      <c r="J129" t="s">
        <v>133</v>
      </c>
    </row>
    <row r="130" spans="1:10">
      <c r="A130" s="366">
        <v>46255</v>
      </c>
      <c r="B130" t="s">
        <v>2042</v>
      </c>
      <c r="C130" t="s">
        <v>5432</v>
      </c>
      <c r="D130" t="s">
        <v>2452</v>
      </c>
      <c r="E130">
        <v>1</v>
      </c>
      <c r="F130" s="367" t="s">
        <v>5479</v>
      </c>
      <c r="G130" t="s">
        <v>2350</v>
      </c>
      <c r="H130" t="s">
        <v>5404</v>
      </c>
      <c r="I130" t="s">
        <v>5405</v>
      </c>
      <c r="J130" t="s">
        <v>133</v>
      </c>
    </row>
    <row r="131" spans="1:10" ht="30.75">
      <c r="A131" s="366">
        <v>46255</v>
      </c>
      <c r="B131" t="s">
        <v>2046</v>
      </c>
      <c r="C131" t="s">
        <v>5432</v>
      </c>
      <c r="D131" t="s">
        <v>2452</v>
      </c>
      <c r="E131">
        <v>2</v>
      </c>
      <c r="F131" s="367" t="s">
        <v>5480</v>
      </c>
      <c r="G131" t="s">
        <v>2350</v>
      </c>
      <c r="H131" t="s">
        <v>5404</v>
      </c>
      <c r="I131" t="s">
        <v>5405</v>
      </c>
      <c r="J131" t="s">
        <v>133</v>
      </c>
    </row>
    <row r="132" spans="1:10">
      <c r="A132" s="366">
        <v>46255</v>
      </c>
      <c r="B132" t="s">
        <v>2046</v>
      </c>
      <c r="C132" t="s">
        <v>5432</v>
      </c>
      <c r="D132" t="s">
        <v>2459</v>
      </c>
      <c r="E132">
        <v>1</v>
      </c>
      <c r="F132" s="367" t="s">
        <v>2506</v>
      </c>
      <c r="G132" t="s">
        <v>2350</v>
      </c>
      <c r="H132" t="s">
        <v>5404</v>
      </c>
      <c r="I132" t="s">
        <v>5405</v>
      </c>
      <c r="J132" t="s">
        <v>133</v>
      </c>
    </row>
    <row r="133" spans="1:10">
      <c r="A133" s="366">
        <v>46258</v>
      </c>
      <c r="B133" t="s">
        <v>2001</v>
      </c>
      <c r="C133" t="s">
        <v>5432</v>
      </c>
      <c r="D133" t="s">
        <v>2459</v>
      </c>
      <c r="E133">
        <v>1</v>
      </c>
      <c r="F133" t="s">
        <v>5487</v>
      </c>
      <c r="G133" t="s">
        <v>2364</v>
      </c>
      <c r="J133" t="s">
        <v>121</v>
      </c>
    </row>
    <row r="134" spans="1:10">
      <c r="A134" s="366">
        <v>46258</v>
      </c>
      <c r="B134" t="s">
        <v>2004</v>
      </c>
      <c r="C134" t="s">
        <v>5432</v>
      </c>
      <c r="D134" t="s">
        <v>2459</v>
      </c>
      <c r="E134">
        <v>1</v>
      </c>
      <c r="F134" t="s">
        <v>5487</v>
      </c>
      <c r="G134" t="s">
        <v>2364</v>
      </c>
      <c r="J134" t="s">
        <v>121</v>
      </c>
    </row>
    <row r="135" spans="1:10">
      <c r="A135" s="366">
        <v>46258</v>
      </c>
      <c r="B135" t="s">
        <v>2007</v>
      </c>
      <c r="C135" t="s">
        <v>5432</v>
      </c>
      <c r="D135" t="s">
        <v>2459</v>
      </c>
      <c r="E135">
        <v>1</v>
      </c>
      <c r="F135" t="s">
        <v>5487</v>
      </c>
      <c r="G135" t="s">
        <v>2364</v>
      </c>
      <c r="J135" t="s">
        <v>121</v>
      </c>
    </row>
    <row r="136" spans="1:10">
      <c r="A136" s="366">
        <v>46258</v>
      </c>
      <c r="B136" t="s">
        <v>2010</v>
      </c>
      <c r="C136" t="s">
        <v>5432</v>
      </c>
      <c r="D136" t="s">
        <v>2459</v>
      </c>
      <c r="E136">
        <v>1</v>
      </c>
      <c r="F136" t="s">
        <v>5487</v>
      </c>
      <c r="G136" t="s">
        <v>2364</v>
      </c>
      <c r="J136" t="s">
        <v>121</v>
      </c>
    </row>
    <row r="137" spans="1:10">
      <c r="A137" s="366">
        <v>46258</v>
      </c>
      <c r="B137" t="s">
        <v>2012</v>
      </c>
      <c r="C137" t="s">
        <v>5432</v>
      </c>
      <c r="D137" t="s">
        <v>2459</v>
      </c>
      <c r="E137">
        <v>1</v>
      </c>
      <c r="F137" t="s">
        <v>5487</v>
      </c>
      <c r="G137" t="s">
        <v>2364</v>
      </c>
      <c r="J137" t="s">
        <v>121</v>
      </c>
    </row>
    <row r="138" spans="1:10">
      <c r="A138" s="366">
        <v>46258</v>
      </c>
      <c r="B138" t="s">
        <v>2016</v>
      </c>
      <c r="C138" t="s">
        <v>5432</v>
      </c>
      <c r="D138" t="s">
        <v>2459</v>
      </c>
      <c r="E138">
        <v>1</v>
      </c>
      <c r="F138" t="s">
        <v>5487</v>
      </c>
      <c r="G138" t="s">
        <v>2364</v>
      </c>
      <c r="J138" t="s">
        <v>121</v>
      </c>
    </row>
    <row r="139" spans="1:10">
      <c r="A139" s="366">
        <v>46258</v>
      </c>
      <c r="B139" t="s">
        <v>2018</v>
      </c>
      <c r="C139" t="s">
        <v>5432</v>
      </c>
      <c r="D139" t="s">
        <v>2459</v>
      </c>
      <c r="E139">
        <v>1</v>
      </c>
      <c r="F139" t="s">
        <v>5487</v>
      </c>
      <c r="G139" t="s">
        <v>2364</v>
      </c>
      <c r="J139" t="s">
        <v>121</v>
      </c>
    </row>
    <row r="140" spans="1:10">
      <c r="A140" s="366">
        <v>46258</v>
      </c>
      <c r="B140" t="s">
        <v>2019</v>
      </c>
      <c r="C140" t="s">
        <v>5432</v>
      </c>
      <c r="D140" t="s">
        <v>2459</v>
      </c>
      <c r="E140">
        <v>1</v>
      </c>
      <c r="F140" t="s">
        <v>5487</v>
      </c>
      <c r="G140" t="s">
        <v>2364</v>
      </c>
      <c r="J140" t="s">
        <v>121</v>
      </c>
    </row>
    <row r="141" spans="1:10">
      <c r="A141" s="366">
        <v>46258</v>
      </c>
      <c r="B141" t="s">
        <v>2020</v>
      </c>
      <c r="C141" t="s">
        <v>5432</v>
      </c>
      <c r="D141" t="s">
        <v>2452</v>
      </c>
      <c r="E141">
        <v>1</v>
      </c>
      <c r="F141" t="s">
        <v>5477</v>
      </c>
      <c r="G141" t="s">
        <v>2364</v>
      </c>
      <c r="H141" t="s">
        <v>5414</v>
      </c>
      <c r="I141" t="s">
        <v>5415</v>
      </c>
      <c r="J141" t="s">
        <v>2366</v>
      </c>
    </row>
    <row r="142" spans="1:10">
      <c r="A142" s="366">
        <v>46258</v>
      </c>
      <c r="B142" t="s">
        <v>2020</v>
      </c>
      <c r="C142" t="s">
        <v>5432</v>
      </c>
      <c r="D142" t="s">
        <v>2558</v>
      </c>
      <c r="E142">
        <v>1</v>
      </c>
      <c r="F142" t="s">
        <v>2557</v>
      </c>
      <c r="G142" t="s">
        <v>2363</v>
      </c>
      <c r="H142" t="s">
        <v>562</v>
      </c>
      <c r="J142" t="s">
        <v>121</v>
      </c>
    </row>
    <row r="143" spans="1:10" ht="30.75">
      <c r="A143" s="366">
        <v>46258</v>
      </c>
      <c r="B143" t="s">
        <v>2020</v>
      </c>
      <c r="C143" t="s">
        <v>5432</v>
      </c>
      <c r="D143" t="s">
        <v>108</v>
      </c>
      <c r="E143">
        <v>2</v>
      </c>
      <c r="F143" s="367" t="s">
        <v>5446</v>
      </c>
      <c r="G143" t="s">
        <v>2363</v>
      </c>
      <c r="H143" t="s">
        <v>562</v>
      </c>
      <c r="J143" t="s">
        <v>121</v>
      </c>
    </row>
    <row r="144" spans="1:10">
      <c r="A144" s="366">
        <v>46258</v>
      </c>
      <c r="B144" t="s">
        <v>2020</v>
      </c>
      <c r="C144" t="s">
        <v>5432</v>
      </c>
      <c r="D144" t="s">
        <v>2563</v>
      </c>
      <c r="E144">
        <v>1</v>
      </c>
      <c r="F144" s="367" t="s">
        <v>5447</v>
      </c>
      <c r="G144" t="s">
        <v>2363</v>
      </c>
      <c r="H144" t="s">
        <v>562</v>
      </c>
      <c r="J144" t="s">
        <v>121</v>
      </c>
    </row>
    <row r="145" spans="1:10" ht="60.75">
      <c r="A145" s="366">
        <v>46258</v>
      </c>
      <c r="B145" t="s">
        <v>2021</v>
      </c>
      <c r="C145" t="s">
        <v>5432</v>
      </c>
      <c r="D145" t="s">
        <v>108</v>
      </c>
      <c r="E145">
        <v>4</v>
      </c>
      <c r="F145" s="367" t="s">
        <v>5448</v>
      </c>
      <c r="G145" t="s">
        <v>2363</v>
      </c>
      <c r="H145" t="s">
        <v>562</v>
      </c>
      <c r="J145" t="s">
        <v>121</v>
      </c>
    </row>
    <row r="146" spans="1:10">
      <c r="A146" s="366">
        <v>46258</v>
      </c>
      <c r="B146" t="s">
        <v>2021</v>
      </c>
      <c r="C146" t="s">
        <v>5432</v>
      </c>
      <c r="D146" t="s">
        <v>2459</v>
      </c>
      <c r="E146">
        <v>1</v>
      </c>
      <c r="F146" s="367" t="s">
        <v>5436</v>
      </c>
      <c r="G146" t="s">
        <v>2364</v>
      </c>
      <c r="H146" t="s">
        <v>5414</v>
      </c>
      <c r="I146" t="s">
        <v>5415</v>
      </c>
      <c r="J146" t="s">
        <v>2366</v>
      </c>
    </row>
    <row r="147" spans="1:10" ht="30.75">
      <c r="A147" s="366">
        <v>46258</v>
      </c>
      <c r="B147" t="s">
        <v>3890</v>
      </c>
      <c r="C147" t="s">
        <v>5432</v>
      </c>
      <c r="D147" t="s">
        <v>108</v>
      </c>
      <c r="E147">
        <v>2</v>
      </c>
      <c r="F147" s="367" t="s">
        <v>5449</v>
      </c>
      <c r="G147" t="s">
        <v>2363</v>
      </c>
      <c r="H147" t="s">
        <v>562</v>
      </c>
      <c r="J147" t="s">
        <v>121</v>
      </c>
    </row>
    <row r="148" spans="1:10">
      <c r="A148" s="366">
        <v>46258</v>
      </c>
      <c r="B148" t="s">
        <v>3890</v>
      </c>
      <c r="C148" t="s">
        <v>5432</v>
      </c>
      <c r="D148" t="s">
        <v>2522</v>
      </c>
      <c r="E148">
        <v>1</v>
      </c>
      <c r="F148" s="367" t="s">
        <v>5450</v>
      </c>
      <c r="G148" t="s">
        <v>2363</v>
      </c>
      <c r="H148" t="s">
        <v>562</v>
      </c>
      <c r="J148" t="s">
        <v>121</v>
      </c>
    </row>
    <row r="149" spans="1:10">
      <c r="A149" s="366">
        <v>46258</v>
      </c>
      <c r="B149" t="s">
        <v>3890</v>
      </c>
      <c r="C149" t="s">
        <v>5432</v>
      </c>
      <c r="D149" t="s">
        <v>2580</v>
      </c>
      <c r="E149">
        <v>1</v>
      </c>
      <c r="F149" t="s">
        <v>5451</v>
      </c>
      <c r="G149" t="s">
        <v>2363</v>
      </c>
      <c r="H149" t="s">
        <v>562</v>
      </c>
      <c r="J149" t="s">
        <v>121</v>
      </c>
    </row>
    <row r="150" spans="1:10">
      <c r="A150" s="366">
        <v>46258</v>
      </c>
      <c r="B150" t="s">
        <v>2027</v>
      </c>
      <c r="C150" t="s">
        <v>5432</v>
      </c>
      <c r="D150" t="s">
        <v>2586</v>
      </c>
      <c r="E150">
        <v>1</v>
      </c>
      <c r="F150" t="s">
        <v>5452</v>
      </c>
      <c r="G150" t="s">
        <v>2363</v>
      </c>
      <c r="H150" t="s">
        <v>562</v>
      </c>
      <c r="J150" t="s">
        <v>121</v>
      </c>
    </row>
    <row r="151" spans="1:10">
      <c r="A151" s="366">
        <v>46258</v>
      </c>
      <c r="B151" t="s">
        <v>2027</v>
      </c>
      <c r="C151" t="s">
        <v>5432</v>
      </c>
      <c r="D151" t="s">
        <v>2588</v>
      </c>
      <c r="E151">
        <v>1</v>
      </c>
      <c r="F151" t="s">
        <v>5453</v>
      </c>
      <c r="G151" t="s">
        <v>2363</v>
      </c>
      <c r="H151" t="s">
        <v>562</v>
      </c>
      <c r="J151" t="s">
        <v>121</v>
      </c>
    </row>
    <row r="152" spans="1:10" ht="30.75">
      <c r="A152" s="366">
        <v>46258</v>
      </c>
      <c r="B152" t="s">
        <v>2027</v>
      </c>
      <c r="C152" t="s">
        <v>5432</v>
      </c>
      <c r="D152" t="s">
        <v>108</v>
      </c>
      <c r="E152">
        <v>2</v>
      </c>
      <c r="F152" s="367" t="s">
        <v>5454</v>
      </c>
      <c r="G152" t="s">
        <v>2363</v>
      </c>
      <c r="H152" t="s">
        <v>562</v>
      </c>
      <c r="J152" t="s">
        <v>121</v>
      </c>
    </row>
    <row r="153" spans="1:10" ht="45.75">
      <c r="A153" s="366">
        <v>46258</v>
      </c>
      <c r="B153" t="s">
        <v>2029</v>
      </c>
      <c r="C153" t="s">
        <v>5432</v>
      </c>
      <c r="D153" t="s">
        <v>108</v>
      </c>
      <c r="E153">
        <v>3</v>
      </c>
      <c r="F153" s="367" t="s">
        <v>5455</v>
      </c>
      <c r="G153" t="s">
        <v>2363</v>
      </c>
      <c r="H153" t="s">
        <v>562</v>
      </c>
      <c r="J153" t="s">
        <v>121</v>
      </c>
    </row>
    <row r="154" spans="1:10" ht="60.75">
      <c r="A154" s="366">
        <v>46258</v>
      </c>
      <c r="B154" t="s">
        <v>2029</v>
      </c>
      <c r="C154" t="s">
        <v>5432</v>
      </c>
      <c r="D154" t="s">
        <v>2459</v>
      </c>
      <c r="E154">
        <v>4</v>
      </c>
      <c r="F154" s="367" t="s">
        <v>5438</v>
      </c>
      <c r="G154" t="s">
        <v>2364</v>
      </c>
      <c r="H154" t="s">
        <v>5414</v>
      </c>
      <c r="I154" t="s">
        <v>5415</v>
      </c>
      <c r="J154" t="s">
        <v>2366</v>
      </c>
    </row>
    <row r="155" spans="1:10" ht="30.75">
      <c r="A155" s="366">
        <v>46258</v>
      </c>
      <c r="B155" t="s">
        <v>2031</v>
      </c>
      <c r="C155" t="s">
        <v>5432</v>
      </c>
      <c r="D155" t="s">
        <v>108</v>
      </c>
      <c r="E155">
        <v>2</v>
      </c>
      <c r="F155" s="367" t="s">
        <v>5456</v>
      </c>
      <c r="G155" t="s">
        <v>2363</v>
      </c>
      <c r="H155" t="s">
        <v>562</v>
      </c>
      <c r="J155" t="s">
        <v>121</v>
      </c>
    </row>
    <row r="156" spans="1:10">
      <c r="A156" s="366">
        <v>46258</v>
      </c>
      <c r="B156" t="s">
        <v>2031</v>
      </c>
      <c r="C156" t="s">
        <v>5432</v>
      </c>
      <c r="D156" t="s">
        <v>2837</v>
      </c>
      <c r="E156">
        <v>1</v>
      </c>
      <c r="F156" s="367" t="s">
        <v>5490</v>
      </c>
      <c r="G156" t="s">
        <v>2363</v>
      </c>
      <c r="H156" t="s">
        <v>562</v>
      </c>
      <c r="J156" t="s">
        <v>121</v>
      </c>
    </row>
    <row r="157" spans="1:10">
      <c r="A157" s="366">
        <v>46258</v>
      </c>
      <c r="B157" t="s">
        <v>2031</v>
      </c>
      <c r="C157" t="s">
        <v>5432</v>
      </c>
      <c r="D157" t="s">
        <v>2586</v>
      </c>
      <c r="E157">
        <v>1</v>
      </c>
      <c r="F157" t="s">
        <v>5457</v>
      </c>
      <c r="G157" t="s">
        <v>2363</v>
      </c>
      <c r="H157" t="s">
        <v>562</v>
      </c>
      <c r="J157" t="s">
        <v>121</v>
      </c>
    </row>
    <row r="158" spans="1:10">
      <c r="A158" s="366">
        <v>46258</v>
      </c>
      <c r="B158" t="s">
        <v>2031</v>
      </c>
      <c r="C158" t="s">
        <v>5432</v>
      </c>
      <c r="D158" t="s">
        <v>2605</v>
      </c>
      <c r="E158">
        <v>1</v>
      </c>
      <c r="F158" t="s">
        <v>5458</v>
      </c>
      <c r="G158" t="s">
        <v>2363</v>
      </c>
      <c r="H158" t="s">
        <v>562</v>
      </c>
      <c r="J158" t="s">
        <v>121</v>
      </c>
    </row>
    <row r="159" spans="1:10">
      <c r="A159" s="366">
        <v>46258</v>
      </c>
      <c r="B159" t="s">
        <v>2031</v>
      </c>
      <c r="C159" t="s">
        <v>5432</v>
      </c>
      <c r="D159" t="s">
        <v>2469</v>
      </c>
      <c r="E159">
        <v>1</v>
      </c>
      <c r="F159" t="s">
        <v>5486</v>
      </c>
      <c r="G159" t="s">
        <v>2363</v>
      </c>
      <c r="H159" t="s">
        <v>562</v>
      </c>
      <c r="J159" t="s">
        <v>121</v>
      </c>
    </row>
    <row r="160" spans="1:10">
      <c r="A160" s="366">
        <v>46258</v>
      </c>
      <c r="B160" t="s">
        <v>2031</v>
      </c>
      <c r="C160" t="s">
        <v>5432</v>
      </c>
      <c r="D160" t="s">
        <v>2965</v>
      </c>
      <c r="E160">
        <v>1</v>
      </c>
      <c r="F160" t="s">
        <v>5439</v>
      </c>
      <c r="G160" t="s">
        <v>2364</v>
      </c>
      <c r="H160" t="s">
        <v>5414</v>
      </c>
      <c r="I160" t="s">
        <v>5415</v>
      </c>
      <c r="J160" t="s">
        <v>2366</v>
      </c>
    </row>
    <row r="161" spans="1:10" ht="30.75">
      <c r="A161" s="366">
        <v>46258</v>
      </c>
      <c r="B161" t="s">
        <v>2031</v>
      </c>
      <c r="C161" t="s">
        <v>5432</v>
      </c>
      <c r="D161" t="s">
        <v>2459</v>
      </c>
      <c r="E161">
        <v>2</v>
      </c>
      <c r="F161" s="367" t="s">
        <v>5440</v>
      </c>
      <c r="G161" t="s">
        <v>2364</v>
      </c>
      <c r="H161" t="s">
        <v>5414</v>
      </c>
      <c r="I161" t="s">
        <v>5415</v>
      </c>
      <c r="J161" t="s">
        <v>2366</v>
      </c>
    </row>
    <row r="162" spans="1:10">
      <c r="A162" s="366">
        <v>46258</v>
      </c>
      <c r="B162" t="s">
        <v>2031</v>
      </c>
      <c r="C162" t="s">
        <v>5432</v>
      </c>
      <c r="D162" t="s">
        <v>2563</v>
      </c>
      <c r="E162">
        <v>1</v>
      </c>
      <c r="F162" s="367" t="s">
        <v>5459</v>
      </c>
      <c r="G162" t="s">
        <v>2363</v>
      </c>
      <c r="H162" t="s">
        <v>562</v>
      </c>
      <c r="J162" t="s">
        <v>121</v>
      </c>
    </row>
    <row r="163" spans="1:10" ht="45.75">
      <c r="A163" s="366">
        <v>46258</v>
      </c>
      <c r="B163" t="s">
        <v>2034</v>
      </c>
      <c r="C163" t="s">
        <v>5432</v>
      </c>
      <c r="D163" t="s">
        <v>2563</v>
      </c>
      <c r="E163">
        <v>3</v>
      </c>
      <c r="F163" s="367" t="s">
        <v>5460</v>
      </c>
      <c r="G163" t="s">
        <v>2363</v>
      </c>
      <c r="H163" t="s">
        <v>562</v>
      </c>
      <c r="J163" t="s">
        <v>121</v>
      </c>
    </row>
    <row r="164" spans="1:10">
      <c r="A164" s="366">
        <v>46258</v>
      </c>
      <c r="B164" t="s">
        <v>2034</v>
      </c>
      <c r="C164" t="s">
        <v>5432</v>
      </c>
      <c r="D164" t="s">
        <v>2534</v>
      </c>
      <c r="E164">
        <v>1</v>
      </c>
      <c r="F164" s="367" t="s">
        <v>2533</v>
      </c>
      <c r="G164" t="s">
        <v>2363</v>
      </c>
      <c r="H164" t="s">
        <v>562</v>
      </c>
      <c r="J164" t="s">
        <v>121</v>
      </c>
    </row>
    <row r="165" spans="1:10" ht="60.75">
      <c r="A165" s="366">
        <v>46258</v>
      </c>
      <c r="B165" t="s">
        <v>2034</v>
      </c>
      <c r="C165" t="s">
        <v>5432</v>
      </c>
      <c r="D165" t="s">
        <v>108</v>
      </c>
      <c r="E165">
        <v>4</v>
      </c>
      <c r="F165" s="367" t="s">
        <v>5461</v>
      </c>
      <c r="G165" t="s">
        <v>2363</v>
      </c>
      <c r="H165" t="s">
        <v>562</v>
      </c>
      <c r="J165" t="s">
        <v>121</v>
      </c>
    </row>
    <row r="166" spans="1:10">
      <c r="A166" s="366">
        <v>46258</v>
      </c>
      <c r="B166" t="s">
        <v>2034</v>
      </c>
      <c r="C166" t="s">
        <v>5432</v>
      </c>
      <c r="D166" t="s">
        <v>2459</v>
      </c>
      <c r="E166">
        <v>1</v>
      </c>
      <c r="F166" s="367" t="s">
        <v>5441</v>
      </c>
      <c r="G166" t="s">
        <v>2364</v>
      </c>
      <c r="H166" t="s">
        <v>5414</v>
      </c>
      <c r="I166" t="s">
        <v>5415</v>
      </c>
      <c r="J166" t="s">
        <v>2366</v>
      </c>
    </row>
    <row r="167" spans="1:10" ht="45.75">
      <c r="A167" s="366">
        <v>46258</v>
      </c>
      <c r="B167" t="s">
        <v>2035</v>
      </c>
      <c r="C167" t="s">
        <v>5432</v>
      </c>
      <c r="D167" t="s">
        <v>108</v>
      </c>
      <c r="E167">
        <v>3</v>
      </c>
      <c r="F167" s="367" t="s">
        <v>5462</v>
      </c>
      <c r="G167" t="s">
        <v>2363</v>
      </c>
      <c r="H167" t="s">
        <v>562</v>
      </c>
      <c r="J167" t="s">
        <v>121</v>
      </c>
    </row>
    <row r="168" spans="1:10" ht="30.75">
      <c r="A168" s="366">
        <v>46258</v>
      </c>
      <c r="B168" t="s">
        <v>2037</v>
      </c>
      <c r="C168" t="s">
        <v>5432</v>
      </c>
      <c r="D168" t="s">
        <v>2452</v>
      </c>
      <c r="E168">
        <v>2</v>
      </c>
      <c r="F168" s="367" t="s">
        <v>5478</v>
      </c>
      <c r="G168" t="s">
        <v>2364</v>
      </c>
      <c r="H168" t="s">
        <v>5414</v>
      </c>
      <c r="I168" t="s">
        <v>5415</v>
      </c>
      <c r="J168" t="s">
        <v>2366</v>
      </c>
    </row>
    <row r="169" spans="1:10">
      <c r="A169" s="366">
        <v>46258</v>
      </c>
      <c r="B169" t="s">
        <v>2037</v>
      </c>
      <c r="C169" t="s">
        <v>5432</v>
      </c>
      <c r="D169" t="s">
        <v>2563</v>
      </c>
      <c r="E169">
        <v>1</v>
      </c>
      <c r="F169" s="367" t="s">
        <v>5463</v>
      </c>
      <c r="G169" t="s">
        <v>2363</v>
      </c>
      <c r="H169" t="s">
        <v>562</v>
      </c>
      <c r="J169" t="s">
        <v>121</v>
      </c>
    </row>
    <row r="170" spans="1:10" ht="30.75">
      <c r="A170" s="366">
        <v>46258</v>
      </c>
      <c r="B170" t="s">
        <v>2037</v>
      </c>
      <c r="C170" t="s">
        <v>5432</v>
      </c>
      <c r="D170" t="s">
        <v>108</v>
      </c>
      <c r="E170">
        <v>2</v>
      </c>
      <c r="F170" s="367" t="s">
        <v>5464</v>
      </c>
      <c r="G170" t="s">
        <v>2363</v>
      </c>
      <c r="H170" t="s">
        <v>562</v>
      </c>
      <c r="J170" t="s">
        <v>121</v>
      </c>
    </row>
    <row r="171" spans="1:10" ht="60.75">
      <c r="A171" s="366">
        <v>46258</v>
      </c>
      <c r="B171" t="s">
        <v>2042</v>
      </c>
      <c r="C171" t="s">
        <v>5432</v>
      </c>
      <c r="D171" t="s">
        <v>108</v>
      </c>
      <c r="E171">
        <v>4</v>
      </c>
      <c r="F171" s="367" t="s">
        <v>5465</v>
      </c>
      <c r="G171" t="s">
        <v>2363</v>
      </c>
      <c r="H171" t="s">
        <v>562</v>
      </c>
      <c r="J171" t="s">
        <v>121</v>
      </c>
    </row>
    <row r="172" spans="1:10">
      <c r="A172" s="366">
        <v>46258</v>
      </c>
      <c r="B172" t="s">
        <v>2042</v>
      </c>
      <c r="C172" t="s">
        <v>5432</v>
      </c>
      <c r="D172" t="s">
        <v>2452</v>
      </c>
      <c r="E172">
        <v>1</v>
      </c>
      <c r="F172" s="367" t="s">
        <v>5479</v>
      </c>
      <c r="G172" t="s">
        <v>2364</v>
      </c>
      <c r="H172" t="s">
        <v>5414</v>
      </c>
      <c r="I172" t="s">
        <v>5415</v>
      </c>
      <c r="J172" t="s">
        <v>2366</v>
      </c>
    </row>
    <row r="173" spans="1:10">
      <c r="A173" s="366">
        <v>46258</v>
      </c>
      <c r="B173" t="s">
        <v>2042</v>
      </c>
      <c r="C173" t="s">
        <v>5432</v>
      </c>
      <c r="D173" t="s">
        <v>2648</v>
      </c>
      <c r="E173">
        <v>1</v>
      </c>
      <c r="F173" t="s">
        <v>5466</v>
      </c>
      <c r="G173" t="s">
        <v>2363</v>
      </c>
      <c r="H173" t="s">
        <v>562</v>
      </c>
      <c r="J173" t="s">
        <v>121</v>
      </c>
    </row>
    <row r="174" spans="1:10">
      <c r="A174" s="366">
        <v>46258</v>
      </c>
      <c r="B174" t="s">
        <v>2044</v>
      </c>
      <c r="C174" t="s">
        <v>5432</v>
      </c>
      <c r="D174" t="s">
        <v>108</v>
      </c>
      <c r="E174">
        <v>1</v>
      </c>
      <c r="F174" t="s">
        <v>5467</v>
      </c>
      <c r="G174" t="s">
        <v>2363</v>
      </c>
      <c r="H174" t="s">
        <v>562</v>
      </c>
      <c r="J174" t="s">
        <v>121</v>
      </c>
    </row>
    <row r="175" spans="1:10">
      <c r="A175" s="366">
        <v>46258</v>
      </c>
      <c r="B175" t="s">
        <v>2044</v>
      </c>
      <c r="C175" t="s">
        <v>5432</v>
      </c>
      <c r="D175" t="s">
        <v>2563</v>
      </c>
      <c r="E175">
        <v>1</v>
      </c>
      <c r="F175" t="s">
        <v>5468</v>
      </c>
      <c r="G175" t="s">
        <v>2363</v>
      </c>
      <c r="H175" t="s">
        <v>562</v>
      </c>
      <c r="J175" t="s">
        <v>121</v>
      </c>
    </row>
    <row r="176" spans="1:10">
      <c r="A176" s="366">
        <v>46258</v>
      </c>
      <c r="B176" t="s">
        <v>2044</v>
      </c>
      <c r="C176" t="s">
        <v>5432</v>
      </c>
      <c r="D176" t="s">
        <v>2580</v>
      </c>
      <c r="E176">
        <v>1</v>
      </c>
      <c r="F176" t="s">
        <v>5470</v>
      </c>
      <c r="G176" t="s">
        <v>2363</v>
      </c>
      <c r="H176" t="s">
        <v>562</v>
      </c>
      <c r="J176" t="s">
        <v>121</v>
      </c>
    </row>
    <row r="177" spans="1:10">
      <c r="A177" s="366">
        <v>46258</v>
      </c>
      <c r="B177" t="s">
        <v>2044</v>
      </c>
      <c r="C177" t="s">
        <v>5432</v>
      </c>
      <c r="D177" t="s">
        <v>2662</v>
      </c>
      <c r="E177">
        <v>1</v>
      </c>
      <c r="F177" t="s">
        <v>5471</v>
      </c>
      <c r="G177" t="s">
        <v>2363</v>
      </c>
      <c r="H177" t="s">
        <v>562</v>
      </c>
      <c r="J177" t="s">
        <v>121</v>
      </c>
    </row>
    <row r="178" spans="1:10">
      <c r="A178" s="366">
        <v>46258</v>
      </c>
      <c r="B178" t="s">
        <v>2044</v>
      </c>
      <c r="C178" t="s">
        <v>5432</v>
      </c>
      <c r="D178" t="s">
        <v>2664</v>
      </c>
      <c r="E178">
        <v>1</v>
      </c>
      <c r="F178" t="s">
        <v>5472</v>
      </c>
      <c r="G178" t="s">
        <v>2363</v>
      </c>
      <c r="H178" t="s">
        <v>562</v>
      </c>
      <c r="J178" t="s">
        <v>121</v>
      </c>
    </row>
    <row r="179" spans="1:10" ht="30.75">
      <c r="A179" s="366">
        <v>46258</v>
      </c>
      <c r="B179" t="s">
        <v>2046</v>
      </c>
      <c r="C179" t="s">
        <v>5432</v>
      </c>
      <c r="D179" t="s">
        <v>2452</v>
      </c>
      <c r="E179">
        <v>2</v>
      </c>
      <c r="F179" s="367" t="s">
        <v>5480</v>
      </c>
      <c r="G179" t="s">
        <v>2364</v>
      </c>
      <c r="H179" t="s">
        <v>5414</v>
      </c>
      <c r="I179" t="s">
        <v>5415</v>
      </c>
      <c r="J179" t="s">
        <v>2366</v>
      </c>
    </row>
    <row r="180" spans="1:10">
      <c r="A180" s="366">
        <v>46258</v>
      </c>
      <c r="B180" t="s">
        <v>2046</v>
      </c>
      <c r="C180" t="s">
        <v>5432</v>
      </c>
      <c r="D180" t="s">
        <v>2668</v>
      </c>
      <c r="E180">
        <v>1</v>
      </c>
      <c r="F180" s="367" t="s">
        <v>5473</v>
      </c>
      <c r="G180" t="s">
        <v>2363</v>
      </c>
      <c r="H180" t="s">
        <v>562</v>
      </c>
      <c r="J180" t="s">
        <v>121</v>
      </c>
    </row>
    <row r="181" spans="1:10">
      <c r="A181" s="366">
        <v>46258</v>
      </c>
      <c r="B181" t="s">
        <v>2046</v>
      </c>
      <c r="C181" t="s">
        <v>5432</v>
      </c>
      <c r="D181" t="s">
        <v>2501</v>
      </c>
      <c r="E181">
        <v>1</v>
      </c>
      <c r="F181" t="s">
        <v>5474</v>
      </c>
      <c r="G181" t="s">
        <v>2363</v>
      </c>
      <c r="H181" t="s">
        <v>562</v>
      </c>
      <c r="J181" t="s">
        <v>121</v>
      </c>
    </row>
    <row r="182" spans="1:10">
      <c r="A182" s="366">
        <v>46258</v>
      </c>
      <c r="B182" t="s">
        <v>2046</v>
      </c>
      <c r="C182" t="s">
        <v>5432</v>
      </c>
      <c r="D182" t="s">
        <v>2459</v>
      </c>
      <c r="E182">
        <v>1</v>
      </c>
      <c r="F182" t="s">
        <v>2506</v>
      </c>
      <c r="G182" t="s">
        <v>2364</v>
      </c>
      <c r="H182" t="s">
        <v>5414</v>
      </c>
      <c r="I182" t="s">
        <v>5415</v>
      </c>
      <c r="J182" t="s">
        <v>2366</v>
      </c>
    </row>
    <row r="183" spans="1:10">
      <c r="A183" s="366">
        <v>46258</v>
      </c>
      <c r="B183" t="s">
        <v>2046</v>
      </c>
      <c r="C183" t="s">
        <v>5432</v>
      </c>
      <c r="D183" t="s">
        <v>108</v>
      </c>
      <c r="E183">
        <v>1</v>
      </c>
      <c r="F183" t="s">
        <v>5475</v>
      </c>
      <c r="G183" t="s">
        <v>2363</v>
      </c>
      <c r="H183" t="s">
        <v>562</v>
      </c>
      <c r="J183" t="s">
        <v>121</v>
      </c>
    </row>
    <row r="184" spans="1:10">
      <c r="A184" s="366">
        <v>46258</v>
      </c>
      <c r="B184" t="s">
        <v>2046</v>
      </c>
      <c r="C184" t="s">
        <v>5432</v>
      </c>
      <c r="D184" t="s">
        <v>2672</v>
      </c>
      <c r="E184">
        <v>1</v>
      </c>
      <c r="F184" t="s">
        <v>5476</v>
      </c>
      <c r="G184" t="s">
        <v>2363</v>
      </c>
      <c r="H184" t="s">
        <v>562</v>
      </c>
      <c r="J184" t="s">
        <v>121</v>
      </c>
    </row>
    <row r="185" spans="1:10">
      <c r="A185" s="366">
        <v>46259</v>
      </c>
      <c r="B185" t="s">
        <v>2001</v>
      </c>
      <c r="C185" t="s">
        <v>5432</v>
      </c>
      <c r="D185" t="s">
        <v>2459</v>
      </c>
      <c r="E185">
        <v>1</v>
      </c>
      <c r="F185" t="s">
        <v>5487</v>
      </c>
      <c r="G185" t="s">
        <v>2370</v>
      </c>
      <c r="H185" t="s">
        <v>5274</v>
      </c>
      <c r="I185" t="s">
        <v>5491</v>
      </c>
      <c r="J185" t="s">
        <v>121</v>
      </c>
    </row>
    <row r="186" spans="1:10">
      <c r="A186" s="366">
        <v>46259</v>
      </c>
      <c r="B186" t="s">
        <v>2004</v>
      </c>
      <c r="C186" t="s">
        <v>5432</v>
      </c>
      <c r="D186" t="s">
        <v>2459</v>
      </c>
      <c r="E186">
        <v>1</v>
      </c>
      <c r="F186" t="s">
        <v>5487</v>
      </c>
      <c r="G186" t="s">
        <v>2370</v>
      </c>
      <c r="H186" t="s">
        <v>5274</v>
      </c>
      <c r="I186" t="s">
        <v>5491</v>
      </c>
      <c r="J186" t="s">
        <v>121</v>
      </c>
    </row>
    <row r="187" spans="1:10">
      <c r="A187" s="366">
        <v>46259</v>
      </c>
      <c r="B187" t="s">
        <v>2007</v>
      </c>
      <c r="C187" t="s">
        <v>5432</v>
      </c>
      <c r="D187" t="s">
        <v>2459</v>
      </c>
      <c r="E187">
        <v>1</v>
      </c>
      <c r="F187" t="s">
        <v>5487</v>
      </c>
      <c r="G187" t="s">
        <v>2370</v>
      </c>
      <c r="H187" t="s">
        <v>5274</v>
      </c>
      <c r="I187" t="s">
        <v>5491</v>
      </c>
      <c r="J187" t="s">
        <v>121</v>
      </c>
    </row>
    <row r="188" spans="1:10">
      <c r="A188" s="366">
        <v>46259</v>
      </c>
      <c r="B188" t="s">
        <v>2010</v>
      </c>
      <c r="C188" t="s">
        <v>5432</v>
      </c>
      <c r="D188" t="s">
        <v>2459</v>
      </c>
      <c r="E188">
        <v>1</v>
      </c>
      <c r="F188" t="s">
        <v>5487</v>
      </c>
      <c r="G188" t="s">
        <v>2370</v>
      </c>
      <c r="H188" t="s">
        <v>5274</v>
      </c>
      <c r="I188" t="s">
        <v>5491</v>
      </c>
      <c r="J188" t="s">
        <v>121</v>
      </c>
    </row>
    <row r="189" spans="1:10">
      <c r="A189" s="366">
        <v>46259</v>
      </c>
      <c r="B189" t="s">
        <v>2012</v>
      </c>
      <c r="C189" t="s">
        <v>5432</v>
      </c>
      <c r="D189" t="s">
        <v>2459</v>
      </c>
      <c r="E189">
        <v>1</v>
      </c>
      <c r="F189" t="s">
        <v>5487</v>
      </c>
      <c r="G189" t="s">
        <v>2370</v>
      </c>
      <c r="H189" t="s">
        <v>5274</v>
      </c>
      <c r="I189" t="s">
        <v>5491</v>
      </c>
      <c r="J189" t="s">
        <v>121</v>
      </c>
    </row>
    <row r="190" spans="1:10">
      <c r="A190" s="366">
        <v>46259</v>
      </c>
      <c r="B190" t="s">
        <v>2016</v>
      </c>
      <c r="C190" t="s">
        <v>5432</v>
      </c>
      <c r="D190" t="s">
        <v>2459</v>
      </c>
      <c r="E190">
        <v>1</v>
      </c>
      <c r="F190" t="s">
        <v>5487</v>
      </c>
      <c r="G190" t="s">
        <v>2370</v>
      </c>
      <c r="H190" t="s">
        <v>5274</v>
      </c>
      <c r="I190" t="s">
        <v>5491</v>
      </c>
      <c r="J190" t="s">
        <v>121</v>
      </c>
    </row>
    <row r="191" spans="1:10">
      <c r="A191" s="366">
        <v>46259</v>
      </c>
      <c r="B191" t="s">
        <v>2018</v>
      </c>
      <c r="C191" t="s">
        <v>5432</v>
      </c>
      <c r="D191" t="s">
        <v>2459</v>
      </c>
      <c r="E191">
        <v>1</v>
      </c>
      <c r="F191" t="s">
        <v>5487</v>
      </c>
      <c r="G191" t="s">
        <v>2370</v>
      </c>
      <c r="H191" t="s">
        <v>5274</v>
      </c>
      <c r="I191" t="s">
        <v>5491</v>
      </c>
      <c r="J191" t="s">
        <v>121</v>
      </c>
    </row>
    <row r="192" spans="1:10">
      <c r="A192" s="366">
        <v>46259</v>
      </c>
      <c r="B192" t="s">
        <v>2019</v>
      </c>
      <c r="C192" t="s">
        <v>5432</v>
      </c>
      <c r="D192" t="s">
        <v>2459</v>
      </c>
      <c r="E192">
        <v>1</v>
      </c>
      <c r="F192" t="s">
        <v>5487</v>
      </c>
      <c r="G192" t="s">
        <v>2370</v>
      </c>
      <c r="H192" t="s">
        <v>5274</v>
      </c>
      <c r="I192" t="s">
        <v>5491</v>
      </c>
      <c r="J192" t="s">
        <v>121</v>
      </c>
    </row>
    <row r="193" spans="1:10">
      <c r="A193" s="366">
        <v>46259</v>
      </c>
      <c r="B193" t="s">
        <v>2020</v>
      </c>
      <c r="C193" t="s">
        <v>5432</v>
      </c>
      <c r="D193" t="s">
        <v>551</v>
      </c>
      <c r="E193">
        <v>1</v>
      </c>
      <c r="F193" t="s">
        <v>5433</v>
      </c>
      <c r="G193" t="s">
        <v>2226</v>
      </c>
      <c r="H193" t="s">
        <v>5319</v>
      </c>
      <c r="I193" t="s">
        <v>5320</v>
      </c>
      <c r="J193" t="s">
        <v>121</v>
      </c>
    </row>
    <row r="194" spans="1:10">
      <c r="A194" s="366">
        <v>46259</v>
      </c>
      <c r="B194" t="s">
        <v>2020</v>
      </c>
      <c r="C194" t="s">
        <v>5432</v>
      </c>
      <c r="D194" t="s">
        <v>1213</v>
      </c>
      <c r="E194">
        <v>1</v>
      </c>
      <c r="F194" t="s">
        <v>5445</v>
      </c>
      <c r="G194" t="s">
        <v>2373</v>
      </c>
      <c r="H194" t="s">
        <v>5317</v>
      </c>
      <c r="I194" t="s">
        <v>5318</v>
      </c>
      <c r="J194" t="s">
        <v>1549</v>
      </c>
    </row>
    <row r="195" spans="1:10">
      <c r="A195" s="366">
        <v>46259</v>
      </c>
      <c r="B195" t="s">
        <v>2020</v>
      </c>
      <c r="C195" t="s">
        <v>5432</v>
      </c>
      <c r="D195" t="s">
        <v>2558</v>
      </c>
      <c r="E195">
        <v>1</v>
      </c>
      <c r="F195" t="s">
        <v>2557</v>
      </c>
      <c r="G195" t="s">
        <v>2373</v>
      </c>
      <c r="H195" t="s">
        <v>5317</v>
      </c>
      <c r="I195" t="s">
        <v>5318</v>
      </c>
      <c r="J195" t="s">
        <v>1549</v>
      </c>
    </row>
    <row r="196" spans="1:10" ht="30.75">
      <c r="A196" s="366">
        <v>46259</v>
      </c>
      <c r="B196" t="s">
        <v>2020</v>
      </c>
      <c r="C196" t="s">
        <v>5432</v>
      </c>
      <c r="D196" t="s">
        <v>108</v>
      </c>
      <c r="E196">
        <v>2</v>
      </c>
      <c r="F196" s="367" t="s">
        <v>5446</v>
      </c>
      <c r="G196" t="s">
        <v>2373</v>
      </c>
      <c r="H196" t="s">
        <v>5317</v>
      </c>
      <c r="I196" t="s">
        <v>5318</v>
      </c>
      <c r="J196" t="s">
        <v>1549</v>
      </c>
    </row>
    <row r="197" spans="1:10">
      <c r="A197" s="366">
        <v>46259</v>
      </c>
      <c r="B197" t="s">
        <v>2020</v>
      </c>
      <c r="C197" t="s">
        <v>5432</v>
      </c>
      <c r="D197" t="s">
        <v>2563</v>
      </c>
      <c r="E197">
        <v>1</v>
      </c>
      <c r="F197" s="367" t="s">
        <v>5447</v>
      </c>
      <c r="G197" t="s">
        <v>2373</v>
      </c>
      <c r="H197" t="s">
        <v>5317</v>
      </c>
      <c r="I197" t="s">
        <v>5318</v>
      </c>
      <c r="J197" t="s">
        <v>1549</v>
      </c>
    </row>
    <row r="198" spans="1:10" ht="60.75">
      <c r="A198" s="366">
        <v>46259</v>
      </c>
      <c r="B198" t="s">
        <v>2021</v>
      </c>
      <c r="C198" t="s">
        <v>5432</v>
      </c>
      <c r="D198" t="s">
        <v>108</v>
      </c>
      <c r="E198">
        <v>4</v>
      </c>
      <c r="F198" s="367" t="s">
        <v>5448</v>
      </c>
      <c r="G198" t="s">
        <v>2373</v>
      </c>
      <c r="H198" t="s">
        <v>5317</v>
      </c>
      <c r="I198" t="s">
        <v>5318</v>
      </c>
      <c r="J198" t="s">
        <v>1549</v>
      </c>
    </row>
    <row r="199" spans="1:10">
      <c r="A199" s="366">
        <v>46259</v>
      </c>
      <c r="B199" t="s">
        <v>2021</v>
      </c>
      <c r="C199" t="s">
        <v>5432</v>
      </c>
      <c r="D199" t="s">
        <v>2459</v>
      </c>
      <c r="E199">
        <v>1</v>
      </c>
      <c r="F199" s="367" t="s">
        <v>5436</v>
      </c>
      <c r="G199" t="s">
        <v>2370</v>
      </c>
      <c r="J199" t="s">
        <v>121</v>
      </c>
    </row>
    <row r="200" spans="1:10" ht="30.75">
      <c r="A200" s="366">
        <v>46259</v>
      </c>
      <c r="B200" t="s">
        <v>3890</v>
      </c>
      <c r="C200" t="s">
        <v>5432</v>
      </c>
      <c r="D200" t="s">
        <v>108</v>
      </c>
      <c r="E200">
        <v>2</v>
      </c>
      <c r="F200" s="367" t="s">
        <v>5449</v>
      </c>
      <c r="G200" t="s">
        <v>2373</v>
      </c>
      <c r="H200" t="s">
        <v>5317</v>
      </c>
      <c r="I200" t="s">
        <v>5318</v>
      </c>
      <c r="J200" t="s">
        <v>1549</v>
      </c>
    </row>
    <row r="201" spans="1:10">
      <c r="A201" s="366">
        <v>46259</v>
      </c>
      <c r="B201" t="s">
        <v>3890</v>
      </c>
      <c r="C201" t="s">
        <v>5432</v>
      </c>
      <c r="D201" t="s">
        <v>2522</v>
      </c>
      <c r="E201">
        <v>1</v>
      </c>
      <c r="F201" s="367" t="s">
        <v>5450</v>
      </c>
      <c r="G201" t="s">
        <v>2373</v>
      </c>
      <c r="H201" t="s">
        <v>5317</v>
      </c>
      <c r="I201" t="s">
        <v>5318</v>
      </c>
      <c r="J201" t="s">
        <v>1549</v>
      </c>
    </row>
    <row r="202" spans="1:10">
      <c r="A202" s="366">
        <v>46259</v>
      </c>
      <c r="B202" t="s">
        <v>3890</v>
      </c>
      <c r="C202" t="s">
        <v>5432</v>
      </c>
      <c r="D202" t="s">
        <v>2580</v>
      </c>
      <c r="E202">
        <v>1</v>
      </c>
      <c r="F202" t="s">
        <v>5451</v>
      </c>
      <c r="G202" t="s">
        <v>2373</v>
      </c>
      <c r="H202" t="s">
        <v>5317</v>
      </c>
      <c r="I202" t="s">
        <v>5318</v>
      </c>
      <c r="J202" t="s">
        <v>1549</v>
      </c>
    </row>
    <row r="203" spans="1:10">
      <c r="A203" s="366">
        <v>46259</v>
      </c>
      <c r="B203" t="s">
        <v>2027</v>
      </c>
      <c r="C203" t="s">
        <v>5432</v>
      </c>
      <c r="D203" t="s">
        <v>2586</v>
      </c>
      <c r="E203">
        <v>1</v>
      </c>
      <c r="F203" t="s">
        <v>5452</v>
      </c>
      <c r="G203" t="s">
        <v>2373</v>
      </c>
      <c r="H203" t="s">
        <v>5317</v>
      </c>
      <c r="I203" t="s">
        <v>5318</v>
      </c>
      <c r="J203" t="s">
        <v>1549</v>
      </c>
    </row>
    <row r="204" spans="1:10">
      <c r="A204" s="366">
        <v>46259</v>
      </c>
      <c r="B204" t="s">
        <v>2027</v>
      </c>
      <c r="C204" t="s">
        <v>5432</v>
      </c>
      <c r="D204" t="s">
        <v>551</v>
      </c>
      <c r="E204">
        <v>1</v>
      </c>
      <c r="F204" t="s">
        <v>5437</v>
      </c>
      <c r="G204" t="s">
        <v>2226</v>
      </c>
      <c r="H204" t="s">
        <v>5319</v>
      </c>
      <c r="I204" t="s">
        <v>5320</v>
      </c>
      <c r="J204" t="s">
        <v>121</v>
      </c>
    </row>
    <row r="205" spans="1:10">
      <c r="A205" s="366">
        <v>46259</v>
      </c>
      <c r="B205" t="s">
        <v>2027</v>
      </c>
      <c r="C205" t="s">
        <v>5432</v>
      </c>
      <c r="D205" t="s">
        <v>2588</v>
      </c>
      <c r="E205">
        <v>1</v>
      </c>
      <c r="F205" t="s">
        <v>5453</v>
      </c>
      <c r="G205" t="s">
        <v>2373</v>
      </c>
      <c r="H205" t="s">
        <v>5317</v>
      </c>
      <c r="I205" t="s">
        <v>5318</v>
      </c>
      <c r="J205" t="s">
        <v>1549</v>
      </c>
    </row>
    <row r="206" spans="1:10" ht="30.75">
      <c r="A206" s="366">
        <v>46259</v>
      </c>
      <c r="B206" t="s">
        <v>2027</v>
      </c>
      <c r="C206" t="s">
        <v>5432</v>
      </c>
      <c r="D206" t="s">
        <v>108</v>
      </c>
      <c r="E206">
        <v>2</v>
      </c>
      <c r="F206" s="367" t="s">
        <v>5454</v>
      </c>
      <c r="G206" t="s">
        <v>2373</v>
      </c>
      <c r="H206" t="s">
        <v>5317</v>
      </c>
      <c r="I206" t="s">
        <v>5318</v>
      </c>
      <c r="J206" t="s">
        <v>1549</v>
      </c>
    </row>
    <row r="207" spans="1:10" ht="45.75">
      <c r="A207" s="366">
        <v>46259</v>
      </c>
      <c r="B207" t="s">
        <v>2029</v>
      </c>
      <c r="C207" t="s">
        <v>5432</v>
      </c>
      <c r="D207" t="s">
        <v>108</v>
      </c>
      <c r="E207">
        <v>3</v>
      </c>
      <c r="F207" s="367" t="s">
        <v>5455</v>
      </c>
      <c r="G207" t="s">
        <v>2373</v>
      </c>
      <c r="H207" t="s">
        <v>5317</v>
      </c>
      <c r="I207" t="s">
        <v>5318</v>
      </c>
      <c r="J207" t="s">
        <v>1549</v>
      </c>
    </row>
    <row r="208" spans="1:10" ht="60.75">
      <c r="A208" s="366">
        <v>46259</v>
      </c>
      <c r="B208" t="s">
        <v>2029</v>
      </c>
      <c r="C208" t="s">
        <v>5432</v>
      </c>
      <c r="D208" t="s">
        <v>2459</v>
      </c>
      <c r="E208">
        <v>4</v>
      </c>
      <c r="F208" s="367" t="s">
        <v>5438</v>
      </c>
      <c r="G208" t="s">
        <v>2370</v>
      </c>
      <c r="J208" t="s">
        <v>121</v>
      </c>
    </row>
    <row r="209" spans="1:10" ht="30.75">
      <c r="A209" s="366">
        <v>46259</v>
      </c>
      <c r="B209" t="s">
        <v>2031</v>
      </c>
      <c r="C209" t="s">
        <v>5432</v>
      </c>
      <c r="D209" t="s">
        <v>108</v>
      </c>
      <c r="E209">
        <v>2</v>
      </c>
      <c r="F209" s="367" t="s">
        <v>5456</v>
      </c>
      <c r="G209" t="s">
        <v>2373</v>
      </c>
      <c r="H209" t="s">
        <v>5317</v>
      </c>
      <c r="I209" t="s">
        <v>5318</v>
      </c>
      <c r="J209" t="s">
        <v>1549</v>
      </c>
    </row>
    <row r="210" spans="1:10">
      <c r="A210" s="366">
        <v>46259</v>
      </c>
      <c r="B210" t="s">
        <v>2031</v>
      </c>
      <c r="C210" t="s">
        <v>5432</v>
      </c>
      <c r="D210" t="s">
        <v>2586</v>
      </c>
      <c r="E210">
        <v>1</v>
      </c>
      <c r="F210" s="367" t="s">
        <v>5457</v>
      </c>
      <c r="G210" t="s">
        <v>2373</v>
      </c>
      <c r="H210" t="s">
        <v>5317</v>
      </c>
      <c r="I210" t="s">
        <v>5318</v>
      </c>
      <c r="J210" t="s">
        <v>1549</v>
      </c>
    </row>
    <row r="211" spans="1:10">
      <c r="A211" s="366">
        <v>46259</v>
      </c>
      <c r="B211" t="s">
        <v>2031</v>
      </c>
      <c r="C211" t="s">
        <v>5432</v>
      </c>
      <c r="D211" t="s">
        <v>2605</v>
      </c>
      <c r="E211">
        <v>1</v>
      </c>
      <c r="F211" t="s">
        <v>5458</v>
      </c>
      <c r="G211" t="s">
        <v>2373</v>
      </c>
      <c r="H211" t="s">
        <v>5317</v>
      </c>
      <c r="I211" t="s">
        <v>5318</v>
      </c>
      <c r="J211" t="s">
        <v>1549</v>
      </c>
    </row>
    <row r="212" spans="1:10">
      <c r="A212" s="366">
        <v>46259</v>
      </c>
      <c r="B212" t="s">
        <v>2031</v>
      </c>
      <c r="C212" t="s">
        <v>5432</v>
      </c>
      <c r="D212" t="s">
        <v>2469</v>
      </c>
      <c r="E212">
        <v>1</v>
      </c>
      <c r="F212" t="s">
        <v>5486</v>
      </c>
      <c r="G212" t="s">
        <v>2373</v>
      </c>
      <c r="H212" t="s">
        <v>5317</v>
      </c>
      <c r="I212" t="s">
        <v>5318</v>
      </c>
      <c r="J212" t="s">
        <v>1549</v>
      </c>
    </row>
    <row r="213" spans="1:10">
      <c r="A213" s="366">
        <v>46259</v>
      </c>
      <c r="B213" t="s">
        <v>2031</v>
      </c>
      <c r="C213" t="s">
        <v>5432</v>
      </c>
      <c r="D213" t="s">
        <v>2965</v>
      </c>
      <c r="E213">
        <v>1</v>
      </c>
      <c r="F213" t="s">
        <v>5439</v>
      </c>
      <c r="G213" t="s">
        <v>2370</v>
      </c>
      <c r="J213" t="s">
        <v>121</v>
      </c>
    </row>
    <row r="214" spans="1:10" ht="30.75">
      <c r="A214" s="366">
        <v>46259</v>
      </c>
      <c r="B214" t="s">
        <v>2031</v>
      </c>
      <c r="C214" t="s">
        <v>5432</v>
      </c>
      <c r="D214" t="s">
        <v>2459</v>
      </c>
      <c r="E214">
        <v>2</v>
      </c>
      <c r="F214" s="367" t="s">
        <v>5440</v>
      </c>
      <c r="G214" t="s">
        <v>2370</v>
      </c>
      <c r="J214" t="s">
        <v>121</v>
      </c>
    </row>
    <row r="215" spans="1:10">
      <c r="A215" s="366">
        <v>46259</v>
      </c>
      <c r="B215" t="s">
        <v>2031</v>
      </c>
      <c r="C215" t="s">
        <v>5432</v>
      </c>
      <c r="D215" t="s">
        <v>2563</v>
      </c>
      <c r="E215">
        <v>1</v>
      </c>
      <c r="F215" s="367" t="s">
        <v>5459</v>
      </c>
      <c r="G215" t="s">
        <v>2373</v>
      </c>
      <c r="H215" t="s">
        <v>5317</v>
      </c>
      <c r="I215" t="s">
        <v>5318</v>
      </c>
      <c r="J215" t="s">
        <v>1549</v>
      </c>
    </row>
    <row r="216" spans="1:10" ht="45.75">
      <c r="A216" s="366">
        <v>46259</v>
      </c>
      <c r="B216" t="s">
        <v>2034</v>
      </c>
      <c r="C216" t="s">
        <v>5432</v>
      </c>
      <c r="D216" t="s">
        <v>2563</v>
      </c>
      <c r="E216">
        <v>3</v>
      </c>
      <c r="F216" s="367" t="s">
        <v>5460</v>
      </c>
      <c r="G216" t="s">
        <v>2373</v>
      </c>
      <c r="H216" t="s">
        <v>5317</v>
      </c>
      <c r="I216" t="s">
        <v>5318</v>
      </c>
      <c r="J216" t="s">
        <v>1549</v>
      </c>
    </row>
    <row r="217" spans="1:10">
      <c r="A217" s="366">
        <v>46259</v>
      </c>
      <c r="B217" t="s">
        <v>2034</v>
      </c>
      <c r="C217" t="s">
        <v>5432</v>
      </c>
      <c r="D217" t="s">
        <v>2534</v>
      </c>
      <c r="E217">
        <v>1</v>
      </c>
      <c r="F217" s="367" t="s">
        <v>2533</v>
      </c>
      <c r="G217" t="s">
        <v>2226</v>
      </c>
      <c r="H217" t="s">
        <v>5319</v>
      </c>
      <c r="I217" t="s">
        <v>5320</v>
      </c>
      <c r="J217" t="s">
        <v>121</v>
      </c>
    </row>
    <row r="218" spans="1:10" ht="60.75">
      <c r="A218" s="366">
        <v>46259</v>
      </c>
      <c r="B218" t="s">
        <v>2034</v>
      </c>
      <c r="C218" t="s">
        <v>5432</v>
      </c>
      <c r="D218" t="s">
        <v>108</v>
      </c>
      <c r="E218">
        <v>4</v>
      </c>
      <c r="F218" s="367" t="s">
        <v>5461</v>
      </c>
      <c r="G218" t="s">
        <v>2373</v>
      </c>
      <c r="H218" t="s">
        <v>5317</v>
      </c>
      <c r="I218" t="s">
        <v>5318</v>
      </c>
      <c r="J218" t="s">
        <v>1549</v>
      </c>
    </row>
    <row r="219" spans="1:10">
      <c r="A219" s="366">
        <v>46259</v>
      </c>
      <c r="B219" t="s">
        <v>2034</v>
      </c>
      <c r="C219" t="s">
        <v>5432</v>
      </c>
      <c r="D219" t="s">
        <v>2459</v>
      </c>
      <c r="E219">
        <v>1</v>
      </c>
      <c r="F219" s="367" t="s">
        <v>5441</v>
      </c>
      <c r="G219" t="s">
        <v>2370</v>
      </c>
      <c r="J219" t="s">
        <v>121</v>
      </c>
    </row>
    <row r="220" spans="1:10" ht="45.75">
      <c r="A220" s="366">
        <v>46259</v>
      </c>
      <c r="B220" t="s">
        <v>2035</v>
      </c>
      <c r="C220" t="s">
        <v>5432</v>
      </c>
      <c r="D220" t="s">
        <v>108</v>
      </c>
      <c r="E220">
        <v>3</v>
      </c>
      <c r="F220" s="367" t="s">
        <v>5462</v>
      </c>
      <c r="G220" t="s">
        <v>2373</v>
      </c>
      <c r="H220" t="s">
        <v>5317</v>
      </c>
      <c r="I220" t="s">
        <v>5318</v>
      </c>
      <c r="J220" t="s">
        <v>1549</v>
      </c>
    </row>
    <row r="221" spans="1:10">
      <c r="A221" s="366">
        <v>46259</v>
      </c>
      <c r="B221" t="s">
        <v>2037</v>
      </c>
      <c r="C221" t="s">
        <v>5432</v>
      </c>
      <c r="D221" t="s">
        <v>551</v>
      </c>
      <c r="E221">
        <v>1</v>
      </c>
      <c r="F221" s="367" t="s">
        <v>5442</v>
      </c>
      <c r="G221" t="s">
        <v>2226</v>
      </c>
      <c r="H221" t="s">
        <v>5319</v>
      </c>
      <c r="I221" t="s">
        <v>5320</v>
      </c>
      <c r="J221" t="s">
        <v>121</v>
      </c>
    </row>
    <row r="222" spans="1:10">
      <c r="A222" s="366">
        <v>46259</v>
      </c>
      <c r="B222" t="s">
        <v>2037</v>
      </c>
      <c r="C222" t="s">
        <v>5432</v>
      </c>
      <c r="D222" t="s">
        <v>2541</v>
      </c>
      <c r="E222">
        <v>1</v>
      </c>
      <c r="F222" t="s">
        <v>5443</v>
      </c>
      <c r="G222" t="s">
        <v>2226</v>
      </c>
      <c r="H222" t="s">
        <v>5319</v>
      </c>
      <c r="I222" t="s">
        <v>5320</v>
      </c>
      <c r="J222" t="s">
        <v>121</v>
      </c>
    </row>
    <row r="223" spans="1:10">
      <c r="A223" s="366">
        <v>46259</v>
      </c>
      <c r="B223" t="s">
        <v>2037</v>
      </c>
      <c r="C223" t="s">
        <v>5432</v>
      </c>
      <c r="D223" t="s">
        <v>2563</v>
      </c>
      <c r="E223">
        <v>1</v>
      </c>
      <c r="F223" t="s">
        <v>5463</v>
      </c>
      <c r="G223" t="s">
        <v>2373</v>
      </c>
      <c r="H223" t="s">
        <v>5317</v>
      </c>
      <c r="I223" t="s">
        <v>5318</v>
      </c>
      <c r="J223" t="s">
        <v>1549</v>
      </c>
    </row>
    <row r="224" spans="1:10" ht="30.75">
      <c r="A224" s="366">
        <v>46259</v>
      </c>
      <c r="B224" t="s">
        <v>2037</v>
      </c>
      <c r="C224" t="s">
        <v>5432</v>
      </c>
      <c r="D224" t="s">
        <v>108</v>
      </c>
      <c r="E224">
        <v>2</v>
      </c>
      <c r="F224" s="367" t="s">
        <v>5464</v>
      </c>
      <c r="G224" t="s">
        <v>2373</v>
      </c>
      <c r="H224" t="s">
        <v>5317</v>
      </c>
      <c r="I224" t="s">
        <v>5318</v>
      </c>
      <c r="J224" t="s">
        <v>1549</v>
      </c>
    </row>
    <row r="225" spans="1:10" ht="60.75">
      <c r="A225" s="366">
        <v>46259</v>
      </c>
      <c r="B225" t="s">
        <v>2042</v>
      </c>
      <c r="C225" t="s">
        <v>5432</v>
      </c>
      <c r="D225" t="s">
        <v>108</v>
      </c>
      <c r="E225">
        <v>4</v>
      </c>
      <c r="F225" s="367" t="s">
        <v>5465</v>
      </c>
      <c r="G225" t="s">
        <v>2373</v>
      </c>
      <c r="H225" t="s">
        <v>5317</v>
      </c>
      <c r="I225" t="s">
        <v>5318</v>
      </c>
      <c r="J225" t="s">
        <v>1549</v>
      </c>
    </row>
    <row r="226" spans="1:10" ht="30.75">
      <c r="A226" s="366">
        <v>46259</v>
      </c>
      <c r="B226" t="s">
        <v>2042</v>
      </c>
      <c r="C226" t="s">
        <v>5432</v>
      </c>
      <c r="D226" t="s">
        <v>551</v>
      </c>
      <c r="E226">
        <v>2</v>
      </c>
      <c r="F226" s="367" t="s">
        <v>5444</v>
      </c>
      <c r="G226" t="s">
        <v>2226</v>
      </c>
      <c r="H226" t="s">
        <v>5319</v>
      </c>
      <c r="I226" t="s">
        <v>5320</v>
      </c>
      <c r="J226" t="s">
        <v>121</v>
      </c>
    </row>
    <row r="227" spans="1:10">
      <c r="A227" s="366">
        <v>46259</v>
      </c>
      <c r="B227" t="s">
        <v>2042</v>
      </c>
      <c r="C227" t="s">
        <v>5432</v>
      </c>
      <c r="D227" t="s">
        <v>2648</v>
      </c>
      <c r="E227">
        <v>1</v>
      </c>
      <c r="F227" s="367" t="s">
        <v>5466</v>
      </c>
      <c r="G227" t="s">
        <v>2373</v>
      </c>
      <c r="H227" t="s">
        <v>5317</v>
      </c>
      <c r="I227" t="s">
        <v>5318</v>
      </c>
      <c r="J227" t="s">
        <v>1549</v>
      </c>
    </row>
    <row r="228" spans="1:10">
      <c r="A228" s="366">
        <v>46259</v>
      </c>
      <c r="B228" t="s">
        <v>2044</v>
      </c>
      <c r="C228" t="s">
        <v>5432</v>
      </c>
      <c r="D228" t="s">
        <v>551</v>
      </c>
      <c r="E228">
        <v>1</v>
      </c>
      <c r="F228" s="367" t="s">
        <v>2547</v>
      </c>
      <c r="G228" t="s">
        <v>2226</v>
      </c>
      <c r="H228" t="s">
        <v>5319</v>
      </c>
      <c r="I228" t="s">
        <v>5320</v>
      </c>
      <c r="J228" t="s">
        <v>121</v>
      </c>
    </row>
    <row r="229" spans="1:10">
      <c r="A229" s="366">
        <v>46259</v>
      </c>
      <c r="B229" t="s">
        <v>2044</v>
      </c>
      <c r="C229" t="s">
        <v>5432</v>
      </c>
      <c r="D229" t="s">
        <v>108</v>
      </c>
      <c r="E229">
        <v>1</v>
      </c>
      <c r="F229" s="367" t="s">
        <v>5467</v>
      </c>
      <c r="G229" t="s">
        <v>2373</v>
      </c>
      <c r="H229" t="s">
        <v>5317</v>
      </c>
      <c r="I229" t="s">
        <v>5318</v>
      </c>
      <c r="J229" t="s">
        <v>1549</v>
      </c>
    </row>
    <row r="230" spans="1:10">
      <c r="A230" s="366">
        <v>46259</v>
      </c>
      <c r="B230" t="s">
        <v>2044</v>
      </c>
      <c r="C230" t="s">
        <v>5432</v>
      </c>
      <c r="D230" t="s">
        <v>2563</v>
      </c>
      <c r="E230">
        <v>1</v>
      </c>
      <c r="F230" s="367" t="s">
        <v>5468</v>
      </c>
      <c r="G230" t="s">
        <v>2373</v>
      </c>
      <c r="H230" t="s">
        <v>5317</v>
      </c>
      <c r="I230" t="s">
        <v>5318</v>
      </c>
      <c r="J230" t="s">
        <v>1549</v>
      </c>
    </row>
    <row r="231" spans="1:10">
      <c r="A231" s="366">
        <v>46259</v>
      </c>
      <c r="B231" t="s">
        <v>2044</v>
      </c>
      <c r="C231" t="s">
        <v>5432</v>
      </c>
      <c r="D231" t="s">
        <v>2656</v>
      </c>
      <c r="E231">
        <v>1</v>
      </c>
      <c r="F231" s="367" t="s">
        <v>5469</v>
      </c>
      <c r="G231" t="s">
        <v>2373</v>
      </c>
      <c r="H231" t="s">
        <v>5317</v>
      </c>
      <c r="I231" t="s">
        <v>5318</v>
      </c>
      <c r="J231" t="s">
        <v>1549</v>
      </c>
    </row>
    <row r="232" spans="1:10">
      <c r="A232" s="366">
        <v>46259</v>
      </c>
      <c r="B232" t="s">
        <v>2044</v>
      </c>
      <c r="C232" t="s">
        <v>5432</v>
      </c>
      <c r="D232" t="s">
        <v>2580</v>
      </c>
      <c r="E232">
        <v>1</v>
      </c>
      <c r="F232" s="367" t="s">
        <v>5470</v>
      </c>
      <c r="G232" t="s">
        <v>2373</v>
      </c>
      <c r="H232" t="s">
        <v>5317</v>
      </c>
      <c r="I232" t="s">
        <v>5318</v>
      </c>
      <c r="J232" t="s">
        <v>1549</v>
      </c>
    </row>
    <row r="233" spans="1:10">
      <c r="A233" s="366">
        <v>46259</v>
      </c>
      <c r="B233" t="s">
        <v>2044</v>
      </c>
      <c r="C233" t="s">
        <v>5432</v>
      </c>
      <c r="D233" t="s">
        <v>2662</v>
      </c>
      <c r="E233">
        <v>1</v>
      </c>
      <c r="F233" s="367" t="s">
        <v>5471</v>
      </c>
      <c r="G233" t="s">
        <v>2373</v>
      </c>
      <c r="H233" t="s">
        <v>5317</v>
      </c>
      <c r="I233" t="s">
        <v>5318</v>
      </c>
      <c r="J233" t="s">
        <v>1549</v>
      </c>
    </row>
    <row r="234" spans="1:10">
      <c r="A234" s="366">
        <v>46259</v>
      </c>
      <c r="B234" t="s">
        <v>2044</v>
      </c>
      <c r="C234" t="s">
        <v>5432</v>
      </c>
      <c r="D234" t="s">
        <v>2664</v>
      </c>
      <c r="E234">
        <v>1</v>
      </c>
      <c r="F234" s="367" t="s">
        <v>5472</v>
      </c>
      <c r="G234" t="s">
        <v>2373</v>
      </c>
      <c r="H234" t="s">
        <v>5317</v>
      </c>
      <c r="I234" t="s">
        <v>5318</v>
      </c>
      <c r="J234" t="s">
        <v>1549</v>
      </c>
    </row>
    <row r="235" spans="1:10">
      <c r="A235" s="366">
        <v>46259</v>
      </c>
      <c r="B235" t="s">
        <v>2046</v>
      </c>
      <c r="C235" t="s">
        <v>5432</v>
      </c>
      <c r="D235" t="s">
        <v>2668</v>
      </c>
      <c r="E235">
        <v>1</v>
      </c>
      <c r="F235" s="367" t="s">
        <v>5473</v>
      </c>
      <c r="G235" t="s">
        <v>2373</v>
      </c>
      <c r="H235" t="s">
        <v>5317</v>
      </c>
      <c r="I235" t="s">
        <v>5318</v>
      </c>
      <c r="J235" t="s">
        <v>1549</v>
      </c>
    </row>
    <row r="236" spans="1:10">
      <c r="A236" s="366">
        <v>46259</v>
      </c>
      <c r="B236" t="s">
        <v>2046</v>
      </c>
      <c r="C236" t="s">
        <v>5432</v>
      </c>
      <c r="D236" t="s">
        <v>2501</v>
      </c>
      <c r="E236">
        <v>1</v>
      </c>
      <c r="F236" s="367" t="s">
        <v>5474</v>
      </c>
      <c r="G236" t="s">
        <v>2373</v>
      </c>
      <c r="H236" t="s">
        <v>5317</v>
      </c>
      <c r="I236" t="s">
        <v>5318</v>
      </c>
      <c r="J236" t="s">
        <v>1549</v>
      </c>
    </row>
    <row r="237" spans="1:10">
      <c r="A237" s="366">
        <v>46259</v>
      </c>
      <c r="B237" t="s">
        <v>2046</v>
      </c>
      <c r="C237" t="s">
        <v>5432</v>
      </c>
      <c r="D237" t="s">
        <v>2459</v>
      </c>
      <c r="E237">
        <v>1</v>
      </c>
      <c r="F237" s="367" t="s">
        <v>2506</v>
      </c>
      <c r="G237" t="s">
        <v>2370</v>
      </c>
      <c r="J237" t="s">
        <v>121</v>
      </c>
    </row>
    <row r="238" spans="1:10">
      <c r="A238" s="366">
        <v>46259</v>
      </c>
      <c r="B238" t="s">
        <v>2046</v>
      </c>
      <c r="C238" t="s">
        <v>5432</v>
      </c>
      <c r="D238" t="s">
        <v>108</v>
      </c>
      <c r="E238">
        <v>1</v>
      </c>
      <c r="F238" s="367" t="s">
        <v>5475</v>
      </c>
      <c r="G238" t="s">
        <v>2373</v>
      </c>
      <c r="H238" t="s">
        <v>5317</v>
      </c>
      <c r="I238" t="s">
        <v>5318</v>
      </c>
      <c r="J238" t="s">
        <v>1549</v>
      </c>
    </row>
    <row r="239" spans="1:10">
      <c r="A239" s="366">
        <v>46259</v>
      </c>
      <c r="B239" t="s">
        <v>2046</v>
      </c>
      <c r="C239" t="s">
        <v>5432</v>
      </c>
      <c r="D239" t="s">
        <v>2672</v>
      </c>
      <c r="E239">
        <v>1</v>
      </c>
      <c r="F239" s="367" t="s">
        <v>5476</v>
      </c>
      <c r="G239" t="s">
        <v>2373</v>
      </c>
      <c r="H239" t="s">
        <v>5317</v>
      </c>
      <c r="I239" t="s">
        <v>5318</v>
      </c>
      <c r="J239" t="s">
        <v>1549</v>
      </c>
    </row>
    <row r="240" spans="1:10">
      <c r="A240" s="366">
        <v>46260</v>
      </c>
      <c r="B240" t="s">
        <v>2001</v>
      </c>
      <c r="C240" t="s">
        <v>5432</v>
      </c>
      <c r="D240" t="s">
        <v>1611</v>
      </c>
      <c r="E240">
        <v>1</v>
      </c>
      <c r="F240" s="367" t="s">
        <v>5492</v>
      </c>
      <c r="G240" t="s">
        <v>2205</v>
      </c>
      <c r="H240" t="s">
        <v>5300</v>
      </c>
      <c r="I240" t="s">
        <v>5301</v>
      </c>
      <c r="J240" t="s">
        <v>121</v>
      </c>
    </row>
    <row r="241" spans="1:10">
      <c r="A241" s="366">
        <v>46260</v>
      </c>
      <c r="B241" t="s">
        <v>2001</v>
      </c>
      <c r="C241" t="s">
        <v>5432</v>
      </c>
      <c r="D241" t="s">
        <v>2870</v>
      </c>
      <c r="E241">
        <v>1</v>
      </c>
      <c r="F241" t="s">
        <v>5493</v>
      </c>
      <c r="G241" t="s">
        <v>2205</v>
      </c>
      <c r="H241" t="s">
        <v>5300</v>
      </c>
      <c r="I241" t="s">
        <v>5301</v>
      </c>
      <c r="J241" t="s">
        <v>121</v>
      </c>
    </row>
    <row r="242" spans="1:10" ht="30.75">
      <c r="A242" s="366">
        <v>46260</v>
      </c>
      <c r="B242" t="s">
        <v>2001</v>
      </c>
      <c r="C242" t="s">
        <v>5432</v>
      </c>
      <c r="D242" t="s">
        <v>2563</v>
      </c>
      <c r="E242">
        <v>2</v>
      </c>
      <c r="F242" s="367" t="s">
        <v>5494</v>
      </c>
      <c r="G242" t="s">
        <v>2205</v>
      </c>
      <c r="H242" t="s">
        <v>5300</v>
      </c>
      <c r="I242" t="s">
        <v>5301</v>
      </c>
      <c r="J242" t="s">
        <v>121</v>
      </c>
    </row>
    <row r="243" spans="1:10">
      <c r="A243" s="366">
        <v>46260</v>
      </c>
      <c r="B243" t="s">
        <v>2001</v>
      </c>
      <c r="C243" t="s">
        <v>5432</v>
      </c>
      <c r="D243" t="s">
        <v>108</v>
      </c>
      <c r="E243">
        <v>1</v>
      </c>
      <c r="F243" s="367" t="s">
        <v>5495</v>
      </c>
      <c r="G243" t="s">
        <v>2205</v>
      </c>
      <c r="H243" t="s">
        <v>5300</v>
      </c>
      <c r="I243" t="s">
        <v>5301</v>
      </c>
      <c r="J243" t="s">
        <v>121</v>
      </c>
    </row>
    <row r="244" spans="1:10">
      <c r="A244" s="366">
        <v>46260</v>
      </c>
      <c r="B244" t="s">
        <v>2001</v>
      </c>
      <c r="C244" t="s">
        <v>5432</v>
      </c>
      <c r="D244" t="s">
        <v>2459</v>
      </c>
      <c r="E244">
        <v>1</v>
      </c>
      <c r="F244" t="s">
        <v>5487</v>
      </c>
      <c r="G244" t="s">
        <v>2206</v>
      </c>
      <c r="H244" t="s">
        <v>5300</v>
      </c>
      <c r="I244" t="s">
        <v>5302</v>
      </c>
      <c r="J244" t="s">
        <v>121</v>
      </c>
    </row>
    <row r="245" spans="1:10" ht="45.75">
      <c r="A245" s="366">
        <v>46260</v>
      </c>
      <c r="B245" t="s">
        <v>2004</v>
      </c>
      <c r="C245" t="s">
        <v>5432</v>
      </c>
      <c r="D245" t="s">
        <v>2672</v>
      </c>
      <c r="E245">
        <v>3</v>
      </c>
      <c r="F245" s="367" t="s">
        <v>5496</v>
      </c>
      <c r="G245" t="s">
        <v>2205</v>
      </c>
      <c r="H245" t="s">
        <v>5300</v>
      </c>
      <c r="I245" t="s">
        <v>5301</v>
      </c>
      <c r="J245" t="s">
        <v>121</v>
      </c>
    </row>
    <row r="246" spans="1:10" ht="91.5">
      <c r="A246" s="366">
        <v>46260</v>
      </c>
      <c r="B246" t="s">
        <v>2004</v>
      </c>
      <c r="C246" t="s">
        <v>5432</v>
      </c>
      <c r="D246" t="s">
        <v>2459</v>
      </c>
      <c r="E246">
        <v>6</v>
      </c>
      <c r="F246" s="367" t="s">
        <v>5497</v>
      </c>
      <c r="G246" t="s">
        <v>2206</v>
      </c>
      <c r="H246" t="s">
        <v>5300</v>
      </c>
      <c r="I246" t="s">
        <v>5302</v>
      </c>
      <c r="J246" t="s">
        <v>121</v>
      </c>
    </row>
    <row r="247" spans="1:10">
      <c r="A247" s="366">
        <v>46260</v>
      </c>
      <c r="B247" t="s">
        <v>2004</v>
      </c>
      <c r="C247" t="s">
        <v>5432</v>
      </c>
      <c r="D247" t="s">
        <v>2890</v>
      </c>
      <c r="E247">
        <v>1</v>
      </c>
      <c r="F247" s="367" t="s">
        <v>5498</v>
      </c>
      <c r="G247" t="s">
        <v>2205</v>
      </c>
      <c r="H247" t="s">
        <v>5300</v>
      </c>
      <c r="I247" t="s">
        <v>5301</v>
      </c>
      <c r="J247" t="s">
        <v>121</v>
      </c>
    </row>
    <row r="248" spans="1:10" ht="30.75">
      <c r="A248" s="366">
        <v>46260</v>
      </c>
      <c r="B248" t="s">
        <v>2004</v>
      </c>
      <c r="C248" t="s">
        <v>5432</v>
      </c>
      <c r="D248" t="s">
        <v>2894</v>
      </c>
      <c r="E248">
        <v>2</v>
      </c>
      <c r="F248" s="367" t="s">
        <v>5499</v>
      </c>
      <c r="G248" t="s">
        <v>2202</v>
      </c>
      <c r="H248" t="s">
        <v>5296</v>
      </c>
      <c r="I248" t="s">
        <v>5297</v>
      </c>
      <c r="J248" t="s">
        <v>108</v>
      </c>
    </row>
    <row r="249" spans="1:10">
      <c r="A249" s="366">
        <v>46260</v>
      </c>
      <c r="B249" t="s">
        <v>2004</v>
      </c>
      <c r="C249" t="s">
        <v>5432</v>
      </c>
      <c r="D249" t="s">
        <v>2897</v>
      </c>
      <c r="E249">
        <v>1</v>
      </c>
      <c r="F249" s="367" t="s">
        <v>5500</v>
      </c>
      <c r="G249" t="s">
        <v>2206</v>
      </c>
      <c r="H249" t="s">
        <v>5300</v>
      </c>
      <c r="I249" t="s">
        <v>5302</v>
      </c>
      <c r="J249" t="s">
        <v>121</v>
      </c>
    </row>
    <row r="250" spans="1:10" ht="30.75">
      <c r="A250" s="366">
        <v>46260</v>
      </c>
      <c r="B250" t="s">
        <v>2004</v>
      </c>
      <c r="C250" t="s">
        <v>5432</v>
      </c>
      <c r="D250" t="s">
        <v>2452</v>
      </c>
      <c r="E250">
        <v>2</v>
      </c>
      <c r="F250" s="367" t="s">
        <v>5501</v>
      </c>
      <c r="G250" t="s">
        <v>2206</v>
      </c>
      <c r="H250" t="s">
        <v>5300</v>
      </c>
      <c r="I250" t="s">
        <v>5302</v>
      </c>
      <c r="J250" t="s">
        <v>121</v>
      </c>
    </row>
    <row r="251" spans="1:10">
      <c r="A251" s="366">
        <v>46260</v>
      </c>
      <c r="B251" t="s">
        <v>2004</v>
      </c>
      <c r="C251" t="s">
        <v>5432</v>
      </c>
      <c r="D251" t="s">
        <v>108</v>
      </c>
      <c r="E251">
        <v>1</v>
      </c>
      <c r="F251" s="367" t="s">
        <v>5502</v>
      </c>
      <c r="G251" t="s">
        <v>2205</v>
      </c>
      <c r="H251" t="s">
        <v>5300</v>
      </c>
      <c r="I251" t="s">
        <v>5301</v>
      </c>
      <c r="J251" t="s">
        <v>121</v>
      </c>
    </row>
    <row r="252" spans="1:10">
      <c r="A252" s="366">
        <v>46260</v>
      </c>
      <c r="B252" t="s">
        <v>2004</v>
      </c>
      <c r="C252" t="s">
        <v>5432</v>
      </c>
      <c r="D252" t="s">
        <v>2913</v>
      </c>
      <c r="E252">
        <v>1</v>
      </c>
      <c r="F252" t="s">
        <v>5503</v>
      </c>
      <c r="G252" t="s">
        <v>2205</v>
      </c>
      <c r="H252" t="s">
        <v>5300</v>
      </c>
      <c r="I252" t="s">
        <v>5301</v>
      </c>
      <c r="J252" t="s">
        <v>121</v>
      </c>
    </row>
    <row r="253" spans="1:10">
      <c r="A253" s="366">
        <v>46260</v>
      </c>
      <c r="B253" t="s">
        <v>2007</v>
      </c>
      <c r="C253" t="s">
        <v>5432</v>
      </c>
      <c r="D253" t="s">
        <v>2459</v>
      </c>
      <c r="E253">
        <v>1</v>
      </c>
      <c r="F253" t="s">
        <v>5487</v>
      </c>
      <c r="G253" t="s">
        <v>2206</v>
      </c>
      <c r="H253" t="s">
        <v>5300</v>
      </c>
      <c r="I253" t="s">
        <v>5302</v>
      </c>
      <c r="J253" t="s">
        <v>121</v>
      </c>
    </row>
    <row r="254" spans="1:10">
      <c r="A254" s="366">
        <v>46260</v>
      </c>
      <c r="B254" t="s">
        <v>2007</v>
      </c>
      <c r="C254" t="s">
        <v>5432</v>
      </c>
      <c r="D254" t="s">
        <v>2920</v>
      </c>
      <c r="E254">
        <v>1</v>
      </c>
      <c r="F254" t="s">
        <v>5504</v>
      </c>
      <c r="G254" t="s">
        <v>2205</v>
      </c>
      <c r="H254" t="s">
        <v>5300</v>
      </c>
      <c r="I254" t="s">
        <v>5301</v>
      </c>
      <c r="J254" t="s">
        <v>121</v>
      </c>
    </row>
    <row r="255" spans="1:10" ht="60.75">
      <c r="A255" s="366">
        <v>46260</v>
      </c>
      <c r="B255" t="s">
        <v>2007</v>
      </c>
      <c r="C255" t="s">
        <v>5432</v>
      </c>
      <c r="D255" t="s">
        <v>2672</v>
      </c>
      <c r="E255">
        <v>4</v>
      </c>
      <c r="F255" s="367" t="s">
        <v>5505</v>
      </c>
      <c r="G255" t="s">
        <v>2205</v>
      </c>
      <c r="H255" t="s">
        <v>5300</v>
      </c>
      <c r="I255" t="s">
        <v>5301</v>
      </c>
      <c r="J255" t="s">
        <v>121</v>
      </c>
    </row>
    <row r="256" spans="1:10" ht="45.75">
      <c r="A256" s="366">
        <v>46260</v>
      </c>
      <c r="B256" t="s">
        <v>2007</v>
      </c>
      <c r="C256" t="s">
        <v>5432</v>
      </c>
      <c r="D256" t="s">
        <v>108</v>
      </c>
      <c r="E256">
        <v>3</v>
      </c>
      <c r="F256" s="367" t="s">
        <v>5506</v>
      </c>
      <c r="G256" t="s">
        <v>2205</v>
      </c>
      <c r="H256" t="s">
        <v>5300</v>
      </c>
      <c r="I256" t="s">
        <v>5301</v>
      </c>
      <c r="J256" t="s">
        <v>121</v>
      </c>
    </row>
    <row r="257" spans="1:10">
      <c r="A257" s="366">
        <v>46260</v>
      </c>
      <c r="B257" t="s">
        <v>2007</v>
      </c>
      <c r="C257" t="s">
        <v>5432</v>
      </c>
      <c r="D257" t="s">
        <v>2936</v>
      </c>
      <c r="E257">
        <v>1</v>
      </c>
      <c r="F257" s="367" t="s">
        <v>5507</v>
      </c>
      <c r="G257" t="s">
        <v>2205</v>
      </c>
      <c r="H257" t="s">
        <v>5300</v>
      </c>
      <c r="I257" t="s">
        <v>5301</v>
      </c>
      <c r="J257" t="s">
        <v>121</v>
      </c>
    </row>
    <row r="258" spans="1:10" ht="91.5">
      <c r="A258" s="366">
        <v>46260</v>
      </c>
      <c r="B258" t="s">
        <v>2010</v>
      </c>
      <c r="C258" t="s">
        <v>5432</v>
      </c>
      <c r="D258" t="s">
        <v>2459</v>
      </c>
      <c r="E258">
        <v>6</v>
      </c>
      <c r="F258" s="367" t="s">
        <v>5508</v>
      </c>
      <c r="G258" t="s">
        <v>2206</v>
      </c>
      <c r="H258" t="s">
        <v>5300</v>
      </c>
      <c r="I258" t="s">
        <v>5302</v>
      </c>
      <c r="J258" t="s">
        <v>121</v>
      </c>
    </row>
    <row r="259" spans="1:10">
      <c r="A259" s="366">
        <v>46260</v>
      </c>
      <c r="B259" t="s">
        <v>2010</v>
      </c>
      <c r="C259" t="s">
        <v>5432</v>
      </c>
      <c r="D259" t="s">
        <v>2943</v>
      </c>
      <c r="E259">
        <v>1</v>
      </c>
      <c r="F259" s="367" t="s">
        <v>5509</v>
      </c>
      <c r="G259" t="s">
        <v>2205</v>
      </c>
      <c r="H259" t="s">
        <v>5300</v>
      </c>
      <c r="I259" t="s">
        <v>5301</v>
      </c>
      <c r="J259" t="s">
        <v>121</v>
      </c>
    </row>
    <row r="260" spans="1:10" ht="60.75">
      <c r="A260" s="366">
        <v>46260</v>
      </c>
      <c r="B260" t="s">
        <v>2010</v>
      </c>
      <c r="C260" t="s">
        <v>5432</v>
      </c>
      <c r="D260" t="s">
        <v>2672</v>
      </c>
      <c r="E260">
        <v>4</v>
      </c>
      <c r="F260" s="367" t="s">
        <v>5510</v>
      </c>
      <c r="G260" t="s">
        <v>2205</v>
      </c>
      <c r="H260" t="s">
        <v>5300</v>
      </c>
      <c r="I260" t="s">
        <v>5301</v>
      </c>
      <c r="J260" t="s">
        <v>121</v>
      </c>
    </row>
    <row r="261" spans="1:10">
      <c r="A261" s="366">
        <v>46260</v>
      </c>
      <c r="B261" t="s">
        <v>2010</v>
      </c>
      <c r="C261" t="s">
        <v>5432</v>
      </c>
      <c r="D261" t="s">
        <v>1213</v>
      </c>
      <c r="E261">
        <v>1</v>
      </c>
      <c r="F261" s="367" t="s">
        <v>5511</v>
      </c>
      <c r="G261" t="s">
        <v>2202</v>
      </c>
      <c r="H261" t="s">
        <v>5296</v>
      </c>
      <c r="I261" t="s">
        <v>5297</v>
      </c>
      <c r="J261" t="s">
        <v>108</v>
      </c>
    </row>
    <row r="262" spans="1:10">
      <c r="A262" s="366">
        <v>46260</v>
      </c>
      <c r="B262" t="s">
        <v>2010</v>
      </c>
      <c r="C262" t="s">
        <v>5432</v>
      </c>
      <c r="D262" t="s">
        <v>2956</v>
      </c>
      <c r="E262">
        <v>1</v>
      </c>
      <c r="F262" t="s">
        <v>5512</v>
      </c>
      <c r="G262" t="s">
        <v>2205</v>
      </c>
      <c r="H262" t="s">
        <v>5300</v>
      </c>
      <c r="I262" t="s">
        <v>5301</v>
      </c>
      <c r="J262" t="s">
        <v>121</v>
      </c>
    </row>
    <row r="263" spans="1:10" ht="30.75">
      <c r="A263" s="366">
        <v>46260</v>
      </c>
      <c r="B263" t="s">
        <v>2010</v>
      </c>
      <c r="C263" t="s">
        <v>5432</v>
      </c>
      <c r="D263" t="s">
        <v>2965</v>
      </c>
      <c r="E263">
        <v>2</v>
      </c>
      <c r="F263" s="367" t="s">
        <v>5513</v>
      </c>
      <c r="G263" t="s">
        <v>2206</v>
      </c>
      <c r="H263" t="s">
        <v>5300</v>
      </c>
      <c r="I263" t="s">
        <v>5302</v>
      </c>
      <c r="J263" t="s">
        <v>121</v>
      </c>
    </row>
    <row r="264" spans="1:10">
      <c r="A264" s="366">
        <v>46260</v>
      </c>
      <c r="B264" t="s">
        <v>2010</v>
      </c>
      <c r="C264" t="s">
        <v>5432</v>
      </c>
      <c r="D264" t="s">
        <v>2452</v>
      </c>
      <c r="E264">
        <v>1</v>
      </c>
      <c r="F264" s="367" t="s">
        <v>5514</v>
      </c>
      <c r="G264" t="s">
        <v>2206</v>
      </c>
      <c r="H264" t="s">
        <v>5300</v>
      </c>
      <c r="I264" t="s">
        <v>5302</v>
      </c>
      <c r="J264" t="s">
        <v>121</v>
      </c>
    </row>
    <row r="265" spans="1:10" ht="45.75">
      <c r="A265" s="366">
        <v>46260</v>
      </c>
      <c r="B265" t="s">
        <v>2012</v>
      </c>
      <c r="C265" t="s">
        <v>5432</v>
      </c>
      <c r="D265" t="s">
        <v>2459</v>
      </c>
      <c r="E265">
        <v>3</v>
      </c>
      <c r="F265" s="367" t="s">
        <v>5515</v>
      </c>
      <c r="G265" t="s">
        <v>2206</v>
      </c>
      <c r="H265" t="s">
        <v>5300</v>
      </c>
      <c r="I265" t="s">
        <v>5302</v>
      </c>
      <c r="J265" t="s">
        <v>121</v>
      </c>
    </row>
    <row r="266" spans="1:10" ht="152.25">
      <c r="A266" s="366">
        <v>46260</v>
      </c>
      <c r="B266" t="s">
        <v>2012</v>
      </c>
      <c r="C266" t="s">
        <v>5432</v>
      </c>
      <c r="D266" t="s">
        <v>2672</v>
      </c>
      <c r="E266">
        <v>10</v>
      </c>
      <c r="F266" s="367" t="s">
        <v>5516</v>
      </c>
      <c r="G266" t="s">
        <v>2205</v>
      </c>
      <c r="H266" t="s">
        <v>5300</v>
      </c>
      <c r="I266" t="s">
        <v>5301</v>
      </c>
      <c r="J266" t="s">
        <v>121</v>
      </c>
    </row>
    <row r="267" spans="1:10">
      <c r="A267" s="366">
        <v>46260</v>
      </c>
      <c r="B267" t="s">
        <v>2012</v>
      </c>
      <c r="C267" t="s">
        <v>5432</v>
      </c>
      <c r="D267" t="s">
        <v>2980</v>
      </c>
      <c r="E267">
        <v>1</v>
      </c>
      <c r="F267" s="367" t="s">
        <v>5517</v>
      </c>
      <c r="G267" t="s">
        <v>2205</v>
      </c>
      <c r="H267" t="s">
        <v>5300</v>
      </c>
      <c r="I267" t="s">
        <v>5301</v>
      </c>
      <c r="J267" t="s">
        <v>121</v>
      </c>
    </row>
    <row r="268" spans="1:10">
      <c r="A268" s="366">
        <v>46260</v>
      </c>
      <c r="B268" t="s">
        <v>2012</v>
      </c>
      <c r="C268" t="s">
        <v>5432</v>
      </c>
      <c r="D268" t="s">
        <v>2997</v>
      </c>
      <c r="E268">
        <v>1</v>
      </c>
      <c r="F268" t="s">
        <v>5518</v>
      </c>
      <c r="G268" t="s">
        <v>2205</v>
      </c>
      <c r="H268" t="s">
        <v>5300</v>
      </c>
      <c r="I268" t="s">
        <v>5301</v>
      </c>
      <c r="J268" t="s">
        <v>121</v>
      </c>
    </row>
    <row r="269" spans="1:10">
      <c r="A269" s="366">
        <v>46260</v>
      </c>
      <c r="B269" t="s">
        <v>2012</v>
      </c>
      <c r="C269" t="s">
        <v>5432</v>
      </c>
      <c r="D269" t="s">
        <v>2965</v>
      </c>
      <c r="E269">
        <v>1</v>
      </c>
      <c r="F269" t="s">
        <v>5519</v>
      </c>
      <c r="G269" t="s">
        <v>2206</v>
      </c>
      <c r="H269" t="s">
        <v>5300</v>
      </c>
      <c r="I269" t="s">
        <v>5302</v>
      </c>
      <c r="J269" t="s">
        <v>121</v>
      </c>
    </row>
    <row r="270" spans="1:10">
      <c r="A270" s="366">
        <v>46260</v>
      </c>
      <c r="B270" t="s">
        <v>2012</v>
      </c>
      <c r="C270" t="s">
        <v>5432</v>
      </c>
      <c r="D270" t="s">
        <v>1213</v>
      </c>
      <c r="E270">
        <v>1</v>
      </c>
      <c r="F270" t="s">
        <v>5520</v>
      </c>
      <c r="G270" t="s">
        <v>2202</v>
      </c>
      <c r="H270" t="s">
        <v>5296</v>
      </c>
      <c r="I270" t="s">
        <v>5297</v>
      </c>
      <c r="J270" t="s">
        <v>108</v>
      </c>
    </row>
    <row r="271" spans="1:10" ht="30.75">
      <c r="A271" s="366">
        <v>46260</v>
      </c>
      <c r="B271" t="s">
        <v>2016</v>
      </c>
      <c r="C271" t="s">
        <v>5432</v>
      </c>
      <c r="D271" t="s">
        <v>2459</v>
      </c>
      <c r="E271">
        <v>2</v>
      </c>
      <c r="F271" s="367" t="s">
        <v>5521</v>
      </c>
      <c r="G271" t="s">
        <v>2206</v>
      </c>
      <c r="H271" t="s">
        <v>5300</v>
      </c>
      <c r="I271" t="s">
        <v>5302</v>
      </c>
      <c r="J271" t="s">
        <v>121</v>
      </c>
    </row>
    <row r="272" spans="1:10" ht="106.5">
      <c r="A272" s="366">
        <v>46260</v>
      </c>
      <c r="B272" t="s">
        <v>2016</v>
      </c>
      <c r="C272" t="s">
        <v>5432</v>
      </c>
      <c r="D272" t="s">
        <v>2672</v>
      </c>
      <c r="E272">
        <v>7</v>
      </c>
      <c r="F272" s="367" t="s">
        <v>5522</v>
      </c>
      <c r="G272" t="s">
        <v>2205</v>
      </c>
      <c r="H272" t="s">
        <v>5300</v>
      </c>
      <c r="I272" t="s">
        <v>5301</v>
      </c>
      <c r="J272" t="s">
        <v>121</v>
      </c>
    </row>
    <row r="273" spans="1:10" ht="30.75">
      <c r="A273" s="366">
        <v>46260</v>
      </c>
      <c r="B273" t="s">
        <v>2016</v>
      </c>
      <c r="C273" t="s">
        <v>5432</v>
      </c>
      <c r="D273" t="s">
        <v>108</v>
      </c>
      <c r="E273">
        <v>2</v>
      </c>
      <c r="F273" s="367" t="s">
        <v>5523</v>
      </c>
      <c r="G273" t="s">
        <v>2205</v>
      </c>
      <c r="H273" t="s">
        <v>5300</v>
      </c>
      <c r="I273" t="s">
        <v>5301</v>
      </c>
      <c r="J273" t="s">
        <v>121</v>
      </c>
    </row>
    <row r="274" spans="1:10">
      <c r="A274" s="366">
        <v>46260</v>
      </c>
      <c r="B274" t="s">
        <v>2016</v>
      </c>
      <c r="C274" t="s">
        <v>5432</v>
      </c>
      <c r="D274" t="s">
        <v>3013</v>
      </c>
      <c r="E274">
        <v>1</v>
      </c>
      <c r="F274" s="367" t="s">
        <v>5524</v>
      </c>
      <c r="G274" t="s">
        <v>2206</v>
      </c>
      <c r="H274" t="s">
        <v>5300</v>
      </c>
      <c r="I274" t="s">
        <v>5302</v>
      </c>
      <c r="J274" t="s">
        <v>121</v>
      </c>
    </row>
    <row r="275" spans="1:10">
      <c r="A275" s="366">
        <v>46260</v>
      </c>
      <c r="B275" t="s">
        <v>2016</v>
      </c>
      <c r="C275" t="s">
        <v>5432</v>
      </c>
      <c r="D275" t="s">
        <v>2753</v>
      </c>
      <c r="E275">
        <v>1</v>
      </c>
      <c r="F275" t="s">
        <v>5525</v>
      </c>
      <c r="G275" t="s">
        <v>2205</v>
      </c>
      <c r="H275" t="s">
        <v>5300</v>
      </c>
      <c r="I275" t="s">
        <v>5301</v>
      </c>
      <c r="J275" t="s">
        <v>121</v>
      </c>
    </row>
    <row r="276" spans="1:10" ht="30.75">
      <c r="A276" s="366">
        <v>46260</v>
      </c>
      <c r="B276" t="s">
        <v>2016</v>
      </c>
      <c r="C276" t="s">
        <v>5432</v>
      </c>
      <c r="D276" t="s">
        <v>2563</v>
      </c>
      <c r="E276">
        <v>2</v>
      </c>
      <c r="F276" s="367" t="s">
        <v>5526</v>
      </c>
      <c r="G276" t="s">
        <v>2205</v>
      </c>
      <c r="H276" t="s">
        <v>5300</v>
      </c>
      <c r="I276" t="s">
        <v>5301</v>
      </c>
      <c r="J276" t="s">
        <v>121</v>
      </c>
    </row>
    <row r="277" spans="1:10">
      <c r="A277" s="366">
        <v>46260</v>
      </c>
      <c r="B277" t="s">
        <v>2016</v>
      </c>
      <c r="C277" t="s">
        <v>5432</v>
      </c>
      <c r="D277" t="s">
        <v>2965</v>
      </c>
      <c r="E277">
        <v>1</v>
      </c>
      <c r="F277" s="367" t="s">
        <v>5527</v>
      </c>
      <c r="G277" t="s">
        <v>2206</v>
      </c>
      <c r="H277" t="s">
        <v>5300</v>
      </c>
      <c r="I277" t="s">
        <v>5302</v>
      </c>
      <c r="J277" t="s">
        <v>121</v>
      </c>
    </row>
    <row r="278" spans="1:10">
      <c r="A278" s="366">
        <v>46260</v>
      </c>
      <c r="B278" t="s">
        <v>2018</v>
      </c>
      <c r="C278" t="s">
        <v>5432</v>
      </c>
      <c r="D278" t="s">
        <v>2459</v>
      </c>
      <c r="E278">
        <v>1</v>
      </c>
      <c r="F278" t="s">
        <v>5487</v>
      </c>
      <c r="G278" t="s">
        <v>2206</v>
      </c>
      <c r="H278" t="s">
        <v>5300</v>
      </c>
      <c r="I278" t="s">
        <v>5302</v>
      </c>
      <c r="J278" t="s">
        <v>121</v>
      </c>
    </row>
    <row r="279" spans="1:10">
      <c r="A279" s="366">
        <v>46260</v>
      </c>
      <c r="B279" t="s">
        <v>2018</v>
      </c>
      <c r="C279" t="s">
        <v>5432</v>
      </c>
      <c r="D279" t="s">
        <v>3039</v>
      </c>
      <c r="E279">
        <v>1</v>
      </c>
      <c r="F279" t="s">
        <v>5528</v>
      </c>
      <c r="G279" t="s">
        <v>2205</v>
      </c>
      <c r="H279" t="s">
        <v>5300</v>
      </c>
      <c r="I279" t="s">
        <v>5301</v>
      </c>
      <c r="J279" t="s">
        <v>121</v>
      </c>
    </row>
    <row r="280" spans="1:10" ht="106.5">
      <c r="A280" s="366">
        <v>46260</v>
      </c>
      <c r="B280" t="s">
        <v>2018</v>
      </c>
      <c r="C280" t="s">
        <v>5432</v>
      </c>
      <c r="D280" t="s">
        <v>2672</v>
      </c>
      <c r="E280">
        <v>7</v>
      </c>
      <c r="F280" s="367" t="s">
        <v>5529</v>
      </c>
      <c r="G280" t="s">
        <v>2205</v>
      </c>
      <c r="H280" t="s">
        <v>5300</v>
      </c>
      <c r="I280" t="s">
        <v>5301</v>
      </c>
      <c r="J280" t="s">
        <v>121</v>
      </c>
    </row>
    <row r="281" spans="1:10">
      <c r="A281" s="366">
        <v>46260</v>
      </c>
      <c r="B281" t="s">
        <v>2018</v>
      </c>
      <c r="C281" t="s">
        <v>5432</v>
      </c>
      <c r="D281" t="s">
        <v>3043</v>
      </c>
      <c r="E281">
        <v>1</v>
      </c>
      <c r="F281" s="367" t="s">
        <v>5530</v>
      </c>
      <c r="G281" t="s">
        <v>2204</v>
      </c>
      <c r="H281" t="s">
        <v>5298</v>
      </c>
      <c r="I281" t="s">
        <v>5299</v>
      </c>
      <c r="J281" t="s">
        <v>108</v>
      </c>
    </row>
    <row r="282" spans="1:10" ht="30.75">
      <c r="A282" s="366">
        <v>46260</v>
      </c>
      <c r="B282" t="s">
        <v>2018</v>
      </c>
      <c r="C282" t="s">
        <v>5432</v>
      </c>
      <c r="D282" t="s">
        <v>108</v>
      </c>
      <c r="E282">
        <v>2</v>
      </c>
      <c r="F282" s="367" t="s">
        <v>5531</v>
      </c>
      <c r="G282" t="s">
        <v>2205</v>
      </c>
      <c r="H282" t="s">
        <v>5300</v>
      </c>
      <c r="I282" t="s">
        <v>5301</v>
      </c>
      <c r="J282" t="s">
        <v>121</v>
      </c>
    </row>
    <row r="283" spans="1:10">
      <c r="A283" s="366">
        <v>46260</v>
      </c>
      <c r="B283" t="s">
        <v>2018</v>
      </c>
      <c r="C283" t="s">
        <v>5432</v>
      </c>
      <c r="D283" t="s">
        <v>2563</v>
      </c>
      <c r="E283">
        <v>1</v>
      </c>
      <c r="F283" s="367" t="s">
        <v>5532</v>
      </c>
      <c r="G283" t="s">
        <v>2205</v>
      </c>
      <c r="H283" t="s">
        <v>5300</v>
      </c>
      <c r="I283" t="s">
        <v>5301</v>
      </c>
      <c r="J283" t="s">
        <v>121</v>
      </c>
    </row>
    <row r="284" spans="1:10">
      <c r="A284" s="366">
        <v>46260</v>
      </c>
      <c r="B284" t="s">
        <v>2018</v>
      </c>
      <c r="C284" t="s">
        <v>5432</v>
      </c>
      <c r="D284" t="s">
        <v>3061</v>
      </c>
      <c r="E284">
        <v>1</v>
      </c>
      <c r="F284" t="s">
        <v>5533</v>
      </c>
      <c r="G284" t="s">
        <v>2205</v>
      </c>
      <c r="H284" t="s">
        <v>5300</v>
      </c>
      <c r="I284" t="s">
        <v>5301</v>
      </c>
      <c r="J284" t="s">
        <v>121</v>
      </c>
    </row>
    <row r="285" spans="1:10">
      <c r="A285" s="366">
        <v>46260</v>
      </c>
      <c r="B285" t="s">
        <v>2019</v>
      </c>
      <c r="C285" t="s">
        <v>5432</v>
      </c>
      <c r="D285" t="s">
        <v>2459</v>
      </c>
      <c r="E285">
        <v>1</v>
      </c>
      <c r="F285" t="s">
        <v>5487</v>
      </c>
      <c r="G285" t="s">
        <v>2206</v>
      </c>
      <c r="H285" t="s">
        <v>5300</v>
      </c>
      <c r="I285" t="s">
        <v>5302</v>
      </c>
      <c r="J285" t="s">
        <v>121</v>
      </c>
    </row>
    <row r="286" spans="1:10">
      <c r="A286" s="366">
        <v>46260</v>
      </c>
      <c r="B286" t="s">
        <v>2019</v>
      </c>
      <c r="C286" t="s">
        <v>5432</v>
      </c>
      <c r="D286" t="s">
        <v>3069</v>
      </c>
      <c r="E286">
        <v>1</v>
      </c>
      <c r="F286" t="s">
        <v>5534</v>
      </c>
      <c r="G286" t="s">
        <v>2206</v>
      </c>
      <c r="H286" t="s">
        <v>5300</v>
      </c>
      <c r="I286" t="s">
        <v>5302</v>
      </c>
      <c r="J286" t="s">
        <v>121</v>
      </c>
    </row>
    <row r="287" spans="1:10">
      <c r="A287" s="366">
        <v>46260</v>
      </c>
      <c r="B287" t="s">
        <v>2019</v>
      </c>
      <c r="C287" t="s">
        <v>5432</v>
      </c>
      <c r="D287" t="s">
        <v>3073</v>
      </c>
      <c r="E287">
        <v>1</v>
      </c>
      <c r="F287" t="s">
        <v>5535</v>
      </c>
      <c r="G287" t="s">
        <v>2205</v>
      </c>
      <c r="H287" t="s">
        <v>5300</v>
      </c>
      <c r="I287" t="s">
        <v>5301</v>
      </c>
      <c r="J287" t="s">
        <v>121</v>
      </c>
    </row>
    <row r="288" spans="1:10" ht="30.75">
      <c r="A288" s="366">
        <v>46260</v>
      </c>
      <c r="B288" t="s">
        <v>2019</v>
      </c>
      <c r="C288" t="s">
        <v>5432</v>
      </c>
      <c r="D288" t="s">
        <v>3076</v>
      </c>
      <c r="E288">
        <v>2</v>
      </c>
      <c r="F288" s="367" t="s">
        <v>5536</v>
      </c>
      <c r="G288" t="s">
        <v>2205</v>
      </c>
      <c r="H288" t="s">
        <v>5300</v>
      </c>
      <c r="I288" t="s">
        <v>5301</v>
      </c>
      <c r="J288" t="s">
        <v>121</v>
      </c>
    </row>
    <row r="289" spans="1:10" ht="121.5">
      <c r="A289" s="366">
        <v>46260</v>
      </c>
      <c r="B289" t="s">
        <v>2019</v>
      </c>
      <c r="C289" t="s">
        <v>5432</v>
      </c>
      <c r="D289" t="s">
        <v>2672</v>
      </c>
      <c r="E289">
        <v>8</v>
      </c>
      <c r="F289" s="367" t="s">
        <v>5537</v>
      </c>
      <c r="G289" t="s">
        <v>2205</v>
      </c>
      <c r="H289" t="s">
        <v>5300</v>
      </c>
      <c r="I289" t="s">
        <v>5301</v>
      </c>
      <c r="J289" t="s">
        <v>121</v>
      </c>
    </row>
    <row r="290" spans="1:10">
      <c r="A290" s="366">
        <v>46260</v>
      </c>
      <c r="B290" t="s">
        <v>2019</v>
      </c>
      <c r="C290" t="s">
        <v>5432</v>
      </c>
      <c r="D290" t="s">
        <v>3094</v>
      </c>
      <c r="E290">
        <v>1</v>
      </c>
      <c r="F290" s="367" t="s">
        <v>5538</v>
      </c>
      <c r="G290" t="s">
        <v>2205</v>
      </c>
      <c r="H290" t="s">
        <v>5300</v>
      </c>
      <c r="I290" t="s">
        <v>5301</v>
      </c>
      <c r="J290" t="s">
        <v>121</v>
      </c>
    </row>
    <row r="291" spans="1:10">
      <c r="A291" s="366">
        <v>46260</v>
      </c>
      <c r="B291" t="s">
        <v>2019</v>
      </c>
      <c r="C291" t="s">
        <v>5432</v>
      </c>
      <c r="D291" t="s">
        <v>1213</v>
      </c>
      <c r="E291">
        <v>1</v>
      </c>
      <c r="F291" t="s">
        <v>5539</v>
      </c>
      <c r="G291" t="s">
        <v>2202</v>
      </c>
      <c r="H291" t="s">
        <v>5296</v>
      </c>
      <c r="I291" t="s">
        <v>5297</v>
      </c>
      <c r="J291" t="s">
        <v>108</v>
      </c>
    </row>
    <row r="292" spans="1:10">
      <c r="A292" s="366">
        <v>46260</v>
      </c>
      <c r="B292" t="s">
        <v>2020</v>
      </c>
      <c r="C292" t="s">
        <v>5432</v>
      </c>
      <c r="D292" t="s">
        <v>2452</v>
      </c>
      <c r="E292">
        <v>1</v>
      </c>
      <c r="F292" t="s">
        <v>5477</v>
      </c>
      <c r="G292" t="s">
        <v>2206</v>
      </c>
      <c r="H292" t="s">
        <v>5300</v>
      </c>
      <c r="I292" t="s">
        <v>5302</v>
      </c>
      <c r="J292" t="s">
        <v>121</v>
      </c>
    </row>
    <row r="293" spans="1:10">
      <c r="A293" s="366">
        <v>46260</v>
      </c>
      <c r="B293" t="s">
        <v>2020</v>
      </c>
      <c r="C293" t="s">
        <v>5432</v>
      </c>
      <c r="D293" t="s">
        <v>1213</v>
      </c>
      <c r="E293">
        <v>1</v>
      </c>
      <c r="F293" t="s">
        <v>5445</v>
      </c>
      <c r="G293" t="s">
        <v>2202</v>
      </c>
      <c r="H293" t="s">
        <v>5296</v>
      </c>
      <c r="I293" t="s">
        <v>5297</v>
      </c>
      <c r="J293" t="s">
        <v>108</v>
      </c>
    </row>
    <row r="294" spans="1:10">
      <c r="A294" s="366">
        <v>46260</v>
      </c>
      <c r="B294" t="s">
        <v>2020</v>
      </c>
      <c r="C294" t="s">
        <v>5432</v>
      </c>
      <c r="D294" t="s">
        <v>2558</v>
      </c>
      <c r="E294">
        <v>1</v>
      </c>
      <c r="F294" t="s">
        <v>2557</v>
      </c>
      <c r="G294" t="s">
        <v>2205</v>
      </c>
      <c r="H294" t="s">
        <v>5300</v>
      </c>
      <c r="I294" t="s">
        <v>5301</v>
      </c>
      <c r="J294" t="s">
        <v>121</v>
      </c>
    </row>
    <row r="295" spans="1:10" ht="30.75">
      <c r="A295" s="366">
        <v>46260</v>
      </c>
      <c r="B295" t="s">
        <v>2020</v>
      </c>
      <c r="C295" t="s">
        <v>5432</v>
      </c>
      <c r="D295" t="s">
        <v>108</v>
      </c>
      <c r="E295">
        <v>2</v>
      </c>
      <c r="F295" s="367" t="s">
        <v>5446</v>
      </c>
      <c r="G295" t="s">
        <v>2205</v>
      </c>
      <c r="H295" t="s">
        <v>5300</v>
      </c>
      <c r="I295" t="s">
        <v>5301</v>
      </c>
      <c r="J295" t="s">
        <v>121</v>
      </c>
    </row>
    <row r="296" spans="1:10">
      <c r="A296" s="366">
        <v>46260</v>
      </c>
      <c r="B296" t="s">
        <v>2020</v>
      </c>
      <c r="C296" t="s">
        <v>5432</v>
      </c>
      <c r="D296" t="s">
        <v>2563</v>
      </c>
      <c r="E296">
        <v>1</v>
      </c>
      <c r="F296" s="367" t="s">
        <v>5447</v>
      </c>
      <c r="G296" t="s">
        <v>2205</v>
      </c>
      <c r="H296" t="s">
        <v>5300</v>
      </c>
      <c r="I296" t="s">
        <v>5301</v>
      </c>
      <c r="J296" t="s">
        <v>121</v>
      </c>
    </row>
    <row r="297" spans="1:10" ht="60.75">
      <c r="A297" s="366">
        <v>46260</v>
      </c>
      <c r="B297" t="s">
        <v>2021</v>
      </c>
      <c r="C297" t="s">
        <v>5432</v>
      </c>
      <c r="D297" t="s">
        <v>108</v>
      </c>
      <c r="E297">
        <v>4</v>
      </c>
      <c r="F297" s="367" t="s">
        <v>5448</v>
      </c>
      <c r="G297" t="s">
        <v>2205</v>
      </c>
      <c r="H297" t="s">
        <v>5300</v>
      </c>
      <c r="I297" t="s">
        <v>5301</v>
      </c>
      <c r="J297" t="s">
        <v>121</v>
      </c>
    </row>
    <row r="298" spans="1:10">
      <c r="A298" s="366">
        <v>46260</v>
      </c>
      <c r="B298" t="s">
        <v>2021</v>
      </c>
      <c r="C298" t="s">
        <v>5432</v>
      </c>
      <c r="D298" t="s">
        <v>2459</v>
      </c>
      <c r="E298">
        <v>1</v>
      </c>
      <c r="F298" s="367" t="s">
        <v>5436</v>
      </c>
      <c r="G298" t="s">
        <v>2206</v>
      </c>
      <c r="H298" t="s">
        <v>5300</v>
      </c>
      <c r="I298" t="s">
        <v>5302</v>
      </c>
      <c r="J298" t="s">
        <v>121</v>
      </c>
    </row>
    <row r="299" spans="1:10" ht="30.75">
      <c r="A299" s="366">
        <v>46260</v>
      </c>
      <c r="B299" t="s">
        <v>3890</v>
      </c>
      <c r="C299" t="s">
        <v>5432</v>
      </c>
      <c r="D299" t="s">
        <v>108</v>
      </c>
      <c r="E299">
        <v>2</v>
      </c>
      <c r="F299" s="367" t="s">
        <v>5449</v>
      </c>
      <c r="G299" t="s">
        <v>2205</v>
      </c>
      <c r="H299" t="s">
        <v>5300</v>
      </c>
      <c r="I299" t="s">
        <v>5301</v>
      </c>
      <c r="J299" t="s">
        <v>121</v>
      </c>
    </row>
    <row r="300" spans="1:10">
      <c r="A300" s="366">
        <v>46260</v>
      </c>
      <c r="B300" t="s">
        <v>3890</v>
      </c>
      <c r="C300" t="s">
        <v>5432</v>
      </c>
      <c r="D300" t="s">
        <v>2522</v>
      </c>
      <c r="E300">
        <v>1</v>
      </c>
      <c r="F300" s="367" t="s">
        <v>5450</v>
      </c>
      <c r="G300" t="s">
        <v>2205</v>
      </c>
      <c r="H300" t="s">
        <v>5300</v>
      </c>
      <c r="I300" t="s">
        <v>5301</v>
      </c>
      <c r="J300" t="s">
        <v>121</v>
      </c>
    </row>
    <row r="301" spans="1:10">
      <c r="A301" s="366">
        <v>46260</v>
      </c>
      <c r="B301" t="s">
        <v>3890</v>
      </c>
      <c r="C301" t="s">
        <v>5432</v>
      </c>
      <c r="D301" t="s">
        <v>2580</v>
      </c>
      <c r="E301">
        <v>1</v>
      </c>
      <c r="F301" t="s">
        <v>5451</v>
      </c>
      <c r="G301" t="s">
        <v>2205</v>
      </c>
      <c r="H301" t="s">
        <v>5300</v>
      </c>
      <c r="I301" t="s">
        <v>5301</v>
      </c>
      <c r="J301" t="s">
        <v>121</v>
      </c>
    </row>
    <row r="302" spans="1:10">
      <c r="A302" s="366">
        <v>46260</v>
      </c>
      <c r="B302" t="s">
        <v>2027</v>
      </c>
      <c r="C302" t="s">
        <v>5432</v>
      </c>
      <c r="D302" t="s">
        <v>2586</v>
      </c>
      <c r="E302">
        <v>1</v>
      </c>
      <c r="F302" t="s">
        <v>5452</v>
      </c>
      <c r="G302" t="s">
        <v>2205</v>
      </c>
      <c r="H302" t="s">
        <v>5300</v>
      </c>
      <c r="I302" t="s">
        <v>5301</v>
      </c>
      <c r="J302" t="s">
        <v>121</v>
      </c>
    </row>
    <row r="303" spans="1:10">
      <c r="A303" s="366">
        <v>46260</v>
      </c>
      <c r="B303" t="s">
        <v>2027</v>
      </c>
      <c r="C303" t="s">
        <v>5432</v>
      </c>
      <c r="D303" t="s">
        <v>2588</v>
      </c>
      <c r="E303">
        <v>1</v>
      </c>
      <c r="F303" t="s">
        <v>5453</v>
      </c>
      <c r="G303" t="s">
        <v>2205</v>
      </c>
      <c r="H303" t="s">
        <v>5300</v>
      </c>
      <c r="I303" t="s">
        <v>5301</v>
      </c>
      <c r="J303" t="s">
        <v>121</v>
      </c>
    </row>
    <row r="304" spans="1:10" ht="30.75">
      <c r="A304" s="366">
        <v>46260</v>
      </c>
      <c r="B304" t="s">
        <v>2027</v>
      </c>
      <c r="C304" t="s">
        <v>5432</v>
      </c>
      <c r="D304" t="s">
        <v>108</v>
      </c>
      <c r="E304">
        <v>2</v>
      </c>
      <c r="F304" s="367" t="s">
        <v>5454</v>
      </c>
      <c r="G304" t="s">
        <v>2205</v>
      </c>
      <c r="H304" t="s">
        <v>5300</v>
      </c>
      <c r="I304" t="s">
        <v>5301</v>
      </c>
      <c r="J304" t="s">
        <v>121</v>
      </c>
    </row>
    <row r="305" spans="1:10" ht="45.75">
      <c r="A305" s="366">
        <v>46260</v>
      </c>
      <c r="B305" t="s">
        <v>2029</v>
      </c>
      <c r="C305" t="s">
        <v>5432</v>
      </c>
      <c r="D305" t="s">
        <v>108</v>
      </c>
      <c r="E305">
        <v>3</v>
      </c>
      <c r="F305" s="367" t="s">
        <v>5455</v>
      </c>
      <c r="G305" t="s">
        <v>2205</v>
      </c>
      <c r="H305" t="s">
        <v>5300</v>
      </c>
      <c r="I305" t="s">
        <v>5301</v>
      </c>
      <c r="J305" t="s">
        <v>121</v>
      </c>
    </row>
    <row r="306" spans="1:10" ht="60.75">
      <c r="A306" s="366">
        <v>46260</v>
      </c>
      <c r="B306" t="s">
        <v>2029</v>
      </c>
      <c r="C306" t="s">
        <v>5432</v>
      </c>
      <c r="D306" t="s">
        <v>2459</v>
      </c>
      <c r="E306">
        <v>4</v>
      </c>
      <c r="F306" s="367" t="s">
        <v>5438</v>
      </c>
      <c r="G306" t="s">
        <v>2206</v>
      </c>
      <c r="H306" t="s">
        <v>5300</v>
      </c>
      <c r="I306" t="s">
        <v>5302</v>
      </c>
      <c r="J306" t="s">
        <v>121</v>
      </c>
    </row>
    <row r="307" spans="1:10" ht="30.75">
      <c r="A307" s="366">
        <v>46260</v>
      </c>
      <c r="B307" t="s">
        <v>2031</v>
      </c>
      <c r="C307" t="s">
        <v>5432</v>
      </c>
      <c r="D307" t="s">
        <v>108</v>
      </c>
      <c r="E307">
        <v>2</v>
      </c>
      <c r="F307" s="367" t="s">
        <v>5456</v>
      </c>
      <c r="G307" t="s">
        <v>2205</v>
      </c>
      <c r="H307" t="s">
        <v>5300</v>
      </c>
      <c r="I307" t="s">
        <v>5301</v>
      </c>
      <c r="J307" t="s">
        <v>121</v>
      </c>
    </row>
    <row r="308" spans="1:10">
      <c r="A308" s="366">
        <v>46260</v>
      </c>
      <c r="B308" t="s">
        <v>2031</v>
      </c>
      <c r="C308" t="s">
        <v>5432</v>
      </c>
      <c r="D308" t="s">
        <v>2586</v>
      </c>
      <c r="E308">
        <v>1</v>
      </c>
      <c r="F308" s="367" t="s">
        <v>5457</v>
      </c>
      <c r="G308" t="s">
        <v>2205</v>
      </c>
      <c r="H308" t="s">
        <v>5300</v>
      </c>
      <c r="I308" t="s">
        <v>5301</v>
      </c>
      <c r="J308" t="s">
        <v>121</v>
      </c>
    </row>
    <row r="309" spans="1:10">
      <c r="A309" s="366">
        <v>46260</v>
      </c>
      <c r="B309" t="s">
        <v>2031</v>
      </c>
      <c r="C309" t="s">
        <v>5432</v>
      </c>
      <c r="D309" t="s">
        <v>2605</v>
      </c>
      <c r="E309">
        <v>1</v>
      </c>
      <c r="F309" t="s">
        <v>5458</v>
      </c>
      <c r="G309" t="s">
        <v>2205</v>
      </c>
      <c r="H309" t="s">
        <v>5300</v>
      </c>
      <c r="I309" t="s">
        <v>5301</v>
      </c>
      <c r="J309" t="s">
        <v>121</v>
      </c>
    </row>
    <row r="310" spans="1:10">
      <c r="A310" s="366">
        <v>46260</v>
      </c>
      <c r="B310" t="s">
        <v>2031</v>
      </c>
      <c r="C310" t="s">
        <v>5432</v>
      </c>
      <c r="D310" t="s">
        <v>2965</v>
      </c>
      <c r="E310">
        <v>1</v>
      </c>
      <c r="F310" t="s">
        <v>5439</v>
      </c>
      <c r="G310" t="s">
        <v>2206</v>
      </c>
      <c r="H310" t="s">
        <v>5300</v>
      </c>
      <c r="I310" t="s">
        <v>5302</v>
      </c>
      <c r="J310" t="s">
        <v>121</v>
      </c>
    </row>
    <row r="311" spans="1:10" ht="30.75">
      <c r="A311" s="366">
        <v>46260</v>
      </c>
      <c r="B311" t="s">
        <v>2031</v>
      </c>
      <c r="C311" t="s">
        <v>5432</v>
      </c>
      <c r="D311" t="s">
        <v>2459</v>
      </c>
      <c r="E311">
        <v>2</v>
      </c>
      <c r="F311" s="367" t="s">
        <v>5440</v>
      </c>
      <c r="G311" t="s">
        <v>2206</v>
      </c>
      <c r="H311" t="s">
        <v>5300</v>
      </c>
      <c r="I311" t="s">
        <v>5302</v>
      </c>
      <c r="J311" t="s">
        <v>121</v>
      </c>
    </row>
    <row r="312" spans="1:10">
      <c r="A312" s="366">
        <v>46260</v>
      </c>
      <c r="B312" t="s">
        <v>2031</v>
      </c>
      <c r="C312" t="s">
        <v>5432</v>
      </c>
      <c r="D312" t="s">
        <v>2563</v>
      </c>
      <c r="E312">
        <v>1</v>
      </c>
      <c r="F312" s="367" t="s">
        <v>5459</v>
      </c>
      <c r="G312" t="s">
        <v>2205</v>
      </c>
      <c r="H312" t="s">
        <v>5300</v>
      </c>
      <c r="I312" t="s">
        <v>5301</v>
      </c>
      <c r="J312" t="s">
        <v>121</v>
      </c>
    </row>
    <row r="313" spans="1:10" ht="30.75">
      <c r="A313" s="366">
        <v>46260</v>
      </c>
      <c r="B313" t="s">
        <v>2034</v>
      </c>
      <c r="C313" t="s">
        <v>5432</v>
      </c>
      <c r="D313" t="s">
        <v>2612</v>
      </c>
      <c r="E313">
        <v>2</v>
      </c>
      <c r="F313" s="367" t="s">
        <v>5540</v>
      </c>
      <c r="G313" t="s">
        <v>2204</v>
      </c>
      <c r="H313" t="s">
        <v>5298</v>
      </c>
      <c r="I313" t="s">
        <v>5299</v>
      </c>
      <c r="J313" t="s">
        <v>108</v>
      </c>
    </row>
    <row r="314" spans="1:10" ht="45.75">
      <c r="A314" s="366">
        <v>46260</v>
      </c>
      <c r="B314" t="s">
        <v>2034</v>
      </c>
      <c r="C314" t="s">
        <v>5432</v>
      </c>
      <c r="D314" t="s">
        <v>2563</v>
      </c>
      <c r="E314">
        <v>3</v>
      </c>
      <c r="F314" s="367" t="s">
        <v>5460</v>
      </c>
      <c r="G314" t="s">
        <v>2205</v>
      </c>
      <c r="H314" t="s">
        <v>5300</v>
      </c>
      <c r="I314" t="s">
        <v>5301</v>
      </c>
      <c r="J314" t="s">
        <v>121</v>
      </c>
    </row>
    <row r="315" spans="1:10">
      <c r="A315" s="366">
        <v>46260</v>
      </c>
      <c r="B315" t="s">
        <v>2034</v>
      </c>
      <c r="C315" t="s">
        <v>5432</v>
      </c>
      <c r="D315" t="s">
        <v>2534</v>
      </c>
      <c r="E315">
        <v>1</v>
      </c>
      <c r="F315" s="367" t="s">
        <v>2533</v>
      </c>
      <c r="G315" t="s">
        <v>2205</v>
      </c>
      <c r="H315" t="s">
        <v>5300</v>
      </c>
      <c r="I315" t="s">
        <v>5301</v>
      </c>
      <c r="J315" t="s">
        <v>121</v>
      </c>
    </row>
    <row r="316" spans="1:10" ht="60.75">
      <c r="A316" s="366">
        <v>46260</v>
      </c>
      <c r="B316" t="s">
        <v>2034</v>
      </c>
      <c r="C316" t="s">
        <v>5432</v>
      </c>
      <c r="D316" t="s">
        <v>108</v>
      </c>
      <c r="E316">
        <v>4</v>
      </c>
      <c r="F316" s="367" t="s">
        <v>5461</v>
      </c>
      <c r="G316" t="s">
        <v>2205</v>
      </c>
      <c r="H316" t="s">
        <v>5300</v>
      </c>
      <c r="I316" t="s">
        <v>5301</v>
      </c>
      <c r="J316" t="s">
        <v>121</v>
      </c>
    </row>
    <row r="317" spans="1:10">
      <c r="A317" s="366">
        <v>46260</v>
      </c>
      <c r="B317" t="s">
        <v>2034</v>
      </c>
      <c r="C317" t="s">
        <v>5432</v>
      </c>
      <c r="D317" t="s">
        <v>2459</v>
      </c>
      <c r="E317">
        <v>1</v>
      </c>
      <c r="F317" s="367" t="s">
        <v>5441</v>
      </c>
      <c r="G317" t="s">
        <v>2206</v>
      </c>
      <c r="H317" t="s">
        <v>5300</v>
      </c>
      <c r="I317" t="s">
        <v>5302</v>
      </c>
      <c r="J317" t="s">
        <v>121</v>
      </c>
    </row>
    <row r="318" spans="1:10" ht="45.75">
      <c r="A318" s="366">
        <v>46260</v>
      </c>
      <c r="B318" t="s">
        <v>2035</v>
      </c>
      <c r="C318" t="s">
        <v>5432</v>
      </c>
      <c r="D318" t="s">
        <v>108</v>
      </c>
      <c r="E318">
        <v>3</v>
      </c>
      <c r="F318" s="367" t="s">
        <v>5462</v>
      </c>
      <c r="G318" t="s">
        <v>2205</v>
      </c>
      <c r="H318" t="s">
        <v>5300</v>
      </c>
      <c r="I318" t="s">
        <v>5301</v>
      </c>
      <c r="J318" t="s">
        <v>121</v>
      </c>
    </row>
    <row r="319" spans="1:10" ht="30.75">
      <c r="A319" s="366">
        <v>46260</v>
      </c>
      <c r="B319" t="s">
        <v>2037</v>
      </c>
      <c r="C319" t="s">
        <v>5432</v>
      </c>
      <c r="D319" t="s">
        <v>2452</v>
      </c>
      <c r="E319">
        <v>2</v>
      </c>
      <c r="F319" s="367" t="s">
        <v>5478</v>
      </c>
      <c r="G319" t="s">
        <v>2206</v>
      </c>
      <c r="H319" t="s">
        <v>5300</v>
      </c>
      <c r="I319" t="s">
        <v>5302</v>
      </c>
      <c r="J319" t="s">
        <v>121</v>
      </c>
    </row>
    <row r="320" spans="1:10">
      <c r="A320" s="366">
        <v>46260</v>
      </c>
      <c r="B320" t="s">
        <v>2037</v>
      </c>
      <c r="C320" t="s">
        <v>5432</v>
      </c>
      <c r="D320" t="s">
        <v>2563</v>
      </c>
      <c r="E320">
        <v>1</v>
      </c>
      <c r="F320" s="367" t="s">
        <v>5463</v>
      </c>
      <c r="G320" t="s">
        <v>2205</v>
      </c>
      <c r="H320" t="s">
        <v>5300</v>
      </c>
      <c r="I320" t="s">
        <v>5301</v>
      </c>
      <c r="J320" t="s">
        <v>121</v>
      </c>
    </row>
    <row r="321" spans="1:10" ht="30.75">
      <c r="A321" s="366">
        <v>46260</v>
      </c>
      <c r="B321" t="s">
        <v>2037</v>
      </c>
      <c r="C321" t="s">
        <v>5432</v>
      </c>
      <c r="D321" t="s">
        <v>108</v>
      </c>
      <c r="E321">
        <v>2</v>
      </c>
      <c r="F321" s="367" t="s">
        <v>5464</v>
      </c>
      <c r="G321" t="s">
        <v>2205</v>
      </c>
      <c r="H321" t="s">
        <v>5300</v>
      </c>
      <c r="I321" t="s">
        <v>5301</v>
      </c>
      <c r="J321" t="s">
        <v>121</v>
      </c>
    </row>
    <row r="322" spans="1:10" ht="60.75">
      <c r="A322" s="366">
        <v>46260</v>
      </c>
      <c r="B322" t="s">
        <v>2042</v>
      </c>
      <c r="C322" t="s">
        <v>5432</v>
      </c>
      <c r="D322" t="s">
        <v>108</v>
      </c>
      <c r="E322">
        <v>4</v>
      </c>
      <c r="F322" s="367" t="s">
        <v>5465</v>
      </c>
      <c r="G322" t="s">
        <v>2205</v>
      </c>
      <c r="H322" t="s">
        <v>5300</v>
      </c>
      <c r="I322" t="s">
        <v>5301</v>
      </c>
      <c r="J322" t="s">
        <v>121</v>
      </c>
    </row>
    <row r="323" spans="1:10">
      <c r="A323" s="366">
        <v>46260</v>
      </c>
      <c r="B323" t="s">
        <v>2042</v>
      </c>
      <c r="C323" t="s">
        <v>5432</v>
      </c>
      <c r="D323" t="s">
        <v>2452</v>
      </c>
      <c r="E323">
        <v>1</v>
      </c>
      <c r="F323" s="367" t="s">
        <v>5479</v>
      </c>
      <c r="G323" t="s">
        <v>2206</v>
      </c>
      <c r="H323" t="s">
        <v>5300</v>
      </c>
      <c r="I323" t="s">
        <v>5302</v>
      </c>
      <c r="J323" t="s">
        <v>121</v>
      </c>
    </row>
    <row r="324" spans="1:10">
      <c r="A324" s="366">
        <v>46260</v>
      </c>
      <c r="B324" t="s">
        <v>2042</v>
      </c>
      <c r="C324" t="s">
        <v>5432</v>
      </c>
      <c r="D324" t="s">
        <v>2648</v>
      </c>
      <c r="E324">
        <v>1</v>
      </c>
      <c r="F324" t="s">
        <v>5466</v>
      </c>
      <c r="G324" t="s">
        <v>2205</v>
      </c>
      <c r="H324" t="s">
        <v>5300</v>
      </c>
      <c r="I324" t="s">
        <v>5301</v>
      </c>
      <c r="J324" t="s">
        <v>121</v>
      </c>
    </row>
    <row r="325" spans="1:10">
      <c r="A325" s="366">
        <v>46260</v>
      </c>
      <c r="B325" t="s">
        <v>2044</v>
      </c>
      <c r="C325" t="s">
        <v>5432</v>
      </c>
      <c r="D325" t="s">
        <v>108</v>
      </c>
      <c r="E325">
        <v>1</v>
      </c>
      <c r="F325" t="s">
        <v>5467</v>
      </c>
      <c r="G325" t="s">
        <v>2205</v>
      </c>
      <c r="H325" t="s">
        <v>5300</v>
      </c>
      <c r="I325" t="s">
        <v>5301</v>
      </c>
      <c r="J325" t="s">
        <v>121</v>
      </c>
    </row>
    <row r="326" spans="1:10">
      <c r="A326" s="366">
        <v>46260</v>
      </c>
      <c r="B326" t="s">
        <v>2044</v>
      </c>
      <c r="C326" t="s">
        <v>5432</v>
      </c>
      <c r="D326" t="s">
        <v>2563</v>
      </c>
      <c r="E326">
        <v>1</v>
      </c>
      <c r="F326" t="s">
        <v>5468</v>
      </c>
      <c r="G326" t="s">
        <v>2205</v>
      </c>
      <c r="H326" t="s">
        <v>5300</v>
      </c>
      <c r="I326" t="s">
        <v>5301</v>
      </c>
      <c r="J326" t="s">
        <v>121</v>
      </c>
    </row>
    <row r="327" spans="1:10">
      <c r="A327" s="366">
        <v>46260</v>
      </c>
      <c r="B327" t="s">
        <v>2044</v>
      </c>
      <c r="C327" t="s">
        <v>5432</v>
      </c>
      <c r="D327" t="s">
        <v>2656</v>
      </c>
      <c r="E327">
        <v>1</v>
      </c>
      <c r="F327" t="s">
        <v>5469</v>
      </c>
      <c r="G327" t="s">
        <v>2202</v>
      </c>
      <c r="H327" t="s">
        <v>5296</v>
      </c>
      <c r="I327" t="s">
        <v>5297</v>
      </c>
      <c r="J327" t="s">
        <v>108</v>
      </c>
    </row>
    <row r="328" spans="1:10">
      <c r="A328" s="366">
        <v>46260</v>
      </c>
      <c r="B328" t="s">
        <v>2044</v>
      </c>
      <c r="C328" t="s">
        <v>5432</v>
      </c>
      <c r="D328" t="s">
        <v>2580</v>
      </c>
      <c r="E328">
        <v>1</v>
      </c>
      <c r="F328" t="s">
        <v>5470</v>
      </c>
      <c r="G328" t="s">
        <v>2205</v>
      </c>
      <c r="H328" t="s">
        <v>5300</v>
      </c>
      <c r="I328" t="s">
        <v>5301</v>
      </c>
      <c r="J328" t="s">
        <v>121</v>
      </c>
    </row>
    <row r="329" spans="1:10">
      <c r="A329" s="366">
        <v>46260</v>
      </c>
      <c r="B329" t="s">
        <v>2044</v>
      </c>
      <c r="C329" t="s">
        <v>5432</v>
      </c>
      <c r="D329" t="s">
        <v>2662</v>
      </c>
      <c r="E329">
        <v>1</v>
      </c>
      <c r="F329" t="s">
        <v>5471</v>
      </c>
      <c r="G329" t="s">
        <v>2205</v>
      </c>
      <c r="H329" t="s">
        <v>5300</v>
      </c>
      <c r="I329" t="s">
        <v>5301</v>
      </c>
      <c r="J329" t="s">
        <v>121</v>
      </c>
    </row>
    <row r="330" spans="1:10">
      <c r="A330" s="366">
        <v>46260</v>
      </c>
      <c r="B330" t="s">
        <v>2044</v>
      </c>
      <c r="C330" t="s">
        <v>5432</v>
      </c>
      <c r="D330" t="s">
        <v>2664</v>
      </c>
      <c r="E330">
        <v>1</v>
      </c>
      <c r="F330" t="s">
        <v>5472</v>
      </c>
      <c r="G330" t="s">
        <v>2205</v>
      </c>
      <c r="H330" t="s">
        <v>5300</v>
      </c>
      <c r="I330" t="s">
        <v>5301</v>
      </c>
      <c r="J330" t="s">
        <v>121</v>
      </c>
    </row>
    <row r="331" spans="1:10" ht="30.75">
      <c r="A331" s="366">
        <v>46260</v>
      </c>
      <c r="B331" t="s">
        <v>2046</v>
      </c>
      <c r="C331" t="s">
        <v>5432</v>
      </c>
      <c r="D331" t="s">
        <v>2452</v>
      </c>
      <c r="E331">
        <v>2</v>
      </c>
      <c r="F331" s="367" t="s">
        <v>5480</v>
      </c>
      <c r="G331" t="s">
        <v>2206</v>
      </c>
      <c r="H331" t="s">
        <v>5300</v>
      </c>
      <c r="I331" t="s">
        <v>5302</v>
      </c>
      <c r="J331" t="s">
        <v>121</v>
      </c>
    </row>
    <row r="332" spans="1:10">
      <c r="A332" s="366">
        <v>46260</v>
      </c>
      <c r="B332" t="s">
        <v>2046</v>
      </c>
      <c r="C332" t="s">
        <v>5432</v>
      </c>
      <c r="D332" t="s">
        <v>2668</v>
      </c>
      <c r="E332">
        <v>1</v>
      </c>
      <c r="F332" s="367" t="s">
        <v>5473</v>
      </c>
      <c r="G332" t="s">
        <v>2205</v>
      </c>
      <c r="H332" t="s">
        <v>5300</v>
      </c>
      <c r="I332" t="s">
        <v>5301</v>
      </c>
      <c r="J332" t="s">
        <v>121</v>
      </c>
    </row>
    <row r="333" spans="1:10">
      <c r="A333" s="366">
        <v>46260</v>
      </c>
      <c r="B333" t="s">
        <v>2046</v>
      </c>
      <c r="C333" t="s">
        <v>5432</v>
      </c>
      <c r="D333" t="s">
        <v>2501</v>
      </c>
      <c r="E333">
        <v>1</v>
      </c>
      <c r="F333" t="s">
        <v>5474</v>
      </c>
      <c r="G333" t="s">
        <v>2205</v>
      </c>
      <c r="H333" t="s">
        <v>5300</v>
      </c>
      <c r="I333" t="s">
        <v>5301</v>
      </c>
      <c r="J333" t="s">
        <v>121</v>
      </c>
    </row>
    <row r="334" spans="1:10">
      <c r="A334" s="366">
        <v>46260</v>
      </c>
      <c r="B334" t="s">
        <v>2046</v>
      </c>
      <c r="C334" t="s">
        <v>5432</v>
      </c>
      <c r="D334" t="s">
        <v>2459</v>
      </c>
      <c r="E334">
        <v>1</v>
      </c>
      <c r="F334" t="s">
        <v>2506</v>
      </c>
      <c r="G334" t="s">
        <v>2206</v>
      </c>
      <c r="H334" t="s">
        <v>5300</v>
      </c>
      <c r="I334" t="s">
        <v>5302</v>
      </c>
      <c r="J334" t="s">
        <v>121</v>
      </c>
    </row>
    <row r="335" spans="1:10">
      <c r="A335" s="366">
        <v>46260</v>
      </c>
      <c r="B335" t="s">
        <v>2046</v>
      </c>
      <c r="C335" t="s">
        <v>5432</v>
      </c>
      <c r="D335" t="s">
        <v>108</v>
      </c>
      <c r="E335">
        <v>1</v>
      </c>
      <c r="F335" t="s">
        <v>5475</v>
      </c>
      <c r="G335" t="s">
        <v>2205</v>
      </c>
      <c r="H335" t="s">
        <v>5300</v>
      </c>
      <c r="I335" t="s">
        <v>5301</v>
      </c>
      <c r="J335" t="s">
        <v>121</v>
      </c>
    </row>
    <row r="336" spans="1:10">
      <c r="A336" s="366">
        <v>46260</v>
      </c>
      <c r="B336" t="s">
        <v>2046</v>
      </c>
      <c r="C336" t="s">
        <v>5432</v>
      </c>
      <c r="D336" t="s">
        <v>2672</v>
      </c>
      <c r="E336">
        <v>1</v>
      </c>
      <c r="F336" t="s">
        <v>5476</v>
      </c>
      <c r="G336" t="s">
        <v>2205</v>
      </c>
      <c r="H336" t="s">
        <v>5300</v>
      </c>
      <c r="I336" t="s">
        <v>5301</v>
      </c>
      <c r="J336" t="s">
        <v>121</v>
      </c>
    </row>
    <row r="337" spans="1:1">
      <c r="A337" s="366"/>
    </row>
  </sheetData>
  <autoFilter ref="A1:J336" xr:uid="{6676C08B-4A94-44A8-B529-7299F4B9B90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2026-08-14T13:32:49Z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