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377" documentId="8_{9058C769-37DB-4D75-B77A-5C1D47EA4B73}" xr6:coauthVersionLast="47" xr6:coauthVersionMax="47" xr10:uidLastSave="{ED6B4994-4A21-4F5C-983A-E90B4160FD09}"/>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<sst xmlns="http://schemas.openxmlformats.org/spreadsheetml/2006/main" count="63827" uniqueCount="3993">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</sst>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t="s">
        <v>1746</v>
      </c>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t="s">
        <v>718</v>
      </c>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t="s">
        <v>723</v>
      </c>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3864</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3861</v>
      </c>
      <c r="L280" s="243" t="s">
        <v>1481</v>
      </c>
      <c r="M280" s="243">
        <v>73</v>
      </c>
      <c r="N280" s="243" t="s">
        <v>3862</v>
      </c>
      <c r="O280" s="243">
        <v>12</v>
      </c>
      <c r="P280" s="243" t="s">
        <v>3847</v>
      </c>
      <c r="Q280" s="244"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3857</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3811</v>
      </c>
      <c r="G299" s="227"/>
      <c r="H299" s="227"/>
      <c r="I299" s="227" t="s">
        <v>934</v>
      </c>
      <c r="J299" s="237">
        <v>24</v>
      </c>
      <c r="K299" s="237" t="s">
        <v>1468</v>
      </c>
      <c r="L299" s="237">
        <v>0</v>
      </c>
      <c r="M299" s="237" t="s">
        <v>3812</v>
      </c>
      <c r="N299" s="237">
        <v>0</v>
      </c>
      <c r="O299" s="237" t="s">
        <v>3813</v>
      </c>
      <c r="P299" s="237">
        <v>0</v>
      </c>
      <c r="Q299" s="237" t="s">
        <v>3814</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3816</v>
      </c>
      <c r="O300" s="238" t="s">
        <v>1480</v>
      </c>
      <c r="P300" s="238">
        <v>0</v>
      </c>
      <c r="Q300" s="238" t="s">
        <v>3815</v>
      </c>
      <c r="R300" s="230">
        <v>600</v>
      </c>
      <c r="S300" s="229"/>
    </row>
    <row r="301" spans="1:19" ht="15" customHeight="1">
      <c r="A301" s="227" t="s">
        <v>1484</v>
      </c>
      <c r="B301" s="227" t="s">
        <v>1484</v>
      </c>
      <c r="C301" s="227"/>
      <c r="D301" s="227"/>
      <c r="E301" s="227" t="s">
        <v>309</v>
      </c>
      <c r="F301" s="227" t="s">
        <v>3817</v>
      </c>
      <c r="G301" s="227"/>
      <c r="H301" s="227"/>
      <c r="I301" s="227" t="s">
        <v>934</v>
      </c>
      <c r="J301" s="237">
        <v>33</v>
      </c>
      <c r="K301" s="237" t="s">
        <v>1469</v>
      </c>
      <c r="L301" s="237">
        <v>0</v>
      </c>
      <c r="M301" s="237" t="s">
        <v>3818</v>
      </c>
      <c r="N301" s="237" t="s">
        <v>1461</v>
      </c>
      <c r="O301" s="237" t="s">
        <v>3819</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3820</v>
      </c>
      <c r="P303" s="237">
        <v>0</v>
      </c>
      <c r="Q303" s="237">
        <v>0</v>
      </c>
      <c r="R303" s="228">
        <v>1900</v>
      </c>
      <c r="S303" s="227"/>
    </row>
    <row r="304" spans="1:19" s="215" customFormat="1" ht="15" customHeight="1">
      <c r="A304" s="229" t="s">
        <v>1487</v>
      </c>
      <c r="B304" s="229" t="s">
        <v>1487</v>
      </c>
      <c r="C304" s="229"/>
      <c r="D304" s="229"/>
      <c r="E304" s="229" t="s">
        <v>3858</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3821</v>
      </c>
      <c r="G305" s="227"/>
      <c r="H305" s="227"/>
      <c r="I305" s="227" t="s">
        <v>934</v>
      </c>
      <c r="J305" s="237">
        <v>83</v>
      </c>
      <c r="K305" s="237" t="s">
        <v>3822</v>
      </c>
      <c r="L305" s="237" t="s">
        <v>1468</v>
      </c>
      <c r="M305" s="237" t="s">
        <v>3823</v>
      </c>
      <c r="N305" s="237">
        <v>0</v>
      </c>
      <c r="O305" s="237" t="s">
        <v>3824</v>
      </c>
      <c r="P305" s="237">
        <v>0</v>
      </c>
      <c r="Q305" s="237">
        <v>2</v>
      </c>
      <c r="R305" s="228">
        <v>600</v>
      </c>
      <c r="S305" s="227"/>
    </row>
    <row r="306" spans="1:19" s="215" customFormat="1" ht="15" customHeight="1">
      <c r="A306" s="229" t="s">
        <v>1489</v>
      </c>
      <c r="B306" s="229" t="s">
        <v>1489</v>
      </c>
      <c r="C306" s="229" t="s">
        <v>3834</v>
      </c>
      <c r="D306" s="229">
        <v>10100171</v>
      </c>
      <c r="E306" s="229" t="s">
        <v>3857</v>
      </c>
      <c r="F306" t="s">
        <v>3835</v>
      </c>
      <c r="G306" s="229" t="s">
        <v>230</v>
      </c>
      <c r="H306" s="229"/>
      <c r="I306" s="232" t="s">
        <v>3836</v>
      </c>
      <c r="J306" s="238">
        <v>61</v>
      </c>
      <c r="K306" s="238">
        <v>0</v>
      </c>
      <c r="L306" s="238">
        <v>0</v>
      </c>
      <c r="M306" s="238" t="s">
        <v>3837</v>
      </c>
      <c r="N306" s="238">
        <v>0</v>
      </c>
      <c r="O306" s="238">
        <v>9</v>
      </c>
      <c r="P306" s="238" t="s">
        <v>3838</v>
      </c>
      <c r="Q306" s="238" t="s">
        <v>3822</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3859</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3859</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3859</v>
      </c>
      <c r="F312" s="229" t="s">
        <v>3825</v>
      </c>
      <c r="G312" s="229"/>
      <c r="H312" s="229"/>
      <c r="I312" s="232" t="s">
        <v>3839</v>
      </c>
      <c r="J312" s="249">
        <v>361</v>
      </c>
      <c r="K312" s="249" t="s">
        <v>3813</v>
      </c>
      <c r="L312" s="249" t="s">
        <v>1450</v>
      </c>
      <c r="M312" s="249">
        <v>59</v>
      </c>
      <c r="N312" s="249" t="s">
        <v>3826</v>
      </c>
      <c r="O312" s="249">
        <v>27</v>
      </c>
      <c r="P312" s="249">
        <v>0</v>
      </c>
      <c r="Q312" s="249" t="s">
        <v>3827</v>
      </c>
      <c r="R312" s="256">
        <v>400</v>
      </c>
      <c r="S312" s="229"/>
    </row>
    <row r="313" spans="1:19" s="236" customFormat="1" ht="15" customHeight="1">
      <c r="A313" s="234" t="s">
        <v>1496</v>
      </c>
      <c r="B313" s="234" t="s">
        <v>1496</v>
      </c>
      <c r="C313" s="234"/>
      <c r="D313" s="234"/>
      <c r="E313" s="234" t="s">
        <v>3858</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3858</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3860</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3919</v>
      </c>
      <c r="G323" s="227" t="s">
        <v>120</v>
      </c>
      <c r="H323" s="227"/>
      <c r="I323" s="233" t="s">
        <v>3924</v>
      </c>
      <c r="J323" s="248">
        <v>360</v>
      </c>
      <c r="K323" s="248">
        <v>32</v>
      </c>
      <c r="L323" s="248">
        <v>11</v>
      </c>
      <c r="M323" s="248" t="s">
        <v>3851</v>
      </c>
      <c r="N323" s="248" t="s">
        <v>3824</v>
      </c>
      <c r="O323" s="248">
        <v>15</v>
      </c>
      <c r="P323" s="248" t="s">
        <v>3925</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3840</v>
      </c>
      <c r="D328" s="229">
        <v>31083120</v>
      </c>
      <c r="E328" s="229" t="s">
        <v>343</v>
      </c>
      <c r="F328" s="229" t="s">
        <v>3841</v>
      </c>
      <c r="G328" s="229" t="s">
        <v>31</v>
      </c>
      <c r="H328" s="229"/>
      <c r="I328" s="232" t="s">
        <v>3842</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3858</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3843</v>
      </c>
      <c r="M331" s="248" t="s">
        <v>3844</v>
      </c>
      <c r="N331" s="248" t="s">
        <v>3845</v>
      </c>
      <c r="O331" s="248" t="s">
        <v>3846</v>
      </c>
      <c r="P331" s="248" t="s">
        <v>3847</v>
      </c>
      <c r="Q331" s="248" t="s">
        <v>3848</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3853</v>
      </c>
      <c r="E333" s="227" t="s">
        <v>309</v>
      </c>
      <c r="F333" s="227" t="s">
        <v>3854</v>
      </c>
      <c r="G333" s="227"/>
      <c r="H333" s="229" t="s">
        <v>1023</v>
      </c>
      <c r="I333" s="233" t="s">
        <v>3855</v>
      </c>
      <c r="J333" s="248">
        <v>296</v>
      </c>
      <c r="K333" s="248" t="s">
        <v>3819</v>
      </c>
      <c r="L333" s="248" t="s">
        <v>3856</v>
      </c>
      <c r="M333" s="248">
        <v>69</v>
      </c>
      <c r="N333" s="248">
        <v>0</v>
      </c>
      <c r="O333" s="248">
        <v>10</v>
      </c>
      <c r="P333" s="248" t="s">
        <v>3847</v>
      </c>
      <c r="Q333" s="248">
        <v>0</v>
      </c>
      <c r="R333" s="228">
        <v>600</v>
      </c>
      <c r="S333" s="227"/>
    </row>
    <row r="334" spans="1:19" s="215" customFormat="1" ht="15" customHeight="1">
      <c r="A334" s="229" t="s">
        <v>1517</v>
      </c>
      <c r="B334" s="229" t="s">
        <v>1517</v>
      </c>
      <c r="C334" s="229"/>
      <c r="D334" s="229"/>
      <c r="E334" s="229" t="s">
        <v>587</v>
      </c>
      <c r="F334" s="229" t="s">
        <v>3849</v>
      </c>
      <c r="G334" s="229"/>
      <c r="H334" s="229"/>
      <c r="I334" s="229" t="s">
        <v>934</v>
      </c>
      <c r="J334" s="249">
        <v>22</v>
      </c>
      <c r="K334" s="249" t="s">
        <v>1481</v>
      </c>
      <c r="L334" s="249" t="s">
        <v>3850</v>
      </c>
      <c r="M334" s="249" t="s">
        <v>3851</v>
      </c>
      <c r="N334" s="249" t="s">
        <v>3852</v>
      </c>
      <c r="O334" s="249" t="s">
        <v>3814</v>
      </c>
      <c r="P334" s="249" t="s">
        <v>3847</v>
      </c>
      <c r="Q334" s="249" t="s">
        <v>3816</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3833</v>
      </c>
      <c r="D337" s="227"/>
      <c r="E337" s="227" t="s">
        <v>549</v>
      </c>
      <c r="F337" s="227" t="s">
        <v>3828</v>
      </c>
      <c r="G337" s="227"/>
      <c r="H337" s="227" t="s">
        <v>3829</v>
      </c>
      <c r="I337" s="233" t="s">
        <v>3830</v>
      </c>
      <c r="J337" s="248">
        <v>324</v>
      </c>
      <c r="K337" s="248" t="s">
        <v>1469</v>
      </c>
      <c r="L337" s="248">
        <v>0</v>
      </c>
      <c r="M337" s="248">
        <v>78</v>
      </c>
      <c r="N337" s="248" t="s">
        <v>3831</v>
      </c>
      <c r="O337" s="248" t="s">
        <v>3832</v>
      </c>
      <c r="P337" s="248" t="s">
        <v>1460</v>
      </c>
      <c r="Q337" s="248">
        <v>1</v>
      </c>
      <c r="R337" s="228">
        <v>600</v>
      </c>
      <c r="S337" s="227"/>
    </row>
    <row r="338" spans="1:19" ht="15" customHeight="1">
      <c r="A338" s="227" t="s">
        <v>1521</v>
      </c>
      <c r="B338" s="227" t="s">
        <v>1521</v>
      </c>
      <c r="C338" s="227"/>
      <c r="D338" s="227"/>
      <c r="E338" s="227" t="s">
        <v>3857</v>
      </c>
      <c r="F338" s="227"/>
      <c r="G338" s="227"/>
      <c r="H338" s="227"/>
      <c r="I338" s="227"/>
      <c r="J338" s="248"/>
      <c r="K338" s="248"/>
      <c r="L338" s="248"/>
      <c r="M338" s="248"/>
      <c r="N338" s="248"/>
      <c r="O338" s="248"/>
      <c r="P338" s="248"/>
      <c r="Q338" s="248"/>
      <c r="R338" s="228">
        <v>600</v>
      </c>
      <c r="S338" s="227" t="s">
        <v>1471</v>
      </c>
    </row>
    <row r="339" spans="1:19" ht="15" customHeight="1">
      <c r="A339" s="185" t="s">
        <v>3949</v>
      </c>
      <c r="B339" s="185" t="s">
        <v>3949</v>
      </c>
      <c r="C339" s="185" t="s">
        <v>44</v>
      </c>
      <c r="D339" s="185">
        <v>1055</v>
      </c>
      <c r="E339" s="185" t="s">
        <v>23</v>
      </c>
      <c r="F339" t="s">
        <v>3950</v>
      </c>
      <c r="G339" s="185" t="s">
        <v>3951</v>
      </c>
      <c r="H339" s="185" t="s">
        <v>3952</v>
      </c>
      <c r="I339" s="280" t="s">
        <v>3953</v>
      </c>
      <c r="J339" s="251">
        <v>245</v>
      </c>
      <c r="K339" s="251" t="s">
        <v>3812</v>
      </c>
      <c r="L339" s="251" t="s">
        <v>1480</v>
      </c>
      <c r="M339" s="251">
        <v>39</v>
      </c>
      <c r="N339" s="251" t="s">
        <v>3954</v>
      </c>
      <c r="O339" s="251" t="s">
        <v>3955</v>
      </c>
      <c r="P339" s="251">
        <v>1</v>
      </c>
      <c r="Q339" s="251" t="s">
        <v>3956</v>
      </c>
      <c r="R339" s="228">
        <v>600</v>
      </c>
      <c r="S339" s="185"/>
    </row>
    <row r="340" spans="1:19" ht="15" customHeight="1">
      <c r="A340" s="9" t="s">
        <v>3974</v>
      </c>
      <c r="B340" s="9" t="s">
        <v>3979</v>
      </c>
      <c r="C340" s="9" t="s">
        <v>3975</v>
      </c>
      <c r="D340" s="9">
        <v>960986</v>
      </c>
      <c r="E340" s="9" t="s">
        <v>1907</v>
      </c>
      <c r="F340" s="9" t="s">
        <v>3977</v>
      </c>
      <c r="G340" s="9"/>
      <c r="H340" s="9"/>
      <c r="I340" s="286" t="s">
        <v>3976</v>
      </c>
      <c r="J340" s="246">
        <v>345</v>
      </c>
      <c r="K340" s="246" t="s">
        <v>3822</v>
      </c>
      <c r="L340" s="246" t="s">
        <v>1468</v>
      </c>
      <c r="M340" s="246">
        <v>79</v>
      </c>
      <c r="N340" s="246">
        <v>1</v>
      </c>
      <c r="O340" s="246" t="s">
        <v>3838</v>
      </c>
      <c r="P340" s="246">
        <v>0</v>
      </c>
      <c r="Q340" s="246" t="s">
        <v>3832</v>
      </c>
      <c r="R340" s="228">
        <v>600</v>
      </c>
      <c r="S340" s="9"/>
    </row>
    <row r="341" spans="1:19" ht="15" customHeight="1">
      <c r="A341" s="7" t="s">
        <v>3974</v>
      </c>
      <c r="B341" s="7" t="s">
        <v>3978</v>
      </c>
      <c r="C341" s="7" t="s">
        <v>3975</v>
      </c>
      <c r="D341" s="7"/>
      <c r="E341" s="7" t="s">
        <v>1907</v>
      </c>
      <c r="F341" s="7" t="s">
        <v>3980</v>
      </c>
      <c r="G341" s="7"/>
      <c r="H341" s="7"/>
      <c r="I341" s="7"/>
      <c r="J341" s="246">
        <v>144</v>
      </c>
      <c r="K341" s="246" t="s">
        <v>1481</v>
      </c>
      <c r="L341" s="246" t="s">
        <v>3981</v>
      </c>
      <c r="M341" s="246">
        <v>33</v>
      </c>
      <c r="N341" s="246" t="s">
        <v>3852</v>
      </c>
      <c r="O341" s="246" t="s">
        <v>3819</v>
      </c>
      <c r="P341" s="246">
        <v>0</v>
      </c>
      <c r="Q341" s="246">
        <v>1</v>
      </c>
      <c r="R341" s="228">
        <v>600</v>
      </c>
      <c r="S341" s="7"/>
    </row>
    <row r="342" spans="1:19" ht="15" customHeight="1">
      <c r="A342" s="9" t="s">
        <v>3986</v>
      </c>
      <c r="B342" s="9" t="s">
        <v>3986</v>
      </c>
      <c r="C342" s="9" t="s">
        <v>907</v>
      </c>
      <c r="D342" s="9"/>
      <c r="E342" s="9" t="s">
        <v>592</v>
      </c>
      <c r="F342" s="9" t="s">
        <v>3987</v>
      </c>
      <c r="G342" s="9" t="s">
        <v>148</v>
      </c>
      <c r="H342" s="9"/>
      <c r="I342" s="9"/>
      <c r="J342" s="246">
        <v>168</v>
      </c>
      <c r="K342" s="246" t="s">
        <v>3988</v>
      </c>
      <c r="L342" s="246" t="s">
        <v>3989</v>
      </c>
      <c r="M342" s="246" t="s">
        <v>3990</v>
      </c>
      <c r="N342" s="246" t="s">
        <v>3832</v>
      </c>
      <c r="O342" s="246" t="s">
        <v>3826</v>
      </c>
      <c r="P342" s="246" t="s">
        <v>3815</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16" activePane="bottomRight" state="frozen"/>
      <selection pane="topRight" activeCell="B1" sqref="B1"/>
      <selection pane="bottomLeft" activeCell="A3" sqref="A3"/>
      <selection pane="bottomRight" activeCell="S20" sqref="S20:S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3914</v>
      </c>
      <c r="T2" s="262" t="s">
        <v>3915</v>
      </c>
      <c r="U2" s="262" t="s">
        <v>3916</v>
      </c>
      <c r="W2" s="262"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977.09133333333341</v>
      </c>
      <c r="W3" t="str">
        <f>IF($A3="",W2,$A3)</f>
        <v>Pasta með kjötbollum í mildri tómatsósu</v>
      </c>
    </row>
    <row r="4" spans="1:23">
      <c r="A4" s="20"/>
      <c r="B4" s="20" t="s">
        <v>684</v>
      </c>
      <c r="C4" s="21">
        <v>25000</v>
      </c>
      <c r="D4" s="22" t="s">
        <v>685</v>
      </c>
      <c r="E4" s="22"/>
      <c r="F4" s="22"/>
      <c r="G4" s="23">
        <v>110</v>
      </c>
      <c r="H4" s="23">
        <v>12</v>
      </c>
      <c r="I4" s="23">
        <v>6</v>
      </c>
      <c r="J4" s="23">
        <v>12</v>
      </c>
      <c r="K4" s="23">
        <v>0.6</v>
      </c>
      <c r="L4" s="23">
        <v>12</v>
      </c>
      <c r="M4" s="23">
        <v>1.6</v>
      </c>
      <c r="N4" s="23"/>
      <c r="O4" s="24">
        <f>IF(OR(B4="",C4=""),"",IFERROR(C4/1000*IFERROR(INDEX(Vöruskrá!R:R,MATCH(B4,Vöruskrá!B:B,0)),0)/1000,""))</f>
        <v>45</v>
      </c>
      <c r="P4" s="20"/>
      <c r="Q4" s="25"/>
      <c r="R4" s="26"/>
      <c r="S4" s="265" t="str">
        <f t="shared" ref="S4:S67" si="0">IF($A4&lt;&gt;"",$A4,$B4)</f>
        <v>Skólabollur - Kjötbollur</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6"/>
      <c r="B5" s="6" t="s">
        <v>504</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8.1</v>
      </c>
      <c r="P5" s="6"/>
      <c r="Q5" s="27"/>
      <c r="R5" s="6"/>
      <c r="S5" s="265" t="str">
        <f t="shared" si="0"/>
        <v>Tómatpuré</v>
      </c>
      <c r="T5" s="263">
        <f>IF($B5="","",$C5/1000*IFERROR(INDEX(Vöruskrá!$R:$R,MATCH($B5,Vöruskrá!$B:$B,0)),0))</f>
        <v>8100</v>
      </c>
      <c r="U5" s="264" t="str">
        <f t="shared" si="1"/>
        <v/>
      </c>
      <c r="W5" t="str">
        <f t="shared" si="2"/>
        <v>Pasta með kjötbollum í mildri tómatsósu</v>
      </c>
    </row>
    <row r="6" spans="1:23">
      <c r="A6" s="20"/>
      <c r="B6" s="20" t="s">
        <v>1010</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1.25</v>
      </c>
      <c r="P6" s="20"/>
      <c r="Q6" s="25"/>
      <c r="R6" s="26"/>
      <c r="S6" s="265" t="str">
        <f t="shared" si="0"/>
        <v>Laukur</v>
      </c>
      <c r="T6" s="263">
        <f>IF($B6="","",$C6/1000*IFERROR(INDEX(Vöruskrá!$R:$R,MATCH($B6,Vöruskrá!$B:$B,0)),0))</f>
        <v>1250</v>
      </c>
      <c r="U6" s="264" t="str">
        <f t="shared" si="1"/>
        <v/>
      </c>
      <c r="W6" t="str">
        <f t="shared" si="2"/>
        <v>Pasta með kjötbollum í mildri tómatsósu</v>
      </c>
    </row>
    <row r="7" spans="1:23">
      <c r="A7" s="6"/>
      <c r="B7" s="6" t="s">
        <v>1006</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0.75</v>
      </c>
      <c r="P7" s="6"/>
      <c r="Q7" s="27"/>
      <c r="R7" s="6"/>
      <c r="S7" s="265" t="str">
        <f t="shared" si="0"/>
        <v>Gulrætur</v>
      </c>
      <c r="T7" s="263">
        <f>IF($B7="","",$C7/1000*IFERROR(INDEX(Vöruskrá!$R:$R,MATCH($B7,Vöruskrá!$B:$B,0)),0))</f>
        <v>750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477</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0.105</v>
      </c>
      <c r="P9" s="6"/>
      <c r="Q9" s="27"/>
      <c r="R9" s="6"/>
      <c r="S9" s="265" t="str">
        <f t="shared" si="0"/>
        <v>Sykur</v>
      </c>
      <c r="T9" s="263">
        <f>IF($B9="","",$C9/1000*IFERROR(INDEX(Vöruskrá!$R:$R,MATCH($B9,Vöruskrá!$B:$B,0)),0))</f>
        <v>105</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819</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0.28000000000000003</v>
      </c>
      <c r="P11" s="6"/>
      <c r="Q11" s="27"/>
      <c r="R11" s="6"/>
      <c r="S11" s="265" t="str">
        <f t="shared" si="0"/>
        <v>Svartur pipar</v>
      </c>
      <c r="T11" s="263">
        <f>IF($B11="","",$C11/1000*IFERROR(INDEX(Vöruskrá!$R:$R,MATCH($B11,Vöruskrá!$B:$B,0)),0))</f>
        <v>280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299</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9.6000000000000002E-2</v>
      </c>
      <c r="P13" s="20"/>
      <c r="Q13" s="25"/>
      <c r="R13" s="26"/>
      <c r="S13" s="265" t="str">
        <f t="shared" si="0"/>
        <v>Salt</v>
      </c>
      <c r="T13" s="263">
        <f>IF($B13="","",$C13/1000*IFERROR(INDEX(Vöruskrá!$R:$R,MATCH($B13,Vöruskrá!$B:$B,0)),0))</f>
        <v>96</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349</v>
      </c>
      <c r="C15" s="27">
        <v>1200</v>
      </c>
      <c r="D15" s="22" t="s">
        <v>351</v>
      </c>
      <c r="E15" s="22" t="s">
        <v>134</v>
      </c>
      <c r="F15" s="22"/>
      <c r="G15" s="23"/>
      <c r="H15" s="23"/>
      <c r="I15" s="23"/>
      <c r="J15" s="23"/>
      <c r="K15" s="23"/>
      <c r="L15" s="23"/>
      <c r="M15" s="23"/>
      <c r="N15" s="23"/>
      <c r="O15" s="24">
        <f>IF(OR(B15="",C15=""),"",IFERROR(C15/1000*IFERROR(INDEX(Vöruskrá!R:R,MATCH(B15,Vöruskrá!B:B,0)),0)/1000,""))</f>
        <v>0.48</v>
      </c>
      <c r="P15" s="6"/>
      <c r="Q15" s="27"/>
      <c r="R15" s="6"/>
      <c r="S15" s="265" t="str">
        <f t="shared" si="0"/>
        <v>Maizena</v>
      </c>
      <c r="T15" s="263">
        <f>IF($B15="","",$C15/1000*IFERROR(INDEX(Vöruskrá!$R:$R,MATCH($B15,Vöruskrá!$B:$B,0)),0))</f>
        <v>480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1662.7815563112624</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1006</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4.5</v>
      </c>
      <c r="P20" s="20"/>
      <c r="Q20" s="25"/>
      <c r="R20" s="26"/>
      <c r="S20" s="265" t="str">
        <f t="shared" si="0"/>
        <v>Gulrætur</v>
      </c>
      <c r="T20" s="263">
        <f>IF($B20="","",$C20/1000*IFERROR(INDEX(Vöruskrá!$R:$R,MATCH($B20,Vöruskrá!$B:$B,0)),0))</f>
        <v>4500</v>
      </c>
      <c r="U20" s="264" t="str">
        <f t="shared" si="1"/>
        <v/>
      </c>
      <c r="W20" t="str">
        <f t="shared" si="2"/>
        <v>Lambakjötspottréttur með kartöflum</v>
      </c>
    </row>
    <row r="21" spans="1:23">
      <c r="A21" s="20"/>
      <c r="B21" s="20" t="s">
        <v>1115</v>
      </c>
      <c r="C21" s="21">
        <v>18000</v>
      </c>
      <c r="D21" s="22" t="s">
        <v>1116</v>
      </c>
      <c r="E21" s="22" t="s">
        <v>1098</v>
      </c>
      <c r="F21" s="22"/>
      <c r="G21" s="23"/>
      <c r="H21" s="23"/>
      <c r="I21" s="23"/>
      <c r="J21" s="23"/>
      <c r="K21" s="23"/>
      <c r="L21" s="23"/>
      <c r="M21" s="23"/>
      <c r="N21" s="23"/>
      <c r="O21" s="24"/>
      <c r="P21" s="20"/>
      <c r="Q21" s="25"/>
      <c r="R21" s="26"/>
      <c r="S21" s="265" t="str">
        <f t="shared" si="0"/>
        <v>Paprika</v>
      </c>
      <c r="T21" s="263">
        <f>IF($B21="","",$C21/1000*IFERROR(INDEX(Vöruskrá!$R:$R,MATCH($B21,Vöruskrá!$B:$B,0)),0))</f>
        <v>14400</v>
      </c>
      <c r="U21" s="264" t="str">
        <f t="shared" si="1"/>
        <v/>
      </c>
      <c r="W21" t="str">
        <f t="shared" si="2"/>
        <v>Lambakjötspottréttur með kartöflum</v>
      </c>
    </row>
    <row r="22" spans="1:23">
      <c r="A22" s="20"/>
      <c r="B22" s="20" t="s">
        <v>252</v>
      </c>
      <c r="C22" s="21">
        <v>2000</v>
      </c>
      <c r="D22" s="22" t="s">
        <v>1014</v>
      </c>
      <c r="E22" s="22" t="s">
        <v>252</v>
      </c>
      <c r="F22" s="22"/>
      <c r="G22" s="23"/>
      <c r="H22" s="23"/>
      <c r="I22" s="23"/>
      <c r="J22" s="23"/>
      <c r="K22" s="23"/>
      <c r="L22" s="23"/>
      <c r="M22" s="23"/>
      <c r="N22" s="23"/>
      <c r="O22" s="24"/>
      <c r="P22" s="20"/>
      <c r="Q22" s="25"/>
      <c r="R22" s="26"/>
      <c r="S22" s="265" t="str">
        <f t="shared" si="0"/>
        <v>Sellerí</v>
      </c>
      <c r="T22" s="263">
        <f>IF($B22="","",$C22/1000*IFERROR(INDEX(Vöruskrá!$R:$R,MATCH($B22,Vöruskrá!$B:$B,0)),0))</f>
        <v>1000</v>
      </c>
      <c r="U22" s="264" t="str">
        <f t="shared" si="1"/>
        <v/>
      </c>
      <c r="W22" t="str">
        <f t="shared" si="2"/>
        <v>Lambakjötspottréttur með kartöflum</v>
      </c>
    </row>
    <row r="23" spans="1:23">
      <c r="A23" s="6"/>
      <c r="B23" s="6" t="s">
        <v>1010</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3</v>
      </c>
      <c r="P23" s="6"/>
      <c r="Q23" s="27"/>
      <c r="R23" s="6"/>
      <c r="S23" s="265" t="str">
        <f t="shared" si="0"/>
        <v>Laukur</v>
      </c>
      <c r="T23" s="263">
        <f>IF($B23="","",$C23/1000*IFERROR(INDEX(Vöruskrá!$R:$R,MATCH($B23,Vöruskrá!$B:$B,0)),0))</f>
        <v>3000</v>
      </c>
      <c r="U23" s="264" t="str">
        <f t="shared" si="1"/>
        <v/>
      </c>
      <c r="W23" t="str">
        <f t="shared" si="2"/>
        <v>Lambakjötspottréttur með kartöflum</v>
      </c>
    </row>
    <row r="24" spans="1:23">
      <c r="A24" s="20"/>
      <c r="B24" s="20" t="s">
        <v>504</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1.125</v>
      </c>
      <c r="P24" s="20"/>
      <c r="Q24" s="25"/>
      <c r="R24" s="26"/>
      <c r="S24" s="265" t="str">
        <f t="shared" si="0"/>
        <v>Tómatpuré</v>
      </c>
      <c r="T24" s="263">
        <f>IF($B24="","",$C24/1000*IFERROR(INDEX(Vöruskrá!$R:$R,MATCH($B24,Vöruskrá!$B:$B,0)),0))</f>
        <v>1125</v>
      </c>
      <c r="U24" s="264" t="str">
        <f t="shared" si="1"/>
        <v/>
      </c>
      <c r="W24" t="str">
        <f t="shared" si="2"/>
        <v>Lambakjötspottréttur með kartöflum</v>
      </c>
    </row>
    <row r="25" spans="1:23">
      <c r="A25" s="6"/>
      <c r="B25" s="6" t="s">
        <v>299</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7.1999999999999995E-2</v>
      </c>
      <c r="P25" s="6"/>
      <c r="Q25" s="27"/>
      <c r="R25" s="6"/>
      <c r="S25" s="265" t="str">
        <f t="shared" si="0"/>
        <v>Salt</v>
      </c>
      <c r="T25" s="263">
        <f>IF($B25="","",$C25/1000*IFERROR(INDEX(Vöruskrá!$R:$R,MATCH($B25,Vöruskrá!$B:$B,0)),0))</f>
        <v>72</v>
      </c>
      <c r="U25" s="264" t="str">
        <f t="shared" si="1"/>
        <v/>
      </c>
      <c r="W25" t="str">
        <f t="shared" si="2"/>
        <v>Lambakjötspottréttur með kartöflum</v>
      </c>
    </row>
    <row r="26" spans="1:23">
      <c r="A26" s="20"/>
      <c r="B26" s="20" t="s">
        <v>819</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0.56000000000000005</v>
      </c>
      <c r="P26" s="20"/>
      <c r="Q26" s="25"/>
      <c r="R26" s="26"/>
      <c r="S26" s="265" t="str">
        <f t="shared" si="0"/>
        <v>Svartur pipar</v>
      </c>
      <c r="T26" s="263">
        <f>IF($B26="","",$C26/1000*IFERROR(INDEX(Vöruskrá!$R:$R,MATCH($B26,Vöruskrá!$B:$B,0)),0))</f>
        <v>560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349</v>
      </c>
      <c r="C33" s="21">
        <v>1200</v>
      </c>
      <c r="D33" s="22" t="s">
        <v>351</v>
      </c>
      <c r="E33" s="22" t="s">
        <v>134</v>
      </c>
      <c r="F33" s="22"/>
      <c r="G33" s="23"/>
      <c r="H33" s="23"/>
      <c r="I33" s="23"/>
      <c r="J33" s="23"/>
      <c r="K33" s="23"/>
      <c r="L33" s="23"/>
      <c r="M33" s="23"/>
      <c r="N33" s="23"/>
      <c r="O33" s="24">
        <f>IF(OR(B33="",C33=""),"",IFERROR(C33/1000*IFERROR(INDEX(Vöruskrá!R:R,MATCH(B33,Vöruskrá!B:B,0)),0)/1000,""))</f>
        <v>0.48</v>
      </c>
      <c r="P33" s="20"/>
      <c r="Q33" s="25"/>
      <c r="R33" s="26"/>
      <c r="S33" s="265" t="str">
        <f t="shared" si="0"/>
        <v>Maizena</v>
      </c>
      <c r="T33" s="263">
        <f>IF($B33="","",$C33/1000*IFERROR(INDEX(Vöruskrá!$R:$R,MATCH($B33,Vöruskrá!$B:$B,0)),0))</f>
        <v>480</v>
      </c>
      <c r="U33" s="264"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1115</v>
      </c>
      <c r="C36" s="27">
        <v>6000</v>
      </c>
      <c r="D36" s="22" t="s">
        <v>1116</v>
      </c>
      <c r="E36" s="22" t="s">
        <v>1098</v>
      </c>
      <c r="F36" s="22"/>
      <c r="G36" s="23"/>
      <c r="H36" s="23"/>
      <c r="I36" s="23"/>
      <c r="J36" s="23"/>
      <c r="K36" s="23"/>
      <c r="L36" s="23"/>
      <c r="M36" s="23"/>
      <c r="N36" s="23"/>
      <c r="O36" s="24">
        <f>IF(OR(B36="",C36=""),"",IFERROR(C36/1000*IFERROR(INDEX(Vöruskrá!R:R,MATCH(B36,Vöruskrá!B:B,0)),0)/1000,""))</f>
        <v>4.8</v>
      </c>
      <c r="P36" s="6"/>
      <c r="Q36" s="27"/>
      <c r="R36" s="6" t="s">
        <v>1546</v>
      </c>
      <c r="S36" s="265" t="str">
        <f t="shared" si="0"/>
        <v>Paprika</v>
      </c>
      <c r="T36" s="263">
        <f>IF($B36="","",$C36/1000*IFERROR(INDEX(Vöruskrá!$R:$R,MATCH($B36,Vöruskrá!$B:$B,0)),0))</f>
        <v>4800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1006</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2</v>
      </c>
      <c r="P38" s="6"/>
      <c r="Q38" s="27"/>
      <c r="R38" s="6"/>
      <c r="S38" s="265" t="str">
        <f t="shared" si="0"/>
        <v>Gulrætur</v>
      </c>
      <c r="T38" s="263">
        <f>IF($B38="","",$C38/1000*IFERROR(INDEX(Vöruskrá!$R:$R,MATCH($B38,Vöruskrá!$B:$B,0)),0))</f>
        <v>2000</v>
      </c>
      <c r="U38" s="264" t="str">
        <f t="shared" si="1"/>
        <v/>
      </c>
      <c r="W38" t="str">
        <f t="shared" si="2"/>
        <v>Mildur kjúklingakarrýréttur</v>
      </c>
    </row>
    <row r="39" spans="1:23">
      <c r="A39" s="20"/>
      <c r="B39" s="20" t="s">
        <v>335</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5.4</v>
      </c>
      <c r="P39" s="20"/>
      <c r="Q39" s="25"/>
      <c r="R39" s="26"/>
      <c r="S39" s="265" t="str">
        <f t="shared" si="0"/>
        <v>Kókosmjólk</v>
      </c>
      <c r="T39" s="263">
        <f>IF($B39="","",$C39/1000*IFERROR(INDEX(Vöruskrá!$R:$R,MATCH($B39,Vöruskrá!$B:$B,0)),0))</f>
        <v>5400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315</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2.1564999999999999</v>
      </c>
      <c r="P41" s="6"/>
      <c r="Q41" s="27"/>
      <c r="R41" s="6"/>
      <c r="S41" s="265" t="str">
        <f t="shared" si="0"/>
        <v>Hvítlauksduft</v>
      </c>
      <c r="T41" s="263">
        <f>IF($B41="","",$C41/1000*IFERROR(INDEX(Vöruskrá!$R:$R,MATCH($B41,Vöruskrá!$B:$B,0)),0))</f>
        <v>2156.5</v>
      </c>
      <c r="U41" s="264" t="str">
        <f t="shared" si="1"/>
        <v/>
      </c>
      <c r="W41" t="str">
        <f t="shared" si="2"/>
        <v>Mildur kjúklingakarrýréttur</v>
      </c>
    </row>
    <row r="42" spans="1:23">
      <c r="A42" s="20"/>
      <c r="B42" s="20" t="s">
        <v>349</v>
      </c>
      <c r="C42" s="21">
        <v>1000</v>
      </c>
      <c r="D42" s="22" t="s">
        <v>351</v>
      </c>
      <c r="E42" s="22" t="s">
        <v>134</v>
      </c>
      <c r="F42" s="22"/>
      <c r="G42" s="23"/>
      <c r="H42" s="23"/>
      <c r="I42" s="23"/>
      <c r="J42" s="23"/>
      <c r="K42" s="23"/>
      <c r="L42" s="23"/>
      <c r="M42" s="23"/>
      <c r="N42" s="23"/>
      <c r="O42" s="24">
        <f>IF(OR(B42="",C42=""),"",IFERROR(C42/1000*IFERROR(INDEX(Vöruskrá!R:R,MATCH(B42,Vöruskrá!B:B,0)),0)/1000,""))</f>
        <v>0.4</v>
      </c>
      <c r="P42" s="20"/>
      <c r="Q42" s="25"/>
      <c r="R42" s="26"/>
      <c r="S42" s="265" t="str">
        <f t="shared" si="0"/>
        <v>Maizena</v>
      </c>
      <c r="T42" s="263">
        <f>IF($B42="","",$C42/1000*IFERROR(INDEX(Vöruskrá!$R:$R,MATCH($B42,Vöruskrá!$B:$B,0)),0))</f>
        <v>400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299</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7.1999999999999995E-2</v>
      </c>
      <c r="P45" s="6"/>
      <c r="Q45" s="27"/>
      <c r="R45" s="6"/>
      <c r="S45" s="265" t="str">
        <f t="shared" si="0"/>
        <v>Salt</v>
      </c>
      <c r="T45" s="263">
        <f>IF($B45="","",$C45/1000*IFERROR(INDEX(Vöruskrá!$R:$R,MATCH($B45,Vöruskrá!$B:$B,0)),0))</f>
        <v>72</v>
      </c>
      <c r="U45" s="264" t="str">
        <f t="shared" si="1"/>
        <v/>
      </c>
      <c r="W45" t="str">
        <f t="shared" si="2"/>
        <v>Mildur kjúklingakarrýréttur</v>
      </c>
    </row>
    <row r="46" spans="1:23">
      <c r="A46" s="20"/>
      <c r="B46" s="20" t="s">
        <v>819</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0.7</v>
      </c>
      <c r="P46" s="20"/>
      <c r="Q46" s="25"/>
      <c r="R46" s="26"/>
      <c r="S46" s="265" t="str">
        <f t="shared" si="0"/>
        <v>Svartur pipar</v>
      </c>
      <c r="T46" s="263">
        <f>IF($B46="","",$C46/1000*IFERROR(INDEX(Vöruskrá!$R:$R,MATCH($B46,Vöruskrá!$B:$B,0)),0))</f>
        <v>700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434</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10.8</v>
      </c>
      <c r="P50" s="20"/>
      <c r="Q50" s="25"/>
      <c r="R50" s="26"/>
      <c r="S50" s="265" t="str">
        <f t="shared" si="0"/>
        <v>Tikka masala sósa</v>
      </c>
      <c r="T50" s="263">
        <f>IF($B50="","",$C50/1000*IFERROR(INDEX(Vöruskrá!$R:$R,MATCH($B50,Vöruskrá!$B:$B,0)),0))</f>
        <v>10800</v>
      </c>
      <c r="U50" s="264" t="str">
        <f t="shared" si="1"/>
        <v/>
      </c>
      <c r="W50" t="str">
        <f t="shared" si="2"/>
        <v>Mild tikka masala með kjúklingi</v>
      </c>
    </row>
    <row r="51" spans="1:23">
      <c r="A51" s="6"/>
      <c r="B51" s="6" t="s">
        <v>335</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2.7</v>
      </c>
      <c r="P51" s="6"/>
      <c r="Q51" s="27"/>
      <c r="R51" s="6"/>
      <c r="S51" s="265" t="str">
        <f t="shared" si="0"/>
        <v>Kókosmjólk</v>
      </c>
      <c r="T51" s="263">
        <f>IF($B51="","",$C51/1000*IFERROR(INDEX(Vöruskrá!$R:$R,MATCH($B51,Vöruskrá!$B:$B,0)),0))</f>
        <v>2700</v>
      </c>
      <c r="U51" s="264" t="str">
        <f t="shared" si="1"/>
        <v/>
      </c>
      <c r="W51" t="str">
        <f t="shared" si="2"/>
        <v>Mild tikka masala með kjúklingi</v>
      </c>
    </row>
    <row r="52" spans="1:23">
      <c r="A52" s="20"/>
      <c r="B52" s="20" t="s">
        <v>1746</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0.8</v>
      </c>
      <c r="P52" s="20"/>
      <c r="Q52" s="25"/>
      <c r="R52" s="26"/>
      <c r="S52" s="265" t="str">
        <f t="shared" si="0"/>
        <v>Grænmetisblanda</v>
      </c>
      <c r="T52" s="263">
        <f>IF($B52="","",$C52/1000*IFERROR(INDEX(Vöruskrá!$R:$R,MATCH($B52,Vöruskrá!$B:$B,0)),0))</f>
        <v>800</v>
      </c>
      <c r="U52" s="264" t="str">
        <f t="shared" si="1"/>
        <v/>
      </c>
      <c r="W52" t="str">
        <f t="shared" si="2"/>
        <v>Mild tikka masala með kjúklingi</v>
      </c>
    </row>
    <row r="53" spans="1:23">
      <c r="A53" s="6"/>
      <c r="B53" s="6" t="s">
        <v>504</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0.67500000000000004</v>
      </c>
      <c r="P53" s="6"/>
      <c r="Q53" s="27"/>
      <c r="R53" s="6"/>
      <c r="S53" s="265" t="str">
        <f t="shared" si="0"/>
        <v>Tómatpuré</v>
      </c>
      <c r="T53" s="263">
        <f>IF($B53="","",$C53/1000*IFERROR(INDEX(Vöruskrá!$R:$R,MATCH($B53,Vöruskrá!$B:$B,0)),0))</f>
        <v>675</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299</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2.4E-2</v>
      </c>
      <c r="P57" s="6"/>
      <c r="Q57" s="27"/>
      <c r="R57" s="6"/>
      <c r="S57" s="265" t="str">
        <f t="shared" si="0"/>
        <v>Salt</v>
      </c>
      <c r="T57" s="263">
        <f>IF($B57="","",$C57/1000*IFERROR(INDEX(Vöruskrá!$R:$R,MATCH($B57,Vöruskrá!$B:$B,0)),0))</f>
        <v>24</v>
      </c>
      <c r="U57" s="264" t="str">
        <f t="shared" si="1"/>
        <v/>
      </c>
      <c r="W57" t="str">
        <f t="shared" si="2"/>
        <v>Mild tikka masala með kjúklingi</v>
      </c>
    </row>
    <row r="58" spans="1:23">
      <c r="A58" s="20"/>
      <c r="B58" s="20" t="s">
        <v>477</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3.5000000000000003E-2</v>
      </c>
      <c r="P58" s="20"/>
      <c r="Q58" s="25"/>
      <c r="R58" s="26"/>
      <c r="S58" s="265" t="str">
        <f t="shared" si="0"/>
        <v>Sykur</v>
      </c>
      <c r="T58" s="263">
        <f>IF($B58="","",$C58/1000*IFERROR(INDEX(Vöruskrá!$R:$R,MATCH($B58,Vöruskrá!$B:$B,0)),0))</f>
        <v>35</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1046</v>
      </c>
      <c r="C63" s="21">
        <v>12000</v>
      </c>
      <c r="D63" s="22" t="s">
        <v>1048</v>
      </c>
      <c r="E63" s="22" t="s">
        <v>31</v>
      </c>
      <c r="F63" s="22" t="s">
        <v>1049</v>
      </c>
      <c r="G63" s="23"/>
      <c r="H63" s="23"/>
      <c r="I63" s="23"/>
      <c r="J63" s="23"/>
      <c r="K63" s="23"/>
      <c r="L63" s="23"/>
      <c r="M63" s="23"/>
      <c r="N63" s="23"/>
      <c r="O63" s="24"/>
      <c r="P63" s="20"/>
      <c r="Q63" s="25"/>
      <c r="R63" s="26"/>
      <c r="S63" s="265" t="str">
        <f t="shared" si="0"/>
        <v>Núðlur - Hráar</v>
      </c>
      <c r="T63" s="263">
        <f>IF($B63="","",$C63/1000*IFERROR(INDEX(Vöruskrá!$R:$R,MATCH($B63,Vöruskrá!$B:$B,0)),0))</f>
        <v>6000</v>
      </c>
      <c r="U63" s="264" t="str">
        <f t="shared" si="1"/>
        <v/>
      </c>
      <c r="W63" t="str">
        <f t="shared" si="2"/>
        <v>Kjúklingasúpa með núðlum og grænmeti</v>
      </c>
    </row>
    <row r="64" spans="1:23">
      <c r="A64" s="6"/>
      <c r="B64" s="6" t="s">
        <v>795</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3</v>
      </c>
      <c r="P64" s="6"/>
      <c r="Q64" s="27"/>
      <c r="R64" s="6"/>
      <c r="S64" s="265" t="str">
        <f t="shared" si="0"/>
        <v>Kjúklingakraftur - Vegan</v>
      </c>
      <c r="T64" s="263">
        <f>IF($B64="","",$C64/1000*IFERROR(INDEX(Vöruskrá!$R:$R,MATCH($B64,Vöruskrá!$B:$B,0)),0))</f>
        <v>3000</v>
      </c>
      <c r="U64" s="264" t="str">
        <f t="shared" si="1"/>
        <v/>
      </c>
      <c r="W64" t="str">
        <f t="shared" si="2"/>
        <v>Kjúklingasúpa með núðlum og grænmeti</v>
      </c>
    </row>
    <row r="65" spans="1:23">
      <c r="A65" s="20"/>
      <c r="B65" s="20" t="s">
        <v>1006</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1.25</v>
      </c>
      <c r="P65" s="20"/>
      <c r="Q65" s="25"/>
      <c r="R65" s="26"/>
      <c r="S65" s="265" t="str">
        <f t="shared" si="0"/>
        <v>Gulrætur</v>
      </c>
      <c r="T65" s="263">
        <f>IF($B65="","",$C65/1000*IFERROR(INDEX(Vöruskrá!$R:$R,MATCH($B65,Vöruskrá!$B:$B,0)),0))</f>
        <v>1250</v>
      </c>
      <c r="U65" s="264" t="str">
        <f t="shared" si="1"/>
        <v/>
      </c>
      <c r="W65" t="str">
        <f t="shared" si="2"/>
        <v>Kjúklingasúpa með núðlum og grænmeti</v>
      </c>
    </row>
    <row r="66" spans="1:23">
      <c r="A66" s="6"/>
      <c r="B66" s="6" t="s">
        <v>1010</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0.75</v>
      </c>
      <c r="P66" s="6"/>
      <c r="Q66" s="27"/>
      <c r="R66" s="6"/>
      <c r="S66" s="265" t="str">
        <f t="shared" si="0"/>
        <v>Laukur</v>
      </c>
      <c r="T66" s="263">
        <f>IF($B66="","",$C66/1000*IFERROR(INDEX(Vöruskrá!$R:$R,MATCH($B66,Vöruskrá!$B:$B,0)),0))</f>
        <v>750</v>
      </c>
      <c r="U66" s="264" t="str">
        <f t="shared" si="1"/>
        <v/>
      </c>
      <c r="W66" t="str">
        <f t="shared" si="2"/>
        <v>Kjúklingasúpa með núðlum og grænmeti</v>
      </c>
    </row>
    <row r="67" spans="1:23">
      <c r="A67" s="20"/>
      <c r="B67" s="20" t="s">
        <v>1012</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0.8</v>
      </c>
      <c r="P67" s="20"/>
      <c r="Q67" s="25"/>
      <c r="R67" s="26"/>
      <c r="S67" s="265" t="str">
        <f t="shared" si="0"/>
        <v>Blaðlaukur</v>
      </c>
      <c r="T67" s="263">
        <f>IF($B67="","",$C67/1000*IFERROR(INDEX(Vöruskrá!$R:$R,MATCH($B67,Vöruskrá!$B:$B,0)),0))</f>
        <v>800</v>
      </c>
      <c r="U67" s="264" t="str">
        <f t="shared" si="1"/>
        <v/>
      </c>
      <c r="W67" t="str">
        <f t="shared" si="2"/>
        <v>Kjúklingasúpa með núðlum og grænmeti</v>
      </c>
    </row>
    <row r="68" spans="1:23">
      <c r="A68" s="6"/>
      <c r="B68" s="6" t="s">
        <v>252</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0.5</v>
      </c>
      <c r="P68" s="6"/>
      <c r="Q68" s="27"/>
      <c r="R68" s="6"/>
      <c r="S68" s="265" t="str">
        <f t="shared" ref="S68:S131" si="3">IF($A68&lt;&gt;"",$A68,$B68)</f>
        <v>Sellerí</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20"/>
      <c r="B69" s="20" t="s">
        <v>315</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2.1564999999999999</v>
      </c>
      <c r="P69" s="20"/>
      <c r="Q69" s="25"/>
      <c r="R69" s="26"/>
      <c r="S69" s="265" t="str">
        <f t="shared" si="3"/>
        <v>Hvítlauksduft</v>
      </c>
      <c r="T69" s="263">
        <f>IF($B69="","",$C69/1000*IFERROR(INDEX(Vöruskrá!$R:$R,MATCH($B69,Vöruskrá!$B:$B,0)),0))</f>
        <v>2156.5</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299</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4.8000000000000001E-2</v>
      </c>
      <c r="P72" s="6"/>
      <c r="Q72" s="27"/>
      <c r="R72" s="6"/>
      <c r="S72" s="265" t="str">
        <f t="shared" si="3"/>
        <v>Salt</v>
      </c>
      <c r="T72" s="263">
        <f>IF($B72="","",$C72/1000*IFERROR(INDEX(Vöruskrá!$R:$R,MATCH($B72,Vöruskrá!$B:$B,0)),0))</f>
        <v>48</v>
      </c>
      <c r="U72" s="264" t="str">
        <f t="shared" si="4"/>
        <v/>
      </c>
      <c r="W72" t="str">
        <f t="shared" si="5"/>
        <v>Kjúklingasúpa með núðlum og grænmeti</v>
      </c>
    </row>
    <row r="73" spans="1:23">
      <c r="A73" s="20"/>
      <c r="B73" s="20" t="s">
        <v>819</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2.1</v>
      </c>
      <c r="P73" s="20"/>
      <c r="Q73" s="25"/>
      <c r="R73" s="26"/>
      <c r="S73" s="265" t="str">
        <f t="shared" si="3"/>
        <v>Svartur pipar</v>
      </c>
      <c r="T73" s="263">
        <f>IF($B73="","",$C73/1000*IFERROR(INDEX(Vöruskrá!$R:$R,MATCH($B73,Vöruskrá!$B:$B,0)),0))</f>
        <v>2100</v>
      </c>
      <c r="U73" s="264"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20"/>
      <c r="B75" s="20" t="s">
        <v>895</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27</v>
      </c>
      <c r="P75" s="20"/>
      <c r="Q75" s="25"/>
      <c r="R75" s="26"/>
      <c r="S75" s="265" t="str">
        <f t="shared" si="3"/>
        <v>Rifinn ostur</v>
      </c>
      <c r="T75" s="263">
        <f>IF($B75="","",$C75/1000*IFERROR(INDEX(Vöruskrá!$R:$R,MATCH($B75,Vöruskrá!$B:$B,0)),0))</f>
        <v>27000</v>
      </c>
      <c r="U75" s="264" t="str">
        <f t="shared" si="4"/>
        <v/>
      </c>
      <c r="W75" t="str">
        <f t="shared" si="5"/>
        <v>Pastagratín með osti og grænmeti</v>
      </c>
    </row>
    <row r="76" spans="1:23">
      <c r="A76" s="6"/>
      <c r="B76" s="6" t="s">
        <v>849</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4</v>
      </c>
      <c r="P76" s="6"/>
      <c r="Q76" s="27"/>
      <c r="R76" s="6"/>
      <c r="S76" s="265" t="str">
        <f t="shared" si="3"/>
        <v>Nýmjólk - MS</v>
      </c>
      <c r="T76" s="263">
        <f>IF($B76="","",$C76/1000*IFERROR(INDEX(Vöruskrá!$R:$R,MATCH($B76,Vöruskrá!$B:$B,0)),0))</f>
        <v>4000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728</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1.6</v>
      </c>
      <c r="P80" s="20"/>
      <c r="Q80" s="25"/>
      <c r="R80" s="26"/>
      <c r="S80" s="265" t="str">
        <f t="shared" si="3"/>
        <v>Gulrætur í sneiðum</v>
      </c>
      <c r="T80" s="263">
        <f>IF($B80="","",$C80/1000*IFERROR(INDEX(Vöruskrá!$R:$R,MATCH($B80,Vöruskrá!$B:$B,0)),0))</f>
        <v>1600</v>
      </c>
      <c r="U80" s="264" t="str">
        <f t="shared" si="4"/>
        <v/>
      </c>
      <c r="W80" t="str">
        <f t="shared" si="5"/>
        <v>Pastagratín með osti og grænmeti</v>
      </c>
    </row>
    <row r="81" spans="1:23">
      <c r="A81" s="6"/>
      <c r="B81" s="6" t="s">
        <v>1010</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0.5</v>
      </c>
      <c r="P81" s="6"/>
      <c r="Q81" s="27"/>
      <c r="R81" s="6"/>
      <c r="S81" s="265" t="str">
        <f t="shared" si="3"/>
        <v>Laukur</v>
      </c>
      <c r="T81" s="263">
        <f>IF($B81="","",$C81/1000*IFERROR(INDEX(Vöruskrá!$R:$R,MATCH($B81,Vöruskrá!$B:$B,0)),0))</f>
        <v>500</v>
      </c>
      <c r="U81" s="264" t="str">
        <f t="shared" si="4"/>
        <v/>
      </c>
      <c r="W81" t="str">
        <f t="shared" si="5"/>
        <v>Pastagratín með osti og grænmeti</v>
      </c>
    </row>
    <row r="82" spans="1:23">
      <c r="A82" s="20"/>
      <c r="B82" s="20" t="s">
        <v>349</v>
      </c>
      <c r="C82" s="21">
        <v>1200</v>
      </c>
      <c r="D82" s="22" t="s">
        <v>351</v>
      </c>
      <c r="E82" s="22" t="s">
        <v>134</v>
      </c>
      <c r="F82" s="22"/>
      <c r="G82" s="23"/>
      <c r="H82" s="23"/>
      <c r="I82" s="23"/>
      <c r="J82" s="23"/>
      <c r="K82" s="23"/>
      <c r="L82" s="23"/>
      <c r="M82" s="23"/>
      <c r="N82" s="23"/>
      <c r="O82" s="24">
        <f>IF(OR(B82="",C82=""),"",IFERROR(C82/1000*IFERROR(INDEX(Vöruskrá!R:R,MATCH(B82,Vöruskrá!B:B,0)),0)/1000,""))</f>
        <v>0.48</v>
      </c>
      <c r="P82" s="20"/>
      <c r="Q82" s="25"/>
      <c r="R82" s="26"/>
      <c r="S82" s="265" t="str">
        <f t="shared" si="3"/>
        <v>Maizena</v>
      </c>
      <c r="T82" s="263">
        <f>IF($B82="","",$C82/1000*IFERROR(INDEX(Vöruskrá!$R:$R,MATCH($B82,Vöruskrá!$B:$B,0)),0))</f>
        <v>480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299</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4.8000000000000001E-2</v>
      </c>
      <c r="P85" s="6"/>
      <c r="Q85" s="27"/>
      <c r="R85" s="6"/>
      <c r="S85" s="265" t="str">
        <f t="shared" si="3"/>
        <v>Salt</v>
      </c>
      <c r="T85" s="263">
        <f>IF($B85="","",$C85/1000*IFERROR(INDEX(Vöruskrá!$R:$R,MATCH($B85,Vöruskrá!$B:$B,0)),0))</f>
        <v>48</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207.47055450174244</v>
      </c>
      <c r="W87" t="str">
        <f t="shared" si="5"/>
        <v>Vegan mexicosúpa</v>
      </c>
    </row>
    <row r="88" spans="1:23">
      <c r="A88" s="20"/>
      <c r="B88" s="20" t="s">
        <v>784</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3.3</v>
      </c>
      <c r="P88" s="20"/>
      <c r="Q88" s="25"/>
      <c r="R88" s="26"/>
      <c r="S88" s="265" t="str">
        <f t="shared" si="3"/>
        <v>Tómatsúpugrunnur</v>
      </c>
      <c r="T88" s="263">
        <f>IF($B88="","",$C88/1000*IFERROR(INDEX(Vöruskrá!$R:$R,MATCH($B88,Vöruskrá!$B:$B,0)),0))</f>
        <v>3300</v>
      </c>
      <c r="U88" s="264" t="str">
        <f t="shared" si="4"/>
        <v/>
      </c>
      <c r="W88" t="str">
        <f t="shared" si="5"/>
        <v>Vegan mexicosúpa</v>
      </c>
    </row>
    <row r="89" spans="1:23">
      <c r="A89" s="6"/>
      <c r="B89" s="6" t="s">
        <v>739</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1</v>
      </c>
      <c r="P89" s="6"/>
      <c r="Q89" s="27"/>
      <c r="R89" s="6"/>
      <c r="S89" s="265" t="str">
        <f t="shared" si="3"/>
        <v>Paprikuteningar</v>
      </c>
      <c r="T89" s="263">
        <f>IF($B89="","",$C89/1000*IFERROR(INDEX(Vöruskrá!$R:$R,MATCH($B89,Vöruskrá!$B:$B,0)),0))</f>
        <v>1000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795</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3</v>
      </c>
      <c r="P92" s="20"/>
      <c r="Q92" s="25"/>
      <c r="R92" s="26"/>
      <c r="S92" s="265" t="str">
        <f t="shared" si="3"/>
        <v>Kjúklingakraftur - Vegan</v>
      </c>
      <c r="T92" s="263">
        <f>IF($B92="","",$C92/1000*IFERROR(INDEX(Vöruskrá!$R:$R,MATCH($B92,Vöruskrá!$B:$B,0)),0))</f>
        <v>3000</v>
      </c>
      <c r="U92" s="264" t="str">
        <f t="shared" si="4"/>
        <v/>
      </c>
      <c r="W92" t="str">
        <f t="shared" si="5"/>
        <v>Vegan mexicosúpa</v>
      </c>
    </row>
    <row r="93" spans="1:23">
      <c r="A93" s="6"/>
      <c r="B93" s="6" t="s">
        <v>1017</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0.6</v>
      </c>
      <c r="P93" s="6"/>
      <c r="Q93" s="27"/>
      <c r="R93" s="6"/>
      <c r="S93" s="265" t="str">
        <f t="shared" si="3"/>
        <v>Hvítlaukur</v>
      </c>
      <c r="T93" s="263">
        <f>IF($B93="","",$C93/1000*IFERROR(INDEX(Vöruskrá!$R:$R,MATCH($B93,Vöruskrá!$B:$B,0)),0))</f>
        <v>600</v>
      </c>
      <c r="U93" s="264" t="str">
        <f t="shared" si="4"/>
        <v/>
      </c>
      <c r="W93" t="str">
        <f t="shared" si="5"/>
        <v>Vegan mexicosúpa</v>
      </c>
    </row>
    <row r="94" spans="1:23">
      <c r="A94" s="20"/>
      <c r="B94" s="20" t="s">
        <v>299</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0.06</v>
      </c>
      <c r="P94" s="20"/>
      <c r="Q94" s="25"/>
      <c r="R94" s="26"/>
      <c r="S94" s="265" t="str">
        <f t="shared" si="3"/>
        <v>Salt</v>
      </c>
      <c r="T94" s="263">
        <f>IF($B94="","",$C94/1000*IFERROR(INDEX(Vöruskrá!$R:$R,MATCH($B94,Vöruskrá!$B:$B,0)),0))</f>
        <v>60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3.6</v>
      </c>
      <c r="P95" s="6"/>
      <c r="Q95" s="27"/>
      <c r="R95" s="6"/>
      <c r="S95" s="265" t="str">
        <f t="shared" si="3"/>
        <v>Country Grill grænmetisblanda</v>
      </c>
      <c r="T95" s="263">
        <f>IF($B95="","",$C95/1000*IFERROR(INDEX(Vöruskrá!$R:$R,MATCH($B95,Vöruskrá!$B:$B,0)),0))</f>
        <v>3600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877.30331658291448</v>
      </c>
      <c r="W97" t="str">
        <f t="shared" si="5"/>
        <v>Plokkfiskur - Mjólkurlaus</v>
      </c>
    </row>
    <row r="98" spans="1:23">
      <c r="A98" s="20"/>
      <c r="B98" s="20" t="s">
        <v>650</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76</v>
      </c>
      <c r="P98" s="20"/>
      <c r="Q98" s="25"/>
      <c r="R98" s="26"/>
      <c r="S98" s="265" t="str">
        <f t="shared" si="3"/>
        <v>Nætursöltuð ýsa</v>
      </c>
      <c r="T98" s="263">
        <f>IF($B98="","",$C98/1000*IFERROR(INDEX(Vöruskrá!$R:$R,MATCH($B98,Vöruskrá!$B:$B,0)),0))</f>
        <v>76000</v>
      </c>
      <c r="U98" s="264" t="str">
        <f t="shared" si="4"/>
        <v/>
      </c>
      <c r="W98" t="str">
        <f t="shared" si="5"/>
        <v>Plokkfiskur - Mjólkurlaus</v>
      </c>
    </row>
    <row r="99" spans="1:23">
      <c r="A99" s="6"/>
      <c r="B99" s="6" t="s">
        <v>635</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7.2</v>
      </c>
      <c r="P99" s="6"/>
      <c r="Q99" s="27"/>
      <c r="R99" s="6"/>
      <c r="S99" s="265" t="str">
        <f t="shared" si="3"/>
        <v>Kartöflur</v>
      </c>
      <c r="T99" s="263">
        <f>IF($B99="","",$C99/1000*IFERROR(INDEX(Vöruskrá!$R:$R,MATCH($B99,Vöruskrá!$B:$B,0)),0))</f>
        <v>7200</v>
      </c>
      <c r="U99" s="264" t="str">
        <f t="shared" si="4"/>
        <v/>
      </c>
      <c r="W99" t="str">
        <f t="shared" si="5"/>
        <v>Plokkfiskur - Mjólkurlaus</v>
      </c>
    </row>
    <row r="100" spans="1:23">
      <c r="A100" s="20"/>
      <c r="B100" s="20" t="s">
        <v>1010</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1.125</v>
      </c>
      <c r="P100" s="20"/>
      <c r="Q100" s="25"/>
      <c r="R100" s="26"/>
      <c r="S100" s="265" t="str">
        <f t="shared" si="3"/>
        <v>Laukur</v>
      </c>
      <c r="T100" s="263">
        <f>IF($B100="","",$C100/1000*IFERROR(INDEX(Vöruskrá!$R:$R,MATCH($B100,Vöruskrá!$B:$B,0)),0))</f>
        <v>1125</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5" t="str">
        <f t="shared" si="3"/>
        <v>Debic Vegan Top</v>
      </c>
      <c r="T102" s="263">
        <f>IF($B102="","",$C102/1000*IFERROR(INDEX(Vöruskrá!$R:$R,MATCH($B102,Vöruskrá!$B:$B,0)),0))</f>
        <v>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349</v>
      </c>
      <c r="C104" s="27">
        <v>1800</v>
      </c>
      <c r="D104" s="22" t="s">
        <v>351</v>
      </c>
      <c r="E104" s="22" t="s">
        <v>134</v>
      </c>
      <c r="F104" s="22"/>
      <c r="G104" s="23"/>
      <c r="H104" s="23"/>
      <c r="I104" s="23"/>
      <c r="J104" s="23"/>
      <c r="K104" s="23"/>
      <c r="L104" s="23"/>
      <c r="M104" s="23"/>
      <c r="N104" s="23"/>
      <c r="O104" s="24">
        <f>IF(OR(B104="",C104=""),"",IFERROR(C104/1000*IFERROR(INDEX(Vöruskrá!R:R,MATCH(B104,Vöruskrá!B:B,0)),0)/1000,""))</f>
        <v>0.72</v>
      </c>
      <c r="P104" s="6"/>
      <c r="Q104" s="27"/>
      <c r="R104" s="6"/>
      <c r="S104" s="265" t="str">
        <f t="shared" si="3"/>
        <v>Maizena</v>
      </c>
      <c r="T104" s="263">
        <f>IF($B104="","",$C104/1000*IFERROR(INDEX(Vöruskrá!$R:$R,MATCH($B104,Vöruskrá!$B:$B,0)),0))</f>
        <v>720</v>
      </c>
      <c r="U104" s="264" t="str">
        <f t="shared" si="4"/>
        <v/>
      </c>
      <c r="W104" t="str">
        <f t="shared" si="5"/>
        <v>Plokkfiskur - Mjólkurlaus</v>
      </c>
    </row>
    <row r="105" spans="1:23">
      <c r="A105" s="20"/>
      <c r="B105" s="20" t="s">
        <v>299</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6.6000000000000003E-2</v>
      </c>
      <c r="P105" s="20"/>
      <c r="Q105" s="25"/>
      <c r="R105" s="26"/>
      <c r="S105" s="265" t="str">
        <f t="shared" si="3"/>
        <v>Salt</v>
      </c>
      <c r="T105" s="263">
        <f>IF($B105="","",$C105/1000*IFERROR(INDEX(Vöruskrá!$R:$R,MATCH($B105,Vöruskrá!$B:$B,0)),0))</f>
        <v>66</v>
      </c>
      <c r="U105" s="264"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819</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0.7</v>
      </c>
      <c r="P110" s="6"/>
      <c r="Q110" s="27"/>
      <c r="R110" s="6"/>
      <c r="S110" s="265" t="str">
        <f t="shared" si="3"/>
        <v>Svartur pipar</v>
      </c>
      <c r="T110" s="263">
        <f>IF($B110="","",$C110/1000*IFERROR(INDEX(Vöruskrá!$R:$R,MATCH($B110,Vöruskrá!$B:$B,0)),0))</f>
        <v>700</v>
      </c>
      <c r="U110" s="264"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5" t="str">
        <f t="shared" si="3"/>
        <v>Nautagrýta</v>
      </c>
      <c r="T111" s="263" t="str">
        <f>IF($B111="","",$C111/1000*IFERROR(INDEX(Vöruskrá!$R:$R,MATCH($B111,Vöruskrá!$B:$B,0)),0))</f>
        <v/>
      </c>
      <c r="U111" s="264">
        <f t="shared" si="4"/>
        <v>823.65800865800861</v>
      </c>
      <c r="W111" t="str">
        <f t="shared" si="5"/>
        <v>Nautagrýta</v>
      </c>
    </row>
    <row r="112" spans="1:23">
      <c r="A112" s="6"/>
      <c r="B112" s="6" t="s">
        <v>542</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70</v>
      </c>
      <c r="P112" s="6"/>
      <c r="Q112" s="27"/>
      <c r="R112" s="6"/>
      <c r="S112" s="265" t="str">
        <f t="shared" si="3"/>
        <v>Nautahakk - Hrátt</v>
      </c>
      <c r="T112" s="263">
        <f>IF($B112="","",$C112/1000*IFERROR(INDEX(Vöruskrá!$R:$R,MATCH($B112,Vöruskrá!$B:$B,0)),0))</f>
        <v>70000</v>
      </c>
      <c r="U112" s="264" t="str">
        <f t="shared" si="4"/>
        <v/>
      </c>
      <c r="W112" t="str">
        <f t="shared" si="5"/>
        <v>Nautagrýta</v>
      </c>
    </row>
    <row r="113" spans="1:23">
      <c r="A113" s="20"/>
      <c r="B113" s="20" t="s">
        <v>1746</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4</v>
      </c>
      <c r="P113" s="20"/>
      <c r="Q113" s="25"/>
      <c r="R113" s="26"/>
      <c r="S113" s="265" t="str">
        <f t="shared" si="3"/>
        <v>Grænmetisblanda</v>
      </c>
      <c r="T113" s="263">
        <f>IF($B113="","",$C113/1000*IFERROR(INDEX(Vöruskrá!$R:$R,MATCH($B113,Vöruskrá!$B:$B,0)),0))</f>
        <v>4000</v>
      </c>
      <c r="U113" s="264"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504</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1.35</v>
      </c>
      <c r="P115" s="20"/>
      <c r="Q115" s="25"/>
      <c r="R115" s="26"/>
      <c r="S115" s="265" t="str">
        <f t="shared" si="3"/>
        <v>Tómatpuré</v>
      </c>
      <c r="T115" s="263">
        <f>IF($B115="","",$C115/1000*IFERROR(INDEX(Vöruskrá!$R:$R,MATCH($B115,Vöruskrá!$B:$B,0)),0))</f>
        <v>1350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1017</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0.75</v>
      </c>
      <c r="P117" s="6"/>
      <c r="Q117" s="27"/>
      <c r="R117" s="6"/>
      <c r="S117" s="265" t="str">
        <f t="shared" si="3"/>
        <v>Hvítlaukur</v>
      </c>
      <c r="T117" s="263">
        <f>IF($B117="","",$C117/1000*IFERROR(INDEX(Vöruskrá!$R:$R,MATCH($B117,Vöruskrá!$B:$B,0)),0))</f>
        <v>750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349</v>
      </c>
      <c r="C120" s="21">
        <v>1200</v>
      </c>
      <c r="D120" s="22" t="s">
        <v>351</v>
      </c>
      <c r="E120" s="22" t="s">
        <v>134</v>
      </c>
      <c r="F120" s="22"/>
      <c r="G120" s="23"/>
      <c r="H120" s="23"/>
      <c r="I120" s="23"/>
      <c r="J120" s="23"/>
      <c r="K120" s="23"/>
      <c r="L120" s="23"/>
      <c r="M120" s="23"/>
      <c r="N120" s="23"/>
      <c r="O120" s="24">
        <f>IF(OR(B120="",C120=""),"",IFERROR(C120/1000*IFERROR(INDEX(Vöruskrá!R:R,MATCH(B120,Vöruskrá!B:B,0)),0)/1000,""))</f>
        <v>0.48</v>
      </c>
      <c r="P120" s="20"/>
      <c r="Q120" s="25"/>
      <c r="R120" s="26"/>
      <c r="S120" s="265" t="str">
        <f t="shared" si="3"/>
        <v>Maizena</v>
      </c>
      <c r="T120" s="263">
        <f>IF($B120="","",$C120/1000*IFERROR(INDEX(Vöruskrá!$R:$R,MATCH($B120,Vöruskrá!$B:$B,0)),0))</f>
        <v>480</v>
      </c>
      <c r="U120" s="264" t="str">
        <f t="shared" si="4"/>
        <v/>
      </c>
      <c r="W120" t="str">
        <f t="shared" si="5"/>
        <v>Nautagrýta</v>
      </c>
    </row>
    <row r="121" spans="1:23">
      <c r="A121" s="6"/>
      <c r="B121" s="6" t="s">
        <v>299</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7.1999999999999995E-2</v>
      </c>
      <c r="P121" s="6"/>
      <c r="Q121" s="27"/>
      <c r="R121" s="6"/>
      <c r="S121" s="265" t="str">
        <f t="shared" si="3"/>
        <v>Salt</v>
      </c>
      <c r="T121" s="263">
        <f>IF($B121="","",$C121/1000*IFERROR(INDEX(Vöruskrá!$R:$R,MATCH($B121,Vöruskrá!$B:$B,0)),0))</f>
        <v>72</v>
      </c>
      <c r="U121" s="264" t="str">
        <f t="shared" si="4"/>
        <v/>
      </c>
      <c r="W121" t="str">
        <f t="shared" si="5"/>
        <v>Nautagrýta</v>
      </c>
    </row>
    <row r="122" spans="1:23">
      <c r="A122" s="20"/>
      <c r="B122" s="20" t="s">
        <v>819</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0.7</v>
      </c>
      <c r="P122" s="20"/>
      <c r="Q122" s="25"/>
      <c r="R122" s="26"/>
      <c r="S122" s="265" t="str">
        <f t="shared" si="3"/>
        <v>Svartur pipar</v>
      </c>
      <c r="T122" s="263">
        <f>IF($B122="","",$C122/1000*IFERROR(INDEX(Vöruskrá!$R:$R,MATCH($B122,Vöruskrá!$B:$B,0)),0))</f>
        <v>700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5" t="str">
        <f t="shared" si="3"/>
        <v>Gúllassúpa</v>
      </c>
      <c r="T124" s="263" t="str">
        <f>IF($B124="","",$C124/1000*IFERROR(INDEX(Vöruskrá!$R:$R,MATCH($B124,Vöruskrá!$B:$B,0)),0))</f>
        <v/>
      </c>
      <c r="U124" s="264">
        <f t="shared" si="4"/>
        <v>748.50022988505737</v>
      </c>
      <c r="W124" t="str">
        <f t="shared" si="5"/>
        <v>Gúllassúpa</v>
      </c>
    </row>
    <row r="125" spans="1:23">
      <c r="A125" s="6"/>
      <c r="B125" s="6" t="s">
        <v>542</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60</v>
      </c>
      <c r="P125" s="6"/>
      <c r="Q125" s="27"/>
      <c r="R125" s="6"/>
      <c r="S125" s="265" t="str">
        <f t="shared" si="3"/>
        <v>Nautahakk - Hrátt</v>
      </c>
      <c r="T125" s="263">
        <f>IF($B125="","",$C125/1000*IFERROR(INDEX(Vöruskrá!$R:$R,MATCH($B125,Vöruskrá!$B:$B,0)),0))</f>
        <v>60000</v>
      </c>
      <c r="U125" s="264" t="str">
        <f t="shared" si="4"/>
        <v/>
      </c>
      <c r="W125" t="str">
        <f t="shared" si="5"/>
        <v>Gúllassúpa</v>
      </c>
    </row>
    <row r="126" spans="1:23">
      <c r="A126" s="20"/>
      <c r="B126" s="20" t="s">
        <v>635</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5</v>
      </c>
      <c r="P126" s="20"/>
      <c r="Q126" s="25"/>
      <c r="R126" s="26"/>
      <c r="S126" s="265" t="str">
        <f t="shared" si="3"/>
        <v>Kartöflur</v>
      </c>
      <c r="T126" s="263">
        <f>IF($B126="","",$C126/1000*IFERROR(INDEX(Vöruskrá!$R:$R,MATCH($B126,Vöruskrá!$B:$B,0)),0))</f>
        <v>5000</v>
      </c>
      <c r="U126" s="264" t="str">
        <f t="shared" si="4"/>
        <v/>
      </c>
      <c r="W126" t="str">
        <f t="shared" si="5"/>
        <v>Gúllassúpa</v>
      </c>
    </row>
    <row r="127" spans="1:23">
      <c r="A127" s="6"/>
      <c r="B127" s="6" t="s">
        <v>1006</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2.5</v>
      </c>
      <c r="P127" s="6"/>
      <c r="Q127" s="27"/>
      <c r="R127" s="6"/>
      <c r="S127" s="265" t="str">
        <f t="shared" si="3"/>
        <v>Gulrætur</v>
      </c>
      <c r="T127" s="263">
        <f>IF($B127="","",$C127/1000*IFERROR(INDEX(Vöruskrá!$R:$R,MATCH($B127,Vöruskrá!$B:$B,0)),0))</f>
        <v>2500</v>
      </c>
      <c r="U127" s="264" t="str">
        <f t="shared" si="4"/>
        <v/>
      </c>
      <c r="W127" t="str">
        <f t="shared" si="5"/>
        <v>Gúllassúpa</v>
      </c>
    </row>
    <row r="128" spans="1:23">
      <c r="A128" s="20"/>
      <c r="B128" s="20" t="s">
        <v>1010</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2</v>
      </c>
      <c r="P128" s="20"/>
      <c r="Q128" s="25"/>
      <c r="R128" s="26"/>
      <c r="S128" s="265" t="str">
        <f t="shared" si="3"/>
        <v>Laukur</v>
      </c>
      <c r="T128" s="263">
        <f>IF($B128="","",$C128/1000*IFERROR(INDEX(Vöruskrá!$R:$R,MATCH($B128,Vöruskrá!$B:$B,0)),0))</f>
        <v>2000</v>
      </c>
      <c r="U128" s="264" t="str">
        <f t="shared" si="4"/>
        <v/>
      </c>
      <c r="W128" t="str">
        <f t="shared" si="5"/>
        <v>Gúllassúpa</v>
      </c>
    </row>
    <row r="129" spans="1:23">
      <c r="A129" s="6"/>
      <c r="B129" s="6" t="s">
        <v>739</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2</v>
      </c>
      <c r="P129" s="6"/>
      <c r="Q129" s="27"/>
      <c r="R129" s="6"/>
      <c r="S129" s="265" t="str">
        <f t="shared" si="3"/>
        <v>Paprikuteningar</v>
      </c>
      <c r="T129" s="263">
        <f>IF($B129="","",$C129/1000*IFERROR(INDEX(Vöruskrá!$R:$R,MATCH($B129,Vöruskrá!$B:$B,0)),0))</f>
        <v>2000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504</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1.125</v>
      </c>
      <c r="P131" s="20"/>
      <c r="Q131" s="25"/>
      <c r="R131" s="26"/>
      <c r="S131" s="265" t="str">
        <f t="shared" si="3"/>
        <v>Tómatpuré</v>
      </c>
      <c r="T131" s="263">
        <f>IF($B131="","",$C131/1000*IFERROR(INDEX(Vöruskrá!$R:$R,MATCH($B131,Vöruskrá!$B:$B,0)),0))</f>
        <v>1125</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299</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7.1999999999999995E-2</v>
      </c>
      <c r="P136" s="6"/>
      <c r="Q136" s="27"/>
      <c r="R136" s="6"/>
      <c r="S136" s="265" t="str">
        <f t="shared" si="6"/>
        <v>Salt</v>
      </c>
      <c r="T136" s="263">
        <f>IF($B136="","",$C136/1000*IFERROR(INDEX(Vöruskrá!$R:$R,MATCH($B136,Vöruskrá!$B:$B,0)),0))</f>
        <v>72</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5" t="str">
        <f t="shared" si="6"/>
        <v>Spaghetti með kjúkling í mildri rjómasósu</v>
      </c>
      <c r="T139" s="263" t="str">
        <f>IF($B139="","",$C139/1000*IFERROR(INDEX(Vöruskrá!$R:$R,MATCH($B139,Vöruskrá!$B:$B,0)),0))</f>
        <v/>
      </c>
      <c r="U139" s="264">
        <f t="shared" si="7"/>
        <v>1159.3005319148936</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849</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2</v>
      </c>
      <c r="P142" s="20"/>
      <c r="Q142" s="25"/>
      <c r="R142" s="26"/>
      <c r="S142" s="265" t="str">
        <f t="shared" si="6"/>
        <v>Nýmjólk - MS</v>
      </c>
      <c r="T142" s="263">
        <f>IF($B142="","",$C142/1000*IFERROR(INDEX(Vöruskrá!$R:$R,MATCH($B142,Vöruskrá!$B:$B,0)),0))</f>
        <v>2000</v>
      </c>
      <c r="U142" s="264" t="str">
        <f t="shared" si="7"/>
        <v/>
      </c>
      <c r="W142" t="str">
        <f t="shared" si="8"/>
        <v>Spaghetti með kjúkling í mildri rjómasósu</v>
      </c>
    </row>
    <row r="143" spans="1:23">
      <c r="A143" s="6"/>
      <c r="B143" s="6" t="s">
        <v>895</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4.5</v>
      </c>
      <c r="P143" s="6"/>
      <c r="Q143" s="27"/>
      <c r="R143" s="6"/>
      <c r="S143" s="265" t="str">
        <f t="shared" si="6"/>
        <v>Rifinn ostur</v>
      </c>
      <c r="T143" s="263">
        <f>IF($B143="","",$C143/1000*IFERROR(INDEX(Vöruskrá!$R:$R,MATCH($B143,Vöruskrá!$B:$B,0)),0))</f>
        <v>4500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1006</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0.75</v>
      </c>
      <c r="P146" s="20"/>
      <c r="Q146" s="25"/>
      <c r="R146" s="26"/>
      <c r="S146" s="265" t="str">
        <f t="shared" si="6"/>
        <v>Gulrætur</v>
      </c>
      <c r="T146" s="263">
        <f>IF($B146="","",$C146/1000*IFERROR(INDEX(Vöruskrá!$R:$R,MATCH($B146,Vöruskrá!$B:$B,0)),0))</f>
        <v>750</v>
      </c>
      <c r="U146" s="264" t="str">
        <f t="shared" si="7"/>
        <v/>
      </c>
      <c r="W146" t="str">
        <f t="shared" si="8"/>
        <v>Spaghetti með kjúkling í mildri rjómasósu</v>
      </c>
    </row>
    <row r="147" spans="1:23">
      <c r="A147" s="6"/>
      <c r="B147" s="6" t="s">
        <v>1010</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0.75</v>
      </c>
      <c r="P147" s="6"/>
      <c r="Q147" s="27"/>
      <c r="R147" s="6"/>
      <c r="S147" s="265" t="str">
        <f t="shared" si="6"/>
        <v>Laukur</v>
      </c>
      <c r="T147" s="263">
        <f>IF($B147="","",$C147/1000*IFERROR(INDEX(Vöruskrá!$R:$R,MATCH($B147,Vöruskrá!$B:$B,0)),0))</f>
        <v>750</v>
      </c>
      <c r="U147" s="264" t="str">
        <f t="shared" si="7"/>
        <v/>
      </c>
      <c r="W147" t="str">
        <f t="shared" si="8"/>
        <v>Spaghetti með kjúkling í mildri rjómasósu</v>
      </c>
    </row>
    <row r="148" spans="1:23">
      <c r="A148" s="20"/>
      <c r="B148" s="20" t="s">
        <v>349</v>
      </c>
      <c r="C148" s="21">
        <v>1000</v>
      </c>
      <c r="D148" s="22" t="s">
        <v>351</v>
      </c>
      <c r="E148" s="22" t="s">
        <v>134</v>
      </c>
      <c r="F148" s="22"/>
      <c r="G148" s="23"/>
      <c r="H148" s="23"/>
      <c r="I148" s="23"/>
      <c r="J148" s="23"/>
      <c r="K148" s="23"/>
      <c r="L148" s="23"/>
      <c r="M148" s="23"/>
      <c r="N148" s="23"/>
      <c r="O148" s="24">
        <f>IF(OR(B148="",C148=""),"",IFERROR(C148/1000*IFERROR(INDEX(Vöruskrá!R:R,MATCH(B148,Vöruskrá!B:B,0)),0)/1000,""))</f>
        <v>0.4</v>
      </c>
      <c r="P148" s="20"/>
      <c r="Q148" s="25"/>
      <c r="R148" s="26"/>
      <c r="S148" s="265" t="str">
        <f t="shared" si="6"/>
        <v>Maizena</v>
      </c>
      <c r="T148" s="263">
        <f>IF($B148="","",$C148/1000*IFERROR(INDEX(Vöruskrá!$R:$R,MATCH($B148,Vöruskrá!$B:$B,0)),0))</f>
        <v>400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299</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1.7999999999999999E-2</v>
      </c>
      <c r="P151" s="6"/>
      <c r="Q151" s="27"/>
      <c r="R151" s="6"/>
      <c r="S151" s="265" t="str">
        <f t="shared" si="6"/>
        <v>Salt</v>
      </c>
      <c r="T151" s="263">
        <f>IF($B151="","",$C151/1000*IFERROR(INDEX(Vöruskrá!$R:$R,MATCH($B151,Vöruskrá!$B:$B,0)),0))</f>
        <v>18</v>
      </c>
      <c r="U151" s="264"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5" t="str">
        <f t="shared" si="6"/>
        <v>Mildur grænmetiskarrýréttur</v>
      </c>
      <c r="T155" s="263" t="str">
        <f>IF($B155="","",$C155/1000*IFERROR(INDEX(Vöruskrá!$R:$R,MATCH($B155,Vöruskrá!$B:$B,0)),0))</f>
        <v/>
      </c>
      <c r="U155" s="264">
        <f t="shared" si="7"/>
        <v>458.67879746835439</v>
      </c>
      <c r="W155" t="str">
        <f t="shared" si="8"/>
        <v>Mildur grænmetiskarrýréttur</v>
      </c>
    </row>
    <row r="156" spans="1:23" ht="26">
      <c r="A156" s="6"/>
      <c r="B156" s="6" t="s">
        <v>953</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15</v>
      </c>
      <c r="P156" s="6"/>
      <c r="Q156" s="27"/>
      <c r="R156" s="6"/>
      <c r="S156" s="265" t="str">
        <f t="shared" si="6"/>
        <v>Indverskar grænmetisbollur</v>
      </c>
      <c r="T156" s="263">
        <f>IF($B156="","",$C156/1000*IFERROR(INDEX(Vöruskrá!$R:$R,MATCH($B156,Vöruskrá!$B:$B,0)),0))</f>
        <v>15000</v>
      </c>
      <c r="U156" s="264"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1006</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2</v>
      </c>
      <c r="P159" s="20"/>
      <c r="Q159" s="25"/>
      <c r="R159" s="26"/>
      <c r="S159" s="265" t="str">
        <f t="shared" si="6"/>
        <v>Gulrætur</v>
      </c>
      <c r="T159" s="263">
        <f>IF($B159="","",$C159/1000*IFERROR(INDEX(Vöruskrá!$R:$R,MATCH($B159,Vöruskrá!$B:$B,0)),0))</f>
        <v>2000</v>
      </c>
      <c r="U159" s="264" t="str">
        <f t="shared" si="7"/>
        <v/>
      </c>
      <c r="W159" t="str">
        <f t="shared" si="8"/>
        <v>Mildur grænmetiskarrýréttur</v>
      </c>
    </row>
    <row r="160" spans="1:23">
      <c r="A160" s="6"/>
      <c r="B160" s="6" t="s">
        <v>335</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5.4</v>
      </c>
      <c r="P160" s="6"/>
      <c r="Q160" s="27"/>
      <c r="R160" s="6"/>
      <c r="S160" s="265" t="str">
        <f t="shared" si="6"/>
        <v>Kókosmjólk</v>
      </c>
      <c r="T160" s="263">
        <f>IF($B160="","",$C160/1000*IFERROR(INDEX(Vöruskrá!$R:$R,MATCH($B160,Vöruskrá!$B:$B,0)),0))</f>
        <v>5400</v>
      </c>
      <c r="U160" s="264" t="str">
        <f t="shared" si="7"/>
        <v/>
      </c>
      <c r="W160" t="str">
        <f t="shared" si="8"/>
        <v>Mildur grænmetiskarrýréttur</v>
      </c>
    </row>
    <row r="161" spans="1:23">
      <c r="A161" s="20"/>
      <c r="B161" s="20" t="s">
        <v>315</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2.1564999999999999</v>
      </c>
      <c r="P161" s="20"/>
      <c r="Q161" s="25"/>
      <c r="R161" s="26"/>
      <c r="S161" s="265" t="str">
        <f t="shared" si="6"/>
        <v>Hvítlauksduft</v>
      </c>
      <c r="T161" s="263">
        <f>IF($B161="","",$C161/1000*IFERROR(INDEX(Vöruskrá!$R:$R,MATCH($B161,Vöruskrá!$B:$B,0)),0))</f>
        <v>2156.5</v>
      </c>
      <c r="U161" s="264" t="str">
        <f t="shared" si="7"/>
        <v/>
      </c>
      <c r="W161" t="str">
        <f t="shared" si="8"/>
        <v>Mildur grænmetiskarrýréttur</v>
      </c>
    </row>
    <row r="162" spans="1:23">
      <c r="A162" s="6"/>
      <c r="B162" s="6" t="s">
        <v>349</v>
      </c>
      <c r="C162" s="27">
        <v>1000</v>
      </c>
      <c r="D162" s="22" t="s">
        <v>351</v>
      </c>
      <c r="E162" s="22" t="s">
        <v>134</v>
      </c>
      <c r="F162" s="22"/>
      <c r="G162" s="23"/>
      <c r="H162" s="23"/>
      <c r="I162" s="23"/>
      <c r="J162" s="23"/>
      <c r="K162" s="23"/>
      <c r="L162" s="23"/>
      <c r="M162" s="23"/>
      <c r="N162" s="23"/>
      <c r="O162" s="24">
        <f>IF(OR(B162="",C162=""),"",IFERROR(C162/1000*IFERROR(INDEX(Vöruskrá!R:R,MATCH(B162,Vöruskrá!B:B,0)),0)/1000,""))</f>
        <v>0.4</v>
      </c>
      <c r="P162" s="6"/>
      <c r="Q162" s="27"/>
      <c r="R162" s="6"/>
      <c r="S162" s="265" t="str">
        <f t="shared" si="6"/>
        <v>Maizena</v>
      </c>
      <c r="T162" s="263">
        <f>IF($B162="","",$C162/1000*IFERROR(INDEX(Vöruskrá!$R:$R,MATCH($B162,Vöruskrá!$B:$B,0)),0))</f>
        <v>400</v>
      </c>
      <c r="U162" s="264" t="str">
        <f t="shared" si="7"/>
        <v/>
      </c>
      <c r="W162" t="str">
        <f t="shared" si="8"/>
        <v>Mildur grænmetiskarrýréttur</v>
      </c>
    </row>
    <row r="163" spans="1:23">
      <c r="A163" s="20"/>
      <c r="B163" s="20" t="s">
        <v>299</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7.1999999999999995E-2</v>
      </c>
      <c r="P163" s="20"/>
      <c r="Q163" s="25"/>
      <c r="R163" s="26"/>
      <c r="S163" s="265" t="str">
        <f t="shared" si="6"/>
        <v>Salt</v>
      </c>
      <c r="T163" s="263">
        <f>IF($B163="","",$C163/1000*IFERROR(INDEX(Vöruskrá!$R:$R,MATCH($B163,Vöruskrá!$B:$B,0)),0))</f>
        <v>72</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1641</v>
      </c>
      <c r="B263" s="146"/>
      <c r="C263" s="147"/>
      <c r="D263" s="157" t="s">
        <v>1642</v>
      </c>
      <c r="E263" s="157" t="s">
        <v>1631</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1643</v>
      </c>
      <c r="Q263" s="191" t="s">
        <v>1644</v>
      </c>
      <c r="R263" s="190" t="s">
        <v>1645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1646</v>
      </c>
      <c r="B271" s="146"/>
      <c r="C271" s="147"/>
      <c r="D271" s="157" t="s">
        <v>3871</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1647</v>
      </c>
      <c r="Q271" s="191" t="s">
        <v>1648</v>
      </c>
      <c r="R271" s="190" t="s">
        <v>1649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1650</v>
      </c>
      <c r="B279" s="146"/>
      <c r="C279" s="147"/>
      <c r="D279" s="157" t="s">
        <v>3872</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1651</v>
      </c>
      <c r="Q279" s="191" t="s">
        <v>1652</v>
      </c>
      <c r="R279" s="190" t="s">
        <v>1653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1654</v>
      </c>
      <c r="B288" s="146"/>
      <c r="C288" s="147"/>
      <c r="D288" s="157" t="s">
        <v>3873</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1647</v>
      </c>
      <c r="Q288" s="187" t="s">
        <v>1655</v>
      </c>
      <c r="R288" s="186" t="s">
        <v>1656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1657</v>
      </c>
      <c r="B296" s="146"/>
      <c r="C296" s="147"/>
      <c r="D296" s="157" t="s">
        <v>1658</v>
      </c>
      <c r="E296" s="157" t="s">
        <v>1631</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1659</v>
      </c>
      <c r="Q296" s="191" t="s">
        <v>1660</v>
      </c>
      <c r="R296" s="190" t="s">
        <v>1661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1662</v>
      </c>
      <c r="B305" s="146"/>
      <c r="C305" s="147"/>
      <c r="D305" s="157" t="s">
        <v>3874</v>
      </c>
      <c r="E305" s="157" t="s">
        <v>1631</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1663</v>
      </c>
      <c r="Q305" s="191" t="s">
        <v>1664</v>
      </c>
      <c r="R305" s="190" t="s">
        <v>1665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3811</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3817</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1666</v>
      </c>
      <c r="B314" s="146"/>
      <c r="C314" s="147"/>
      <c r="D314" s="157" t="s">
        <v>1667</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1668</v>
      </c>
      <c r="Q314" s="191" t="s">
        <v>1669</v>
      </c>
      <c r="R314" s="190" t="s">
        <v>1670</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1671</v>
      </c>
      <c r="B322" s="146"/>
      <c r="C322" s="147"/>
      <c r="D322" s="157" t="s">
        <v>3875</v>
      </c>
      <c r="E322" s="157" t="s">
        <v>1672</v>
      </c>
      <c r="F322" s="157"/>
      <c r="G322" s="158">
        <v>81.510000000000005</v>
      </c>
      <c r="H322" s="158">
        <v>3.8</v>
      </c>
      <c r="I322" s="158">
        <v>1.17</v>
      </c>
      <c r="J322" s="158">
        <v>5.96</v>
      </c>
      <c r="K322" s="158"/>
      <c r="L322" s="158">
        <v>5.5</v>
      </c>
      <c r="M322" s="158">
        <v>1.1200000000000001</v>
      </c>
      <c r="N322" s="158">
        <f>IFERROR(SUM(N323:N338)/(SUM($C$323:$C$338)/100000),"")</f>
        <v>0.68997697360821253</v>
      </c>
      <c r="O322" s="159" t="str">
        <f>IF(OR(B322="",C322=""),"",IFERROR(C322/1000*INDEX(Vöruskrá!R:R,MATCH(B322,Vöruskrá!B:B,0))/1000,""))</f>
        <v/>
      </c>
      <c r="P322" s="188" t="s">
        <v>1673</v>
      </c>
      <c r="Q322" s="187" t="s">
        <v>1674</v>
      </c>
      <c r="R322" s="186" t="s">
        <v>1675</v>
      </c>
      <c r="S322" s="265" t="str">
        <f t="shared" si="12"/>
        <v>Nautapottréttur</v>
      </c>
      <c r="T322" s="263" t="str">
        <f>IF($B322="","",$C322/1000*IFERROR(INDEX(Vöruskrá!$R:$R,MATCH($B322,Vöruskrá!$B:$B,0)),0))</f>
        <v/>
      </c>
      <c r="U322" s="264">
        <f t="shared" si="13"/>
        <v>1050.005652632633</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f>IF(OR(B325="",C325=""),"",IFERROR(INDEX(Vöruskrá!J:J,MATCH(B325,Vöruskrá!B:B,0))*C325/100000,""))</f>
        <v>4.2089999999999996</v>
      </c>
      <c r="H325" s="161">
        <f>IF(OR(B325="",C325=""),"",IFERROR(INDEX(Vöruskrá!K:K,MATCH(B325,Vöruskrá!B:B,0))*C325/100000,""))</f>
        <v>5.4899999999999997E-2</v>
      </c>
      <c r="I325" s="161">
        <f>IF(OR(B325="",C325=""),"",IFERROR(INDEX(Vöruskrá!L:L,MATCH(B325,Vöruskrá!B:B,0))*C325/100000,""))</f>
        <v>1.83E-2</v>
      </c>
      <c r="J325" s="161">
        <f>IF(OR(B325="",C325=""),"",IFERROR(INDEX(Vöruskrá!M:M,MATCH(B325,Vöruskrá!B:B,0))*C325/100000,""))</f>
        <v>0.60389999999999999</v>
      </c>
      <c r="K325" s="161">
        <f>IF(OR(B325="",C325=""),"",IFERROR(INDEX(Vöruskrá!N:N,MATCH(B325,Vöruskrá!B:B,0))*C325/100000,""))</f>
        <v>0.54900000000000004</v>
      </c>
      <c r="L325" s="161">
        <f>IF(OR(B325="",C325=""),"",IFERROR(INDEX(Vöruskrá!O:O,MATCH(B325,Vöruskrá!B:B,0))*C325/100000,""))</f>
        <v>0.183</v>
      </c>
      <c r="M325" s="161">
        <f>IF(OR(B325="",C325=""),"",IFERROR(INDEX(Vöruskrá!P:P,MATCH(B325,Vöruskrá!B:B,0))*C325/100000,""))</f>
        <v>0</v>
      </c>
      <c r="N325" s="161">
        <f>IF(OR(B325="",C325=""),"",IFERROR(INDEX(Vöruskrá!Q:Q,MATCH(B325,Vöruskrá!B:B,0))*C325/100000,""))</f>
        <v>0.2379</v>
      </c>
      <c r="O325" s="162">
        <f>IF(OR(B325="",C325=""),"",IFERROR(C325/1000*INDEX(Vöruskrá!R:R,MATCH(B325,Vöruskrá!B:B,0))/1000,""))</f>
        <v>7.32</v>
      </c>
      <c r="P325" s="163"/>
      <c r="Q325" s="154"/>
      <c r="R325" s="6"/>
      <c r="S325" s="265" t="str">
        <f t="shared" si="15"/>
        <v>Brunoise mediterraín</v>
      </c>
      <c r="T325" s="263">
        <f>IF($B325="","",$C325/1000*IFERROR(INDEX(Vöruskrá!$R:$R,MATCH($B325,Vöruskrá!$B:$B,0)),0))</f>
        <v>7320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1676</v>
      </c>
      <c r="B339" s="146"/>
      <c r="C339" s="147"/>
      <c r="D339" s="157" t="s">
        <v>3876</v>
      </c>
      <c r="E339" s="157" t="s">
        <v>1677</v>
      </c>
      <c r="F339" s="157"/>
      <c r="G339" s="158">
        <v>113.26</v>
      </c>
      <c r="H339" s="158">
        <v>5.44</v>
      </c>
      <c r="I339" s="158">
        <v>1.3</v>
      </c>
      <c r="J339" s="158">
        <v>6.31</v>
      </c>
      <c r="K339" s="158"/>
      <c r="L339" s="158">
        <v>9.4</v>
      </c>
      <c r="M339" s="158">
        <v>3.34</v>
      </c>
      <c r="N339" s="158">
        <f>IFERROR(SUM(N340:N355)/(SUM($C$340:$C$355)/100000),"")</f>
        <v>0.28167283911298757</v>
      </c>
      <c r="O339" s="159" t="str">
        <f>IF(OR(B339="",C339=""),"",IFERROR(C339/1000*INDEX(Vöruskrá!R:R,MATCH(B339,Vöruskrá!B:B,0))/1000,""))</f>
        <v/>
      </c>
      <c r="P339" s="188" t="s">
        <v>1678</v>
      </c>
      <c r="Q339" s="187" t="s">
        <v>1679</v>
      </c>
      <c r="R339" s="186" t="s">
        <v>1680</v>
      </c>
      <c r="S339" s="265" t="str">
        <f t="shared" si="15"/>
        <v>Bolognese hakkréttur</v>
      </c>
      <c r="T339" s="263" t="str">
        <f>IF($B339="","",$C339/1000*IFERROR(INDEX(Vöruskrá!$R:$R,MATCH($B339,Vöruskrá!$B:$B,0)),0))</f>
        <v/>
      </c>
      <c r="U339" s="264">
        <f t="shared" si="16"/>
        <v>1396.221480113197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f>IF(OR(B342="",C342=""),"",IFERROR(INDEX(Vöruskrá!J:J,MATCH(B342,Vöruskrá!B:B,0))*C342/100000,""))</f>
        <v>2.2999999999999998</v>
      </c>
      <c r="H342" s="161">
        <f>IF(OR(B342="",C342=""),"",IFERROR(INDEX(Vöruskrá!K:K,MATCH(B342,Vöruskrá!B:B,0))*C342/100000,""))</f>
        <v>0.03</v>
      </c>
      <c r="I342" s="161">
        <f>IF(OR(B342="",C342=""),"",IFERROR(INDEX(Vöruskrá!L:L,MATCH(B342,Vöruskrá!B:B,0))*C342/100000,""))</f>
        <v>0.01</v>
      </c>
      <c r="J342" s="161">
        <f>IF(OR(B342="",C342=""),"",IFERROR(INDEX(Vöruskrá!M:M,MATCH(B342,Vöruskrá!B:B,0))*C342/100000,""))</f>
        <v>0.33</v>
      </c>
      <c r="K342" s="161">
        <f>IF(OR(B342="",C342=""),"",IFERROR(INDEX(Vöruskrá!N:N,MATCH(B342,Vöruskrá!B:B,0))*C342/100000,""))</f>
        <v>0.3</v>
      </c>
      <c r="L342" s="161">
        <f>IF(OR(B342="",C342=""),"",IFERROR(INDEX(Vöruskrá!O:O,MATCH(B342,Vöruskrá!B:B,0))*C342/100000,""))</f>
        <v>0.1</v>
      </c>
      <c r="M342" s="161">
        <f>IF(OR(B342="",C342=""),"",IFERROR(INDEX(Vöruskrá!P:P,MATCH(B342,Vöruskrá!B:B,0))*C342/100000,""))</f>
        <v>0</v>
      </c>
      <c r="N342" s="161">
        <f>IF(OR(B342="",C342=""),"",IFERROR(INDEX(Vöruskrá!Q:Q,MATCH(B342,Vöruskrá!B:B,0))*C342/100000,""))</f>
        <v>0.13</v>
      </c>
      <c r="O342" s="162">
        <f>IF(OR(B342="",C342=""),"",IFERROR(C342/1000*INDEX(Vöruskrá!R:R,MATCH(B342,Vöruskrá!B:B,0))/1000,""))</f>
        <v>4</v>
      </c>
      <c r="P342" s="163"/>
      <c r="Q342" s="154"/>
      <c r="R342" s="6"/>
      <c r="S342" s="265" t="str">
        <f t="shared" si="15"/>
        <v>Brunoise mediterraín</v>
      </c>
      <c r="T342" s="263">
        <f>IF($B342="","",$C342/1000*IFERROR(INDEX(Vöruskrá!$R:$R,MATCH($B342,Vöruskrá!$B:$B,0)),0))</f>
        <v>4000</v>
      </c>
      <c r="U342" s="264" t="str">
        <f t="shared" si="16"/>
        <v/>
      </c>
      <c r="W342" t="str">
        <f t="shared" si="17"/>
        <v>Bolognese hakkréttur</v>
      </c>
    </row>
    <row r="343" spans="1:23">
      <c r="A343" s="165"/>
      <c r="B343" s="165" t="s">
        <v>1746</v>
      </c>
      <c r="C343" s="166">
        <v>6700</v>
      </c>
      <c r="D343" s="160" t="s">
        <v>251</v>
      </c>
      <c r="E343" s="160" t="s">
        <v>252</v>
      </c>
      <c r="F343" s="160"/>
      <c r="G343" s="161">
        <f>IF(OR(B343="",C343=""),"",IFERROR(INDEX(Vöruskrá!J:J,MATCH(B343,Vöruskrá!B:B,0))*C343/100000,""))</f>
        <v>1.742</v>
      </c>
      <c r="H343" s="161">
        <f>IF(OR(B343="",C343=""),"",IFERROR(INDEX(Vöruskrá!K:K,MATCH(B343,Vöruskrá!B:B,0))*C343/100000,""))</f>
        <v>2.6800000000000001E-2</v>
      </c>
      <c r="I343" s="161">
        <f>IF(OR(B343="",C343=""),"",IFERROR(INDEX(Vöruskrá!L:L,MATCH(B343,Vöruskrá!B:B,0))*C343/100000,""))</f>
        <v>6.7000000000000002E-3</v>
      </c>
      <c r="J343" s="161">
        <f>IF(OR(B343="",C343=""),"",IFERROR(INDEX(Vöruskrá!M:M,MATCH(B343,Vöruskrá!B:B,0))*C343/100000,""))</f>
        <v>0.2278</v>
      </c>
      <c r="K343" s="161">
        <f>IF(OR(B343="",C343=""),"",IFERROR(INDEX(Vöruskrá!N:N,MATCH(B343,Vöruskrá!B:B,0))*C343/100000,""))</f>
        <v>0.1943</v>
      </c>
      <c r="L343" s="161">
        <f>IF(OR(B343="",C343=""),"",IFERROR(INDEX(Vöruskrá!O:O,MATCH(B343,Vöruskrá!B:B,0))*C343/100000,""))</f>
        <v>6.7000000000000004E-2</v>
      </c>
      <c r="M343" s="161">
        <f>IF(OR(B343="",C343=""),"",IFERROR(INDEX(Vöruskrá!P:P,MATCH(B343,Vöruskrá!B:B,0))*C343/100000,""))</f>
        <v>6.7000000000000002E-3</v>
      </c>
      <c r="N343" s="161">
        <f>IF(OR(B343="",C343=""),"",IFERROR(INDEX(Vöruskrá!Q:Q,MATCH(B343,Vöruskrá!B:B,0))*C343/100000,""))</f>
        <v>0.16750000000000001</v>
      </c>
      <c r="O343" s="162">
        <f>IF(OR(B343="",C343=""),"",IFERROR(C343/1000*INDEX(Vöruskrá!R:R,MATCH(B343,Vöruskrá!B:B,0))/1000,""))</f>
        <v>2.68</v>
      </c>
      <c r="P343" s="165"/>
      <c r="Q343" s="153"/>
      <c r="R343" s="26"/>
      <c r="S343" s="265" t="str">
        <f t="shared" si="15"/>
        <v>Grænmetisblanda</v>
      </c>
      <c r="T343" s="263">
        <f>IF($B343="","",$C343/1000*IFERROR(INDEX(Vöruskrá!$R:$R,MATCH($B343,Vöruskrá!$B:$B,0)),0))</f>
        <v>2680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1681</v>
      </c>
      <c r="B356" s="146"/>
      <c r="C356" s="147"/>
      <c r="D356" s="157" t="s">
        <v>3877</v>
      </c>
      <c r="E356" s="157" t="s">
        <v>3878</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1682</v>
      </c>
      <c r="Q356" s="187" t="s">
        <v>1683</v>
      </c>
      <c r="R356" s="186" t="s">
        <v>1684</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1685</v>
      </c>
      <c r="B366" s="146"/>
      <c r="C366" s="147"/>
      <c r="D366" s="157" t="s">
        <v>1686</v>
      </c>
      <c r="E366" s="157" t="s">
        <v>1687</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1688</v>
      </c>
      <c r="Q366" s="191" t="s">
        <v>1689</v>
      </c>
      <c r="R366" s="190" t="s">
        <v>1690</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1691</v>
      </c>
      <c r="B375" s="146"/>
      <c r="C375" s="147"/>
      <c r="D375" s="157" t="s">
        <v>1692</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1693</v>
      </c>
      <c r="Q375" s="191" t="s">
        <v>1694</v>
      </c>
      <c r="R375" s="190" t="s">
        <v>1695</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1696</v>
      </c>
      <c r="B384" s="146"/>
      <c r="C384" s="147"/>
      <c r="D384" s="157" t="s">
        <v>1697</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1698</v>
      </c>
      <c r="Q384" s="187" t="s">
        <v>1699</v>
      </c>
      <c r="R384" s="186" t="s">
        <v>1700</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1701</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1702</v>
      </c>
      <c r="B393" s="146"/>
      <c r="C393" s="147"/>
      <c r="D393" s="157" t="s">
        <v>1703</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1704</v>
      </c>
      <c r="Q393" s="191" t="s">
        <v>1705</v>
      </c>
      <c r="R393" s="190" t="s">
        <v>1706</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1707</v>
      </c>
      <c r="B401" s="146"/>
      <c r="C401" s="147"/>
      <c r="D401" s="157" t="s">
        <v>1708</v>
      </c>
      <c r="E401" s="157" t="s">
        <v>1709</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1710</v>
      </c>
      <c r="Q401" s="187" t="s">
        <v>1711</v>
      </c>
      <c r="R401" s="186" t="s">
        <v>1712</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1713</v>
      </c>
      <c r="B408" s="146"/>
      <c r="C408" s="147"/>
      <c r="D408" s="157" t="s">
        <v>1714</v>
      </c>
      <c r="E408" s="157" t="s">
        <v>1687</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1715</v>
      </c>
      <c r="Q408" s="187" t="s">
        <v>1716</v>
      </c>
      <c r="R408" s="186" t="s">
        <v>1717</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1718</v>
      </c>
      <c r="B417" s="146"/>
      <c r="C417" s="147"/>
      <c r="D417" s="157" t="s">
        <v>3879</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1719</v>
      </c>
      <c r="Q417" s="191" t="s">
        <v>1720</v>
      </c>
      <c r="R417" s="190" t="s">
        <v>1721</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1722</v>
      </c>
      <c r="B425" s="146"/>
      <c r="C425" s="147"/>
      <c r="D425" s="157" t="s">
        <v>3880</v>
      </c>
      <c r="E425" s="157" t="s">
        <v>1723</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1724</v>
      </c>
      <c r="Q425" s="187" t="s">
        <v>1725</v>
      </c>
      <c r="R425" s="186" t="s">
        <v>1726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1727</v>
      </c>
      <c r="B433" s="146"/>
      <c r="C433" s="147"/>
      <c r="D433" s="157" t="s">
        <v>3881</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1728</v>
      </c>
      <c r="Q433" s="191" t="s">
        <v>1729</v>
      </c>
      <c r="R433" s="190" t="s">
        <v>1730</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3835</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3821</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1731</v>
      </c>
      <c r="B441" s="146"/>
      <c r="C441" s="147"/>
      <c r="D441" s="157" t="s">
        <v>1732</v>
      </c>
      <c r="E441" s="157" t="s">
        <v>1687</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1733</v>
      </c>
      <c r="Q441" s="187" t="s">
        <v>1734</v>
      </c>
      <c r="R441" s="186" t="s">
        <v>1735</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1701</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1736</v>
      </c>
      <c r="B450" s="146"/>
      <c r="C450" s="147"/>
      <c r="D450" s="157" t="s">
        <v>1737</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1738</v>
      </c>
      <c r="Q450" s="191" t="s">
        <v>1739</v>
      </c>
      <c r="R450" s="190" t="s">
        <v>1740</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1741</v>
      </c>
      <c r="B459" s="146"/>
      <c r="C459" s="147"/>
      <c r="D459" s="157" t="s">
        <v>1742</v>
      </c>
      <c r="E459" s="157" t="s">
        <v>1098</v>
      </c>
      <c r="F459" s="157"/>
      <c r="G459" s="158">
        <v>21.13</v>
      </c>
      <c r="H459" s="158">
        <v>0.24</v>
      </c>
      <c r="I459" s="158">
        <v>0.03</v>
      </c>
      <c r="J459" s="158">
        <v>4.16</v>
      </c>
      <c r="K459" s="158"/>
      <c r="L459" s="158">
        <v>0.82</v>
      </c>
      <c r="M459" s="158">
        <v>0.81</v>
      </c>
      <c r="N459" s="158">
        <f>IFERROR(SUM(N460:N466)/(SUM($C$460:$C$466)/100000),"")</f>
        <v>1.2294362267013437</v>
      </c>
      <c r="O459" s="159" t="str">
        <f>IF(OR(B459="",C459=""),"",IFERROR(C459/1000*IFERROR(INDEX(Vöruskrá!R:R,MATCH(B459,Vöruskrá!B:B,0)),0)/1000,""))</f>
        <v/>
      </c>
      <c r="P459" s="188" t="s">
        <v>1743</v>
      </c>
      <c r="Q459" s="187" t="s">
        <v>1744</v>
      </c>
      <c r="R459" s="186" t="s">
        <v>1745</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3"/>
      <c r="B460" s="163" t="s">
        <v>1746</v>
      </c>
      <c r="C460" s="164">
        <v>26178</v>
      </c>
      <c r="D460" s="160"/>
      <c r="E460" s="160"/>
      <c r="F460" s="160"/>
      <c r="G460" s="161">
        <f>IF(OR(B460="",C460=""),"",IFERROR(IFERROR(INDEX(Vöruskrá!J:J,MATCH(B460,Vöruskrá!B:B,0)),0)*C460/100000,""))</f>
        <v>6.8062800000000001</v>
      </c>
      <c r="H460" s="161">
        <f>IF(OR(B460="",C460=""),"",IFERROR(IFERROR(INDEX(Vöruskrá!K:K,MATCH(B460,Vöruskrá!B:B,0)),0)*C460/100000,""))</f>
        <v>0.10471200000000001</v>
      </c>
      <c r="I460" s="161">
        <f>IF(OR(B460="",C460=""),"",IFERROR(IFERROR(INDEX(Vöruskrá!L:L,MATCH(B460,Vöruskrá!B:B,0)),0)*C460/100000,""))</f>
        <v>2.6178000000000003E-2</v>
      </c>
      <c r="J460" s="161">
        <f>IF(OR(B460="",C460=""),"",IFERROR(IFERROR(INDEX(Vöruskrá!M:M,MATCH(B460,Vöruskrá!B:B,0)),0)*C460/100000,""))</f>
        <v>0.89005199999999995</v>
      </c>
      <c r="K460" s="161">
        <f>IF(OR(B460="",C460=""),"",IFERROR(IFERROR(INDEX(Vöruskrá!N:N,MATCH(B460,Vöruskrá!B:B,0)),0)*C460/100000,""))</f>
        <v>0.759162</v>
      </c>
      <c r="L460" s="161">
        <f>IF(OR(B460="",C460=""),"",IFERROR(IFERROR(INDEX(Vöruskrá!O:O,MATCH(B460,Vöruskrá!B:B,0)),0)*C460/100000,""))</f>
        <v>0.26178000000000001</v>
      </c>
      <c r="M460" s="161">
        <f>IF(OR(B460="",C460=""),"",IFERROR(IFERROR(INDEX(Vöruskrá!P:P,MATCH(B460,Vöruskrá!B:B,0)),0)*C460/100000,""))</f>
        <v>2.6178000000000003E-2</v>
      </c>
      <c r="N460" s="161">
        <f>IF(OR(B460="",C460=""),"",IFERROR(IFERROR(INDEX(Vöruskrá!Q:Q,MATCH(B460,Vöruskrá!B:B,0)),0)*C460/100000,""))</f>
        <v>0.65444999999999998</v>
      </c>
      <c r="O460" s="162">
        <f>IF(OR(B460="",C460=""),"",IFERROR(C460/1000*IFERROR(INDEX(Vöruskrá!R:R,MATCH(B460,Vöruskrá!B:B,0)),0)/1000,""))</f>
        <v>10.471200000000001</v>
      </c>
      <c r="P460" s="163"/>
      <c r="Q460" s="195"/>
      <c r="R460" s="196"/>
      <c r="S460" s="265" t="str">
        <f t="shared" si="21"/>
        <v>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1747</v>
      </c>
      <c r="B467" s="146"/>
      <c r="C467" s="147"/>
      <c r="D467" s="157" t="s">
        <v>3882</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1748</v>
      </c>
      <c r="Q467" s="191" t="s">
        <v>1749</v>
      </c>
      <c r="R467" s="190" t="s">
        <v>1750</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3817</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1751</v>
      </c>
      <c r="B476" s="146"/>
      <c r="C476" s="147"/>
      <c r="D476" s="157" t="s">
        <v>1752</v>
      </c>
      <c r="E476" s="157" t="s">
        <v>1098</v>
      </c>
      <c r="F476" s="157"/>
      <c r="G476" s="158">
        <v>37.69</v>
      </c>
      <c r="H476" s="158">
        <v>1.94</v>
      </c>
      <c r="I476" s="158">
        <v>1.55</v>
      </c>
      <c r="J476" s="158">
        <v>4.5</v>
      </c>
      <c r="K476" s="158"/>
      <c r="L476" s="158">
        <v>0.67</v>
      </c>
      <c r="M476" s="158">
        <v>1.36</v>
      </c>
      <c r="N476" s="158">
        <f>IFERROR(SUM(N477:N484)/(SUM($C$477:$C$484)/100000),"")</f>
        <v>1.0449975500244997</v>
      </c>
      <c r="O476" s="159" t="str">
        <f>IF(OR(B476="",C476=""),"",IFERROR(C476/1000*IFERROR(INDEX(Vöruskrá!R:R,MATCH(B476,Vöruskrá!B:B,0)),0)/1000,""))</f>
        <v/>
      </c>
      <c r="P476" s="188" t="s">
        <v>1753</v>
      </c>
      <c r="Q476" s="191" t="s">
        <v>1754</v>
      </c>
      <c r="R476" s="190" t="s">
        <v>1755</v>
      </c>
      <c r="S476" s="265" t="str">
        <f t="shared" si="21"/>
        <v>Vegan mexíkó lasagna með nachos og hafra sýrðum rjóma</v>
      </c>
      <c r="T476" s="263" t="str">
        <f>IF($B476="","",$C476/1000*IFERROR(INDEX(Vöruskrá!$R:$R,MATCH($B476,Vöruskrá!$B:$B,0)),0))</f>
        <v/>
      </c>
      <c r="U476" s="264">
        <f t="shared" si="22"/>
        <v>500.74289257107421</v>
      </c>
      <c r="W476" t="str">
        <f t="shared" si="23"/>
        <v>Vegan mexíkó lasagna með nachos og hafra sýrðum rjóma</v>
      </c>
    </row>
    <row r="477" spans="1:23">
      <c r="A477" s="163"/>
      <c r="B477" s="163" t="s">
        <v>723</v>
      </c>
      <c r="C477" s="164">
        <v>29028</v>
      </c>
      <c r="D477" s="160"/>
      <c r="E477" s="160"/>
      <c r="F477" s="160"/>
      <c r="G477" s="161">
        <f>IF(OR(B477="",C477=""),"",IFERROR(IFERROR(INDEX(Vöruskrá!J:J,MATCH(B477,Vöruskrá!B:B,0)),0)*C477/100000,""))</f>
        <v>16.545960000000001</v>
      </c>
      <c r="H477" s="161">
        <f>IF(OR(B477="",C477=""),"",IFERROR(IFERROR(INDEX(Vöruskrá!K:K,MATCH(B477,Vöruskrá!B:B,0)),0)*C477/100000,""))</f>
        <v>0.69667199999999996</v>
      </c>
      <c r="I477" s="161">
        <f>IF(OR(B477="",C477=""),"",IFERROR(IFERROR(INDEX(Vöruskrá!L:L,MATCH(B477,Vöruskrá!B:B,0)),0)*C477/100000,""))</f>
        <v>0.14513999999999999</v>
      </c>
      <c r="J477" s="161">
        <f>IF(OR(B477="",C477=""),"",IFERROR(IFERROR(INDEX(Vöruskrá!M:M,MATCH(B477,Vöruskrá!B:B,0)),0)*C477/100000,""))</f>
        <v>1.5094560000000001</v>
      </c>
      <c r="K477" s="161">
        <f>IF(OR(B477="",C477=""),"",IFERROR(IFERROR(INDEX(Vöruskrá!N:N,MATCH(B477,Vöruskrá!B:B,0)),0)*C477/100000,""))</f>
        <v>1.103064</v>
      </c>
      <c r="L477" s="161">
        <f>IF(OR(B477="",C477=""),"",IFERROR(IFERROR(INDEX(Vöruskrá!O:O,MATCH(B477,Vöruskrá!B:B,0)),0)*C477/100000,""))</f>
        <v>0.58055999999999996</v>
      </c>
      <c r="M477" s="161">
        <f>IF(OR(B477="",C477=""),"",IFERROR(IFERROR(INDEX(Vöruskrá!P:P,MATCH(B477,Vöruskrá!B:B,0)),0)*C477/100000,""))</f>
        <v>5.8056000000000003E-2</v>
      </c>
      <c r="N477" s="161">
        <f>IF(OR(B477="",C477=""),"",IFERROR(IFERROR(INDEX(Vöruskrá!Q:Q,MATCH(B477,Vöruskrá!B:B,0)),0)*C477/100000,""))</f>
        <v>0.899868</v>
      </c>
      <c r="O477" s="162">
        <f>IF(OR(B477="",C477=""),"",IFERROR(C477/1000*IFERROR(INDEX(Vöruskrá!R:R,MATCH(B477,Vöruskrá!B:B,0)),0)/1000,""))</f>
        <v>11.611199999999998</v>
      </c>
      <c r="P477" s="163"/>
      <c r="Q477" s="195"/>
      <c r="R477" s="196"/>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1756</v>
      </c>
      <c r="B485" s="146"/>
      <c r="C485" s="147"/>
      <c r="D485" s="157" t="s">
        <v>1757</v>
      </c>
      <c r="E485" s="157" t="s">
        <v>1098</v>
      </c>
      <c r="F485" s="157"/>
      <c r="G485" s="158">
        <v>87.16</v>
      </c>
      <c r="H485" s="158">
        <v>6.03</v>
      </c>
      <c r="I485" s="158">
        <v>5.18</v>
      </c>
      <c r="J485" s="158">
        <v>7.61</v>
      </c>
      <c r="K485" s="158"/>
      <c r="L485" s="158">
        <v>0.44</v>
      </c>
      <c r="M485" s="158">
        <v>1.24</v>
      </c>
      <c r="N485" s="158">
        <f>IFERROR(SUM(N486:N492)/(SUM($C$486:$C$492)/100000),"")</f>
        <v>1.6967106735287538</v>
      </c>
      <c r="O485" s="159" t="str">
        <f>IF(OR(B485="",C485=""),"",IFERROR(C485/1000*IFERROR(INDEX(Vöruskrá!R:R,MATCH(B485,Vöruskrá!B:B,0)),0)/1000,""))</f>
        <v/>
      </c>
      <c r="P485" s="188" t="s">
        <v>1758</v>
      </c>
      <c r="Q485" s="191" t="s">
        <v>1759</v>
      </c>
      <c r="R485" s="190" t="s">
        <v>1760</v>
      </c>
      <c r="S485" s="265" t="str">
        <f t="shared" si="21"/>
        <v>Vegan quesadilla með vegan osti</v>
      </c>
      <c r="T485" s="263" t="str">
        <f>IF($B485="","",$C485/1000*IFERROR(INDEX(Vöruskrá!$R:$R,MATCH($B485,Vöruskrá!$B:$B,0)),0))</f>
        <v/>
      </c>
      <c r="U485" s="264">
        <f t="shared" si="22"/>
        <v>527.28329976877751</v>
      </c>
      <c r="W485" t="str">
        <f t="shared" si="23"/>
        <v>Vegan quesadilla með vegan osti</v>
      </c>
    </row>
    <row r="486" spans="1:23">
      <c r="A486" s="163"/>
      <c r="B486" s="163" t="s">
        <v>1746</v>
      </c>
      <c r="C486" s="164">
        <v>32967</v>
      </c>
      <c r="D486" s="160"/>
      <c r="E486" s="160"/>
      <c r="F486" s="160"/>
      <c r="G486" s="161">
        <f>IF(OR(B486="",C486=""),"",IFERROR(IFERROR(INDEX(Vöruskrá!J:J,MATCH(B486,Vöruskrá!B:B,0)),0)*C486/100000,""))</f>
        <v>8.5714199999999998</v>
      </c>
      <c r="H486" s="161">
        <f>IF(OR(B486="",C486=""),"",IFERROR(IFERROR(INDEX(Vöruskrá!K:K,MATCH(B486,Vöruskrá!B:B,0)),0)*C486/100000,""))</f>
        <v>0.13186800000000001</v>
      </c>
      <c r="I486" s="161">
        <f>IF(OR(B486="",C486=""),"",IFERROR(IFERROR(INDEX(Vöruskrá!L:L,MATCH(B486,Vöruskrá!B:B,0)),0)*C486/100000,""))</f>
        <v>3.2967000000000003E-2</v>
      </c>
      <c r="J486" s="161">
        <f>IF(OR(B486="",C486=""),"",IFERROR(IFERROR(INDEX(Vöruskrá!M:M,MATCH(B486,Vöruskrá!B:B,0)),0)*C486/100000,""))</f>
        <v>1.120878</v>
      </c>
      <c r="K486" s="161">
        <f>IF(OR(B486="",C486=""),"",IFERROR(IFERROR(INDEX(Vöruskrá!N:N,MATCH(B486,Vöruskrá!B:B,0)),0)*C486/100000,""))</f>
        <v>0.95604299999999998</v>
      </c>
      <c r="L486" s="161">
        <f>IF(OR(B486="",C486=""),"",IFERROR(IFERROR(INDEX(Vöruskrá!O:O,MATCH(B486,Vöruskrá!B:B,0)),0)*C486/100000,""))</f>
        <v>0.32967000000000002</v>
      </c>
      <c r="M486" s="161">
        <f>IF(OR(B486="",C486=""),"",IFERROR(IFERROR(INDEX(Vöruskrá!P:P,MATCH(B486,Vöruskrá!B:B,0)),0)*C486/100000,""))</f>
        <v>3.2967000000000003E-2</v>
      </c>
      <c r="N486" s="161">
        <f>IF(OR(B486="",C486=""),"",IFERROR(IFERROR(INDEX(Vöruskrá!Q:Q,MATCH(B486,Vöruskrá!B:B,0)),0)*C486/100000,""))</f>
        <v>0.82417499999999999</v>
      </c>
      <c r="O486" s="162">
        <f>IF(OR(B486="",C486=""),"",IFERROR(C486/1000*IFERROR(INDEX(Vöruskrá!R:R,MATCH(B486,Vöruskrá!B:B,0)),0)/1000,""))</f>
        <v>13.1868</v>
      </c>
      <c r="P486" s="163"/>
      <c r="Q486" s="189"/>
      <c r="R486" s="156"/>
      <c r="S486" s="265" t="str">
        <f t="shared" si="21"/>
        <v>Grænmetisblanda</v>
      </c>
      <c r="T486" s="263">
        <f>IF($B486="","",$C486/1000*IFERROR(INDEX(Vöruskrá!$R:$R,MATCH($B486,Vöruskrá!$B:$B,0)),0))</f>
        <v>13186.8</v>
      </c>
      <c r="U486" s="264" t="str">
        <f t="shared" si="22"/>
        <v/>
      </c>
      <c r="W486" t="str">
        <f t="shared" si="23"/>
        <v>Vegan quesadilla með vegan osti</v>
      </c>
    </row>
    <row r="487" spans="1:23">
      <c r="A487" s="165"/>
      <c r="B487" s="165" t="s">
        <v>1701</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1761</v>
      </c>
      <c r="B493" s="146"/>
      <c r="C493" s="147"/>
      <c r="D493" s="157" t="s">
        <v>1762</v>
      </c>
      <c r="E493" s="157" t="s">
        <v>1763</v>
      </c>
      <c r="F493" s="157"/>
      <c r="G493" s="158">
        <v>87.66</v>
      </c>
      <c r="H493" s="158">
        <v>4.33</v>
      </c>
      <c r="I493" s="158">
        <v>0.35</v>
      </c>
      <c r="J493" s="158">
        <v>4.55</v>
      </c>
      <c r="K493" s="158"/>
      <c r="L493" s="158">
        <v>6.44</v>
      </c>
      <c r="M493" s="158">
        <v>1.74</v>
      </c>
      <c r="N493" s="158">
        <f>IFERROR(SUM(N494:N504)/(SUM($C$494:$C$504)/100000),"")</f>
        <v>1.8494999999999999</v>
      </c>
      <c r="O493" s="159" t="str">
        <f>IF(OR(B493="",C493=""),"",IFERROR(C493/1000*IFERROR(INDEX(Vöruskrá!R:R,MATCH(B493,Vöruskrá!B:B,0)),0)/1000,""))</f>
        <v/>
      </c>
      <c r="P493" s="188" t="s">
        <v>1764</v>
      </c>
      <c r="Q493" s="187" t="s">
        <v>1765</v>
      </c>
      <c r="R493" s="186" t="s">
        <v>1766</v>
      </c>
      <c r="S493" s="265" t="str">
        <f t="shared" si="21"/>
        <v>Vegan bolognese</v>
      </c>
      <c r="T493" s="263" t="str">
        <f>IF($B493="","",$C493/1000*IFERROR(INDEX(Vöruskrá!$R:$R,MATCH($B493,Vöruskrá!$B:$B,0)),0))</f>
        <v/>
      </c>
      <c r="U493" s="264">
        <f t="shared" si="22"/>
        <v>999.17552000000001</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1746</v>
      </c>
      <c r="C497" s="166">
        <v>6700</v>
      </c>
      <c r="D497" s="160" t="s">
        <v>251</v>
      </c>
      <c r="E497" s="160" t="s">
        <v>252</v>
      </c>
      <c r="F497" s="160"/>
      <c r="G497" s="161">
        <f>IF(OR(B497="",C497=""),"",IFERROR(IFERROR(INDEX(Vöruskrá!J:J,MATCH(B497,Vöruskrá!B:B,0)),0)*C497/100000,""))</f>
        <v>1.742</v>
      </c>
      <c r="H497" s="161">
        <f>IF(OR(B497="",C497=""),"",IFERROR(IFERROR(INDEX(Vöruskrá!K:K,MATCH(B497,Vöruskrá!B:B,0)),0)*C497/100000,""))</f>
        <v>2.6800000000000001E-2</v>
      </c>
      <c r="I497" s="161">
        <f>IF(OR(B497="",C497=""),"",IFERROR(IFERROR(INDEX(Vöruskrá!L:L,MATCH(B497,Vöruskrá!B:B,0)),0)*C497/100000,""))</f>
        <v>6.7000000000000002E-3</v>
      </c>
      <c r="J497" s="161">
        <f>IF(OR(B497="",C497=""),"",IFERROR(IFERROR(INDEX(Vöruskrá!M:M,MATCH(B497,Vöruskrá!B:B,0)),0)*C497/100000,""))</f>
        <v>0.2278</v>
      </c>
      <c r="K497" s="161">
        <f>IF(OR(B497="",C497=""),"",IFERROR(IFERROR(INDEX(Vöruskrá!N:N,MATCH(B497,Vöruskrá!B:B,0)),0)*C497/100000,""))</f>
        <v>0.1943</v>
      </c>
      <c r="L497" s="161">
        <f>IF(OR(B497="",C497=""),"",IFERROR(IFERROR(INDEX(Vöruskrá!O:O,MATCH(B497,Vöruskrá!B:B,0)),0)*C497/100000,""))</f>
        <v>6.7000000000000004E-2</v>
      </c>
      <c r="M497" s="161">
        <f>IF(OR(B497="",C497=""),"",IFERROR(IFERROR(INDEX(Vöruskrá!P:P,MATCH(B497,Vöruskrá!B:B,0)),0)*C497/100000,""))</f>
        <v>6.7000000000000002E-3</v>
      </c>
      <c r="N497" s="161">
        <f>IF(OR(B497="",C497=""),"",IFERROR(IFERROR(INDEX(Vöruskrá!Q:Q,MATCH(B497,Vöruskrá!B:B,0)),0)*C497/100000,""))</f>
        <v>0.16750000000000001</v>
      </c>
      <c r="O497" s="162">
        <f>IF(OR(B497="",C497=""),"",IFERROR(C497/1000*IFERROR(INDEX(Vöruskrá!R:R,MATCH(B497,Vöruskrá!B:B,0)),0)/1000,""))</f>
        <v>2.68</v>
      </c>
      <c r="P497" s="165"/>
      <c r="Q497" s="153"/>
      <c r="R497" s="26"/>
      <c r="S497" s="265" t="str">
        <f t="shared" si="21"/>
        <v>Grænmetisblanda</v>
      </c>
      <c r="T497" s="263">
        <f>IF($B497="","",$C497/1000*IFERROR(INDEX(Vöruskrá!$R:$R,MATCH($B497,Vöruskrá!$B:$B,0)),0))</f>
        <v>2680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1767</v>
      </c>
      <c r="B505" s="146"/>
      <c r="C505" s="147"/>
      <c r="D505" s="157" t="s">
        <v>3883</v>
      </c>
      <c r="E505" s="157" t="s">
        <v>3878</v>
      </c>
      <c r="F505" s="157"/>
      <c r="G505" s="158">
        <v>52.98</v>
      </c>
      <c r="H505" s="158">
        <v>3.23</v>
      </c>
      <c r="I505" s="158">
        <v>1.85</v>
      </c>
      <c r="J505" s="158">
        <v>2.73</v>
      </c>
      <c r="K505" s="158"/>
      <c r="L505" s="158">
        <v>3.1</v>
      </c>
      <c r="M505" s="158">
        <v>0.66</v>
      </c>
      <c r="N505" s="158">
        <f>IFERROR(SUM(N506:N514)/(SUM($C$506:$C$514)/100000),"")</f>
        <v>0.42</v>
      </c>
      <c r="O505" s="159" t="str">
        <f>IF(OR(B505="",C505=""),"",IFERROR(C505/1000*IFERROR(INDEX(Vöruskrá!R:R,MATCH(B505,Vöruskrá!B:B,0)),0)/1000,""))</f>
        <v/>
      </c>
      <c r="P505" s="188" t="s">
        <v>1768</v>
      </c>
      <c r="Q505" s="187" t="s">
        <v>1769</v>
      </c>
      <c r="R505" s="186" t="s">
        <v>1770</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1746</v>
      </c>
      <c r="C509" s="166">
        <v>15000</v>
      </c>
      <c r="D509" s="160"/>
      <c r="E509" s="160"/>
      <c r="F509" s="160"/>
      <c r="G509" s="161">
        <f>IF(OR(B509="",C509=""),"",IFERROR(IFERROR(INDEX(Vöruskrá!J:J,MATCH(B509,Vöruskrá!B:B,0)),0)*C509/100000,""))</f>
        <v>3.9</v>
      </c>
      <c r="H509" s="161">
        <f>IF(OR(B509="",C509=""),"",IFERROR(IFERROR(INDEX(Vöruskrá!K:K,MATCH(B509,Vöruskrá!B:B,0)),0)*C509/100000,""))</f>
        <v>0.06</v>
      </c>
      <c r="I509" s="161">
        <f>IF(OR(B509="",C509=""),"",IFERROR(IFERROR(INDEX(Vöruskrá!L:L,MATCH(B509,Vöruskrá!B:B,0)),0)*C509/100000,""))</f>
        <v>1.4999999999999999E-2</v>
      </c>
      <c r="J509" s="161">
        <f>IF(OR(B509="",C509=""),"",IFERROR(IFERROR(INDEX(Vöruskrá!M:M,MATCH(B509,Vöruskrá!B:B,0)),0)*C509/100000,""))</f>
        <v>0.51</v>
      </c>
      <c r="K509" s="161">
        <f>IF(OR(B509="",C509=""),"",IFERROR(IFERROR(INDEX(Vöruskrá!N:N,MATCH(B509,Vöruskrá!B:B,0)),0)*C509/100000,""))</f>
        <v>0.435</v>
      </c>
      <c r="L509" s="161">
        <f>IF(OR(B509="",C509=""),"",IFERROR(IFERROR(INDEX(Vöruskrá!O:O,MATCH(B509,Vöruskrá!B:B,0)),0)*C509/100000,""))</f>
        <v>0.15</v>
      </c>
      <c r="M509" s="161">
        <f>IF(OR(B509="",C509=""),"",IFERROR(IFERROR(INDEX(Vöruskrá!P:P,MATCH(B509,Vöruskrá!B:B,0)),0)*C509/100000,""))</f>
        <v>1.4999999999999999E-2</v>
      </c>
      <c r="N509" s="161">
        <f>IF(OR(B509="",C509=""),"",IFERROR(IFERROR(INDEX(Vöruskrá!Q:Q,MATCH(B509,Vöruskrá!B:B,0)),0)*C509/100000,""))</f>
        <v>0.375</v>
      </c>
      <c r="O509" s="162">
        <f>IF(OR(B509="",C509=""),"",IFERROR(C509/1000*IFERROR(INDEX(Vöruskrá!R:R,MATCH(B509,Vöruskrá!B:B,0)),0)/1000,""))</f>
        <v>6</v>
      </c>
      <c r="P509" s="165"/>
      <c r="Q509" s="153"/>
      <c r="R509" s="26"/>
      <c r="S509" s="265" t="str">
        <f t="shared" si="21"/>
        <v>Grænmetisblanda</v>
      </c>
      <c r="T509" s="263">
        <f>IF($B509="","",$C509/1000*IFERROR(INDEX(Vöruskrá!$R:$R,MATCH($B509,Vöruskrá!$B:$B,0)),0))</f>
        <v>6000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1771</v>
      </c>
      <c r="B515" s="146"/>
      <c r="C515" s="147"/>
      <c r="D515" s="157" t="s">
        <v>3884</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1772</v>
      </c>
      <c r="Q515" s="191" t="s">
        <v>1773</v>
      </c>
      <c r="R515" s="190" t="s">
        <v>1774</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1775</v>
      </c>
      <c r="B525" s="146"/>
      <c r="C525" s="147"/>
      <c r="D525" s="157" t="s">
        <v>3885</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1776</v>
      </c>
      <c r="Q525" s="187" t="s">
        <v>1777</v>
      </c>
      <c r="R525" s="186" t="s">
        <v>1778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3835</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3821</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1779</v>
      </c>
      <c r="B535" s="146"/>
      <c r="C535" s="147"/>
      <c r="D535" s="157" t="s">
        <v>3886</v>
      </c>
      <c r="E535" s="157" t="s">
        <v>120</v>
      </c>
      <c r="F535" s="157"/>
      <c r="G535" s="158">
        <v>95.73</v>
      </c>
      <c r="H535" s="158">
        <v>7.28</v>
      </c>
      <c r="I535" s="158">
        <v>2.87</v>
      </c>
      <c r="J535" s="158">
        <v>2.04</v>
      </c>
      <c r="K535" s="158"/>
      <c r="L535" s="158">
        <v>5.14</v>
      </c>
      <c r="M535" s="158">
        <v>1.28</v>
      </c>
      <c r="N535" s="158">
        <f>IFERROR(SUM(N536:N543)/(SUM($C$536:$C$543)/100000),"")</f>
        <v>0.375</v>
      </c>
      <c r="O535" s="159" t="str">
        <f>IF(OR(B535="",C535=""),"",IFERROR(C535/1000*IFERROR(INDEX(Vöruskrá!R:R,MATCH(B535,Vöruskrá!B:B,0)),0)/1000,""))</f>
        <v/>
      </c>
      <c r="P535" s="188" t="s">
        <v>1780</v>
      </c>
      <c r="Q535" s="191" t="s">
        <v>1781</v>
      </c>
      <c r="R535" s="190" t="s">
        <v>1782</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1746</v>
      </c>
      <c r="C539" s="166">
        <v>15000</v>
      </c>
      <c r="D539" s="160"/>
      <c r="E539" s="160"/>
      <c r="F539" s="160"/>
      <c r="G539" s="161">
        <f>IF(OR(B539="",C539=""),"",IFERROR(IFERROR(INDEX(Vöruskrá!J:J,MATCH(B539,Vöruskrá!B:B,0)),0)*C539/100000,""))</f>
        <v>3.9</v>
      </c>
      <c r="H539" s="161">
        <f>IF(OR(B539="",C539=""),"",IFERROR(IFERROR(INDEX(Vöruskrá!K:K,MATCH(B539,Vöruskrá!B:B,0)),0)*C539/100000,""))</f>
        <v>0.06</v>
      </c>
      <c r="I539" s="161">
        <f>IF(OR(B539="",C539=""),"",IFERROR(IFERROR(INDEX(Vöruskrá!L:L,MATCH(B539,Vöruskrá!B:B,0)),0)*C539/100000,""))</f>
        <v>1.4999999999999999E-2</v>
      </c>
      <c r="J539" s="161">
        <f>IF(OR(B539="",C539=""),"",IFERROR(IFERROR(INDEX(Vöruskrá!M:M,MATCH(B539,Vöruskrá!B:B,0)),0)*C539/100000,""))</f>
        <v>0.51</v>
      </c>
      <c r="K539" s="161">
        <f>IF(OR(B539="",C539=""),"",IFERROR(IFERROR(INDEX(Vöruskrá!N:N,MATCH(B539,Vöruskrá!B:B,0)),0)*C539/100000,""))</f>
        <v>0.435</v>
      </c>
      <c r="L539" s="161">
        <f>IF(OR(B539="",C539=""),"",IFERROR(IFERROR(INDEX(Vöruskrá!O:O,MATCH(B539,Vöruskrá!B:B,0)),0)*C539/100000,""))</f>
        <v>0.15</v>
      </c>
      <c r="M539" s="161">
        <f>IF(OR(B539="",C539=""),"",IFERROR(IFERROR(INDEX(Vöruskrá!P:P,MATCH(B539,Vöruskrá!B:B,0)),0)*C539/100000,""))</f>
        <v>1.4999999999999999E-2</v>
      </c>
      <c r="N539" s="161">
        <f>IF(OR(B539="",C539=""),"",IFERROR(IFERROR(INDEX(Vöruskrá!Q:Q,MATCH(B539,Vöruskrá!B:B,0)),0)*C539/100000,""))</f>
        <v>0.375</v>
      </c>
      <c r="O539" s="162">
        <f>IF(OR(B539="",C539=""),"",IFERROR(C539/1000*IFERROR(INDEX(Vöruskrá!R:R,MATCH(B539,Vöruskrá!B:B,0)),0)/1000,""))</f>
        <v>6</v>
      </c>
      <c r="P539" s="165"/>
      <c r="Q539" s="153"/>
      <c r="R539" s="26"/>
      <c r="S539" s="265" t="str">
        <f t="shared" si="24"/>
        <v>Grænmetisblanda</v>
      </c>
      <c r="T539" s="263">
        <f>IF($B539="","",$C539/1000*IFERROR(INDEX(Vöruskrá!$R:$R,MATCH($B539,Vöruskrá!$B:$B,0)),0))</f>
        <v>6000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1783</v>
      </c>
      <c r="B544" s="146"/>
      <c r="C544" s="147"/>
      <c r="D544" s="157" t="s">
        <v>3931</v>
      </c>
      <c r="E544" s="157" t="s">
        <v>3932</v>
      </c>
      <c r="F544" s="157"/>
      <c r="G544" s="158">
        <v>226.12</v>
      </c>
      <c r="H544" s="158">
        <v>10.81</v>
      </c>
      <c r="I544" s="158">
        <v>2.4300000000000002</v>
      </c>
      <c r="J544" s="158">
        <v>25.08</v>
      </c>
      <c r="K544" s="158"/>
      <c r="L544" s="158">
        <v>6.64</v>
      </c>
      <c r="M544" s="158">
        <v>1</v>
      </c>
      <c r="N544" s="158">
        <f>IFERROR(SUM(N545:N555)/(SUM($C$545:$C$555)/100000),"")</f>
        <v>0.88549999999999995</v>
      </c>
      <c r="O544" s="159" t="str">
        <f>IF(OR(B544="",C544=""),"",IFERROR(C544/1000*IFERROR(INDEX(Vöruskrá!R:R,MATCH(B544,Vöruskrá!B:B,0)),0)/1000,""))</f>
        <v/>
      </c>
      <c r="P544" s="188" t="s">
        <v>1784</v>
      </c>
      <c r="Q544" s="187" t="s">
        <v>1785</v>
      </c>
      <c r="R544" s="186" t="s">
        <v>1786</v>
      </c>
      <c r="S544" s="265" t="str">
        <f t="shared" si="24"/>
        <v>Couscous með ofnbökuðu grænmeti og fetaosti</v>
      </c>
      <c r="T544" s="263" t="str">
        <f>IF($B544="","",$C544/1000*IFERROR(INDEX(Vöruskrá!$R:$R,MATCH($B544,Vöruskrá!$B:$B,0)),0))</f>
        <v/>
      </c>
      <c r="U544" s="264">
        <f t="shared" si="25"/>
        <v>875.44</v>
      </c>
      <c r="W544" t="str">
        <f t="shared" si="26"/>
        <v>Couscous með ofnbökuðu grænmeti og fetaosti</v>
      </c>
    </row>
    <row r="545" spans="1:23">
      <c r="A545" s="163"/>
      <c r="B545" s="163" t="s">
        <v>1511</v>
      </c>
      <c r="C545" s="164">
        <v>30000</v>
      </c>
      <c r="D545" s="160" t="s">
        <v>3841</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1746</v>
      </c>
      <c r="C546" s="166">
        <v>35000</v>
      </c>
      <c r="D546" s="160"/>
      <c r="E546" s="160"/>
      <c r="F546" s="160"/>
      <c r="G546" s="161">
        <f>IF(OR(B546="",C546=""),"",IFERROR(IFERROR(INDEX(Vöruskrá!J:J,MATCH(B546,Vöruskrá!B:B,0)),0)*C546/100000,""))</f>
        <v>9.1</v>
      </c>
      <c r="H546" s="161">
        <f>IF(OR(B546="",C546=""),"",IFERROR(IFERROR(INDEX(Vöruskrá!K:K,MATCH(B546,Vöruskrá!B:B,0)),0)*C546/100000,""))</f>
        <v>0.14000000000000001</v>
      </c>
      <c r="I546" s="161">
        <f>IF(OR(B546="",C546=""),"",IFERROR(IFERROR(INDEX(Vöruskrá!L:L,MATCH(B546,Vöruskrá!B:B,0)),0)*C546/100000,""))</f>
        <v>3.5000000000000003E-2</v>
      </c>
      <c r="J546" s="161">
        <f>IF(OR(B546="",C546=""),"",IFERROR(IFERROR(INDEX(Vöruskrá!M:M,MATCH(B546,Vöruskrá!B:B,0)),0)*C546/100000,""))</f>
        <v>1.19</v>
      </c>
      <c r="K546" s="161">
        <f>IF(OR(B546="",C546=""),"",IFERROR(IFERROR(INDEX(Vöruskrá!N:N,MATCH(B546,Vöruskrá!B:B,0)),0)*C546/100000,""))</f>
        <v>1.0149999999999999</v>
      </c>
      <c r="L546" s="161">
        <f>IF(OR(B546="",C546=""),"",IFERROR(IFERROR(INDEX(Vöruskrá!O:O,MATCH(B546,Vöruskrá!B:B,0)),0)*C546/100000,""))</f>
        <v>0.35</v>
      </c>
      <c r="M546" s="161">
        <f>IF(OR(B546="",C546=""),"",IFERROR(IFERROR(INDEX(Vöruskrá!P:P,MATCH(B546,Vöruskrá!B:B,0)),0)*C546/100000,""))</f>
        <v>3.5000000000000003E-2</v>
      </c>
      <c r="N546" s="161">
        <f>IF(OR(B546="",C546=""),"",IFERROR(IFERROR(INDEX(Vöruskrá!Q:Q,MATCH(B546,Vöruskrá!B:B,0)),0)*C546/100000,""))</f>
        <v>0.875</v>
      </c>
      <c r="O546" s="162">
        <f>IF(OR(B546="",C546=""),"",IFERROR(C546/1000*IFERROR(INDEX(Vöruskrá!R:R,MATCH(B546,Vöruskrá!B:B,0)),0)/1000,""))</f>
        <v>14</v>
      </c>
      <c r="P546" s="165"/>
      <c r="Q546" s="154"/>
      <c r="R546" s="6"/>
      <c r="S546" s="265" t="str">
        <f t="shared" si="24"/>
        <v>Grænmetisblanda</v>
      </c>
      <c r="T546" s="263">
        <f>IF($B546="","",$C546/1000*IFERROR(INDEX(Vöruskrá!$R:$R,MATCH($B546,Vöruskrá!$B:$B,0)),0))</f>
        <v>14000</v>
      </c>
      <c r="U546" s="264" t="str">
        <f t="shared" si="25"/>
        <v/>
      </c>
      <c r="W546" t="str">
        <f t="shared" si="26"/>
        <v>Couscous með ofnbökuðu grænmeti og fetaosti</v>
      </c>
    </row>
    <row r="547" spans="1:23">
      <c r="A547" s="163"/>
      <c r="B547" s="163" t="s">
        <v>1506</v>
      </c>
      <c r="C547" s="164">
        <v>15000</v>
      </c>
      <c r="D547" s="160" t="s">
        <v>3919</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1787</v>
      </c>
      <c r="B556" s="146"/>
      <c r="C556" s="147"/>
      <c r="D556" s="157" t="s">
        <v>3887</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1788</v>
      </c>
      <c r="Q556" s="187" t="s">
        <v>1789</v>
      </c>
      <c r="R556" s="186" t="s">
        <v>1790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3821</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1791</v>
      </c>
      <c r="B566" s="146"/>
      <c r="C566" s="147"/>
      <c r="D566" s="157" t="s">
        <v>1792</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1793</v>
      </c>
      <c r="Q566" s="187" t="s">
        <v>1794</v>
      </c>
      <c r="R566" s="186" t="s">
        <v>1795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1796</v>
      </c>
      <c r="B573" s="146"/>
      <c r="C573" s="147"/>
      <c r="D573" s="157" t="s">
        <v>1797</v>
      </c>
      <c r="E573" s="157" t="s">
        <v>134</v>
      </c>
      <c r="F573" s="157"/>
      <c r="G573" s="158">
        <v>99.59</v>
      </c>
      <c r="H573" s="158">
        <v>0.95</v>
      </c>
      <c r="I573" s="158">
        <v>0.47</v>
      </c>
      <c r="J573" s="158">
        <v>19.940000000000001</v>
      </c>
      <c r="K573" s="158"/>
      <c r="L573" s="158">
        <v>3.07</v>
      </c>
      <c r="M573" s="158">
        <v>21.42</v>
      </c>
      <c r="N573" s="158">
        <f>IFERROR(SUM(N574:N580)/(SUM($C$574:$C$580)/100000),"")</f>
        <v>0.83876372730238125</v>
      </c>
      <c r="O573" s="159" t="str">
        <f>IF(OR(B573="",C573=""),"",IFERROR(C573/1000*IFERROR(INDEX(Vöruskrá!R:R,MATCH(B573,Vöruskrá!B:B,0)),0)/1000,""))</f>
        <v/>
      </c>
      <c r="P573" s="188" t="s">
        <v>1798</v>
      </c>
      <c r="Q573" s="187" t="s">
        <v>1799</v>
      </c>
      <c r="R573" s="186" t="s">
        <v>1800</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3"/>
      <c r="B574" s="163" t="s">
        <v>1746</v>
      </c>
      <c r="C574" s="164">
        <v>26767</v>
      </c>
      <c r="D574" s="160"/>
      <c r="E574" s="160"/>
      <c r="F574" s="160"/>
      <c r="G574" s="161">
        <f>IF(OR(B574="",C574=""),"",IFERROR(IFERROR(INDEX(Vöruskrá!J:J,MATCH(B574,Vöruskrá!B:B,0)),0)*C574/100000,""))</f>
        <v>6.9594199999999997</v>
      </c>
      <c r="H574" s="161">
        <f>IF(OR(B574="",C574=""),"",IFERROR(IFERROR(INDEX(Vöruskrá!K:K,MATCH(B574,Vöruskrá!B:B,0)),0)*C574/100000,""))</f>
        <v>0.10706800000000001</v>
      </c>
      <c r="I574" s="161">
        <f>IF(OR(B574="",C574=""),"",IFERROR(IFERROR(INDEX(Vöruskrá!L:L,MATCH(B574,Vöruskrá!B:B,0)),0)*C574/100000,""))</f>
        <v>2.6767000000000003E-2</v>
      </c>
      <c r="J574" s="161">
        <f>IF(OR(B574="",C574=""),"",IFERROR(IFERROR(INDEX(Vöruskrá!M:M,MATCH(B574,Vöruskrá!B:B,0)),0)*C574/100000,""))</f>
        <v>0.91007800000000005</v>
      </c>
      <c r="K574" s="161">
        <f>IF(OR(B574="",C574=""),"",IFERROR(IFERROR(INDEX(Vöruskrá!N:N,MATCH(B574,Vöruskrá!B:B,0)),0)*C574/100000,""))</f>
        <v>0.77624300000000002</v>
      </c>
      <c r="L574" s="161">
        <f>IF(OR(B574="",C574=""),"",IFERROR(IFERROR(INDEX(Vöruskrá!O:O,MATCH(B574,Vöruskrá!B:B,0)),0)*C574/100000,""))</f>
        <v>0.26767000000000002</v>
      </c>
      <c r="M574" s="161">
        <f>IF(OR(B574="",C574=""),"",IFERROR(IFERROR(INDEX(Vöruskrá!P:P,MATCH(B574,Vöruskrá!B:B,0)),0)*C574/100000,""))</f>
        <v>2.6767000000000003E-2</v>
      </c>
      <c r="N574" s="161">
        <f>IF(OR(B574="",C574=""),"",IFERROR(IFERROR(INDEX(Vöruskrá!Q:Q,MATCH(B574,Vöruskrá!B:B,0)),0)*C574/100000,""))</f>
        <v>0.66917499999999996</v>
      </c>
      <c r="O574" s="162">
        <f>IF(OR(B574="",C574=""),"",IFERROR(C574/1000*IFERROR(INDEX(Vöruskrá!R:R,MATCH(B574,Vöruskrá!B:B,0)),0)/1000,""))</f>
        <v>10.706799999999999</v>
      </c>
      <c r="P574" s="163"/>
      <c r="Q574" s="189"/>
      <c r="R574" s="156"/>
      <c r="S574" s="265" t="str">
        <f t="shared" si="24"/>
        <v>Grænmetisblanda</v>
      </c>
      <c r="T574" s="263">
        <f>IF($B574="","",$C574/1000*IFERROR(INDEX(Vöruskrá!$R:$R,MATCH($B574,Vöruskrá!$B:$B,0)),0))</f>
        <v>10706.8</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1801</v>
      </c>
      <c r="B581" s="146"/>
      <c r="C581" s="147"/>
      <c r="D581" s="157" t="s">
        <v>1802</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1803</v>
      </c>
      <c r="Q581" s="191" t="s">
        <v>1804</v>
      </c>
      <c r="R581" s="190" t="s">
        <v>1805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1806</v>
      </c>
      <c r="B590" s="146"/>
      <c r="C590" s="147"/>
      <c r="D590" s="157" t="s">
        <v>1807</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1808</v>
      </c>
      <c r="Q590" s="191" t="s">
        <v>1809</v>
      </c>
      <c r="R590" s="190" t="s">
        <v>1810</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1811</v>
      </c>
      <c r="B609" s="146"/>
      <c r="C609" s="147"/>
      <c r="D609" s="157" t="s">
        <v>3888</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1812</v>
      </c>
      <c r="Q609" s="187" t="s">
        <v>1813</v>
      </c>
      <c r="R609" s="186" t="s">
        <v>1814</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1815</v>
      </c>
      <c r="B622" s="146"/>
      <c r="C622" s="147"/>
      <c r="D622" s="157" t="s">
        <v>3889</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1816</v>
      </c>
      <c r="Q622" s="191" t="s">
        <v>1817</v>
      </c>
      <c r="R622" s="190" t="s">
        <v>1818</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3825</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3821</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3817</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1819</v>
      </c>
      <c r="B636" s="146"/>
      <c r="C636" s="147"/>
      <c r="D636" s="157" t="s">
        <v>3890</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1820</v>
      </c>
      <c r="Q636" s="187" t="s">
        <v>1821</v>
      </c>
      <c r="R636" s="186" t="s">
        <v>1822</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3854</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1823</v>
      </c>
      <c r="B646" s="146"/>
      <c r="C646" s="147"/>
      <c r="D646" s="157" t="s">
        <v>3891</v>
      </c>
      <c r="E646" s="157" t="s">
        <v>3878</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1824</v>
      </c>
      <c r="Q646" s="191" t="s">
        <v>1825</v>
      </c>
      <c r="R646" s="190" t="s">
        <v>1826</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3849</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1827</v>
      </c>
      <c r="B658" s="146"/>
      <c r="C658" s="147"/>
      <c r="D658" s="157" t="s">
        <v>1828</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1829</v>
      </c>
      <c r="Q658" s="187" t="s">
        <v>1830</v>
      </c>
      <c r="R658" s="186" t="s">
        <v>1831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1832</v>
      </c>
      <c r="B667" s="146"/>
      <c r="C667" s="147"/>
      <c r="D667" s="157" t="s">
        <v>1833</v>
      </c>
      <c r="E667" s="157" t="s">
        <v>1709</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1834</v>
      </c>
      <c r="Q667" s="191" t="s">
        <v>1835</v>
      </c>
      <c r="R667" s="190" t="s">
        <v>1836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1837</v>
      </c>
      <c r="B676" s="146"/>
      <c r="C676" s="147"/>
      <c r="D676" s="157" t="s">
        <v>1838</v>
      </c>
      <c r="E676" s="157" t="s">
        <v>134</v>
      </c>
      <c r="F676" s="157"/>
      <c r="G676" s="158">
        <v>99.63</v>
      </c>
      <c r="H676" s="158">
        <v>2.66</v>
      </c>
      <c r="I676" s="158">
        <v>0.44</v>
      </c>
      <c r="J676" s="158">
        <v>17.38</v>
      </c>
      <c r="K676" s="158"/>
      <c r="L676" s="158">
        <v>2.75</v>
      </c>
      <c r="M676" s="158">
        <v>13.93</v>
      </c>
      <c r="N676" s="158">
        <f>IFERROR(SUM(N677:N687)/(SUM($C$677:$C$687)/100000),"")</f>
        <v>0.34378109452736327</v>
      </c>
      <c r="O676" s="159" t="str">
        <f>IF(OR(B676="",C676=""),"",IFERROR(C676/1000*IFERROR(INDEX(Vöruskrá!R:R,MATCH(B676,Vöruskrá!B:B,0)),0)/1000,""))</f>
        <v/>
      </c>
      <c r="P676" s="188" t="s">
        <v>1839</v>
      </c>
      <c r="Q676" s="187" t="s">
        <v>1840</v>
      </c>
      <c r="R676" s="186" t="s">
        <v>1841</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1746</v>
      </c>
      <c r="C679" s="164">
        <v>10000</v>
      </c>
      <c r="D679" s="160"/>
      <c r="E679" s="160"/>
      <c r="F679" s="160"/>
      <c r="G679" s="161">
        <f>IF(OR(B679="",C679=""),"",IFERROR(IFERROR(INDEX(Vöruskrá!J:J,MATCH(B679,Vöruskrá!B:B,0)),0)*C679/100000,""))</f>
        <v>2.6</v>
      </c>
      <c r="H679" s="161">
        <f>IF(OR(B679="",C679=""),"",IFERROR(IFERROR(INDEX(Vöruskrá!K:K,MATCH(B679,Vöruskrá!B:B,0)),0)*C679/100000,""))</f>
        <v>0.04</v>
      </c>
      <c r="I679" s="161">
        <f>IF(OR(B679="",C679=""),"",IFERROR(IFERROR(INDEX(Vöruskrá!L:L,MATCH(B679,Vöruskrá!B:B,0)),0)*C679/100000,""))</f>
        <v>0.01</v>
      </c>
      <c r="J679" s="161">
        <f>IF(OR(B679="",C679=""),"",IFERROR(IFERROR(INDEX(Vöruskrá!M:M,MATCH(B679,Vöruskrá!B:B,0)),0)*C679/100000,""))</f>
        <v>0.34</v>
      </c>
      <c r="K679" s="161">
        <f>IF(OR(B679="",C679=""),"",IFERROR(IFERROR(INDEX(Vöruskrá!N:N,MATCH(B679,Vöruskrá!B:B,0)),0)*C679/100000,""))</f>
        <v>0.28999999999999998</v>
      </c>
      <c r="L679" s="161">
        <f>IF(OR(B679="",C679=""),"",IFERROR(IFERROR(INDEX(Vöruskrá!O:O,MATCH(B679,Vöruskrá!B:B,0)),0)*C679/100000,""))</f>
        <v>0.1</v>
      </c>
      <c r="M679" s="161">
        <f>IF(OR(B679="",C679=""),"",IFERROR(IFERROR(INDEX(Vöruskrá!P:P,MATCH(B679,Vöruskrá!B:B,0)),0)*C679/100000,""))</f>
        <v>0.01</v>
      </c>
      <c r="N679" s="161">
        <f>IF(OR(B679="",C679=""),"",IFERROR(IFERROR(INDEX(Vöruskrá!Q:Q,MATCH(B679,Vöruskrá!B:B,0)),0)*C679/100000,""))</f>
        <v>0.25</v>
      </c>
      <c r="O679" s="162">
        <f>IF(OR(B679="",C679=""),"",IFERROR(C679/1000*IFERROR(INDEX(Vöruskrá!R:R,MATCH(B679,Vöruskrá!B:B,0)),0)/1000,""))</f>
        <v>4</v>
      </c>
      <c r="P679" s="163"/>
      <c r="Q679" s="154"/>
      <c r="R679" s="6"/>
      <c r="S679" s="265" t="str">
        <f t="shared" si="30"/>
        <v>Grænmetisblanda</v>
      </c>
      <c r="T679" s="263">
        <f>IF($B679="","",$C679/1000*IFERROR(INDEX(Vöruskrá!$R:$R,MATCH($B679,Vöruskrá!$B:$B,0)),0))</f>
        <v>4000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1842</v>
      </c>
      <c r="B688" s="146"/>
      <c r="C688" s="147"/>
      <c r="D688" s="157" t="s">
        <v>1843</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1844</v>
      </c>
      <c r="Q688" s="187" t="s">
        <v>1845</v>
      </c>
      <c r="R688" s="186" t="s">
        <v>1846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1847</v>
      </c>
      <c r="B694" s="146"/>
      <c r="C694" s="147"/>
      <c r="D694" s="157" t="s">
        <v>3892</v>
      </c>
      <c r="E694" s="157" t="s">
        <v>3893</v>
      </c>
      <c r="F694" s="157"/>
      <c r="G694" s="158">
        <v>164.49</v>
      </c>
      <c r="H694" s="158">
        <v>11.66</v>
      </c>
      <c r="I694" s="158">
        <v>6.64</v>
      </c>
      <c r="J694" s="158">
        <v>8.75</v>
      </c>
      <c r="K694" s="158"/>
      <c r="L694" s="158">
        <v>5.93</v>
      </c>
      <c r="M694" s="158">
        <v>1.1599999999999999</v>
      </c>
      <c r="N694" s="158">
        <f>IFERROR(SUM(N695:N706)/(SUM($C$695:$C$706)/100000),"")</f>
        <v>0.6709608158883521</v>
      </c>
      <c r="O694" s="159" t="str">
        <f>IF(OR(B694="",C694=""),"",IFERROR(C694/1000*IFERROR(INDEX(Vöruskrá!R:R,MATCH(B694,Vöruskrá!B:B,0)),0)/1000,""))</f>
        <v/>
      </c>
      <c r="P694" s="188" t="s">
        <v>1848</v>
      </c>
      <c r="Q694" s="191" t="s">
        <v>1849</v>
      </c>
      <c r="R694" s="190" t="s">
        <v>1850</v>
      </c>
      <c r="S694" s="265" t="str">
        <f t="shared" si="30"/>
        <v>Mac and Cheese</v>
      </c>
      <c r="T694" s="263" t="str">
        <f>IF($B694="","",$C694/1000*IFERROR(INDEX(Vöruskrá!$R:$R,MATCH($B694,Vöruskrá!$B:$B,0)),0))</f>
        <v/>
      </c>
      <c r="U694" s="264">
        <f t="shared" si="31"/>
        <v>766.99785292538922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2.1375000000000002</v>
      </c>
      <c r="H700" s="161">
        <f>IF(OR(B700="",C700=""),"",IFERROR(IFERROR(INDEX(Vöruskrá!K:K,MATCH(B700,Vöruskrá!B:B,0)),0)*C700/100000,""))</f>
        <v>0.09</v>
      </c>
      <c r="I700" s="161">
        <f>IF(OR(B700="",C700=""),"",IFERROR(IFERROR(INDEX(Vöruskrá!L:L,MATCH(B700,Vöruskrá!B:B,0)),0)*C700/100000,""))</f>
        <v>1.8749999999999999E-2</v>
      </c>
      <c r="J700" s="161">
        <f>IF(OR(B700="",C700=""),"",IFERROR(IFERROR(INDEX(Vöruskrá!M:M,MATCH(B700,Vöruskrá!B:B,0)),0)*C700/100000,""))</f>
        <v>0.19500000000000001</v>
      </c>
      <c r="K700" s="161">
        <f>IF(OR(B700="",C700=""),"",IFERROR(IFERROR(INDEX(Vöruskrá!N:N,MATCH(B700,Vöruskrá!B:B,0)),0)*C700/100000,""))</f>
        <v>0.14249999999999999</v>
      </c>
      <c r="L700" s="161">
        <f>IF(OR(B700="",C700=""),"",IFERROR(IFERROR(INDEX(Vöruskrá!O:O,MATCH(B700,Vöruskrá!B:B,0)),0)*C700/100000,""))</f>
        <v>7.4999999999999997E-2</v>
      </c>
      <c r="M700" s="161">
        <f>IF(OR(B700="",C700=""),"",IFERROR(IFERROR(INDEX(Vöruskrá!P:P,MATCH(B700,Vöruskrá!B:B,0)),0)*C700/100000,""))</f>
        <v>7.4999999999999997E-3</v>
      </c>
      <c r="N700" s="161">
        <f>IF(OR(B700="",C700=""),"",IFERROR(IFERROR(INDEX(Vöruskrá!Q:Q,MATCH(B700,Vöruskrá!B:B,0)),0)*C700/100000,""))</f>
        <v>0.11625000000000001</v>
      </c>
      <c r="O700" s="162">
        <f>IF(OR(B700="",C700=""),"",IFERROR(C700/1000*IFERROR(INDEX(Vöruskrá!R:R,MATCH(B700,Vöruskrá!B:B,0)),0)/1000,""))</f>
        <v>1.5</v>
      </c>
      <c r="P700" s="165"/>
      <c r="Q700" s="153"/>
      <c r="R700" s="26"/>
      <c r="S700" s="265" t="str">
        <f t="shared" si="30"/>
        <v>Country Grill grænmetisblanda</v>
      </c>
      <c r="T700" s="263">
        <f>IF($B700="","",$C700/1000*IFERROR(INDEX(Vöruskrá!$R:$R,MATCH($B700,Vöruskrá!$B:$B,0)),0))</f>
        <v>1500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1851</v>
      </c>
      <c r="B707" s="146"/>
      <c r="C707" s="147"/>
      <c r="D707" s="157" t="s">
        <v>3894</v>
      </c>
      <c r="E707" s="157" t="s">
        <v>3895</v>
      </c>
      <c r="F707" s="157"/>
      <c r="G707" s="158">
        <v>208.45</v>
      </c>
      <c r="H707" s="158">
        <v>17.010000000000002</v>
      </c>
      <c r="I707" s="158">
        <v>14.09</v>
      </c>
      <c r="J707" s="158">
        <v>12.43</v>
      </c>
      <c r="K707" s="158"/>
      <c r="L707" s="158">
        <v>1.08</v>
      </c>
      <c r="M707" s="158">
        <v>1.1399999999999999</v>
      </c>
      <c r="N707" s="158">
        <f>IFERROR(SUM(N708:N718)/(SUM($C$708:$C$718)/100000),"")</f>
        <v>0.69444444444444442</v>
      </c>
      <c r="O707" s="159" t="str">
        <f>IF(OR(B707="",C707=""),"",IFERROR(C707/1000*IFERROR(INDEX(Vöruskrá!R:R,MATCH(B707,Vöruskrá!B:B,0)),0)/1000,""))</f>
        <v/>
      </c>
      <c r="P707" s="188" t="s">
        <v>1852</v>
      </c>
      <c r="Q707" s="187" t="s">
        <v>1853</v>
      </c>
      <c r="R707" s="186" t="s">
        <v>1854</v>
      </c>
      <c r="S707" s="265" t="str">
        <f t="shared" si="30"/>
        <v>Vegan mac and cheese</v>
      </c>
      <c r="T707" s="263" t="str">
        <f>IF($B707="","",$C707/1000*IFERROR(INDEX(Vöruskrá!$R:$R,MATCH($B707,Vöruskrá!$B:$B,0)),0))</f>
        <v/>
      </c>
      <c r="U707" s="264">
        <f t="shared" si="31"/>
        <v>1022.2872222222223</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2.1375000000000002</v>
      </c>
      <c r="H712" s="161">
        <f>IF(OR(B712="",C712=""),"",IFERROR(IFERROR(INDEX(Vöruskrá!K:K,MATCH(B712,Vöruskrá!B:B,0)),0)*C712/100000,""))</f>
        <v>0.09</v>
      </c>
      <c r="I712" s="161">
        <f>IF(OR(B712="",C712=""),"",IFERROR(IFERROR(INDEX(Vöruskrá!L:L,MATCH(B712,Vöruskrá!B:B,0)),0)*C712/100000,""))</f>
        <v>1.8749999999999999E-2</v>
      </c>
      <c r="J712" s="161">
        <f>IF(OR(B712="",C712=""),"",IFERROR(IFERROR(INDEX(Vöruskrá!M:M,MATCH(B712,Vöruskrá!B:B,0)),0)*C712/100000,""))</f>
        <v>0.19500000000000001</v>
      </c>
      <c r="K712" s="161">
        <f>IF(OR(B712="",C712=""),"",IFERROR(IFERROR(INDEX(Vöruskrá!N:N,MATCH(B712,Vöruskrá!B:B,0)),0)*C712/100000,""))</f>
        <v>0.14249999999999999</v>
      </c>
      <c r="L712" s="161">
        <f>IF(OR(B712="",C712=""),"",IFERROR(IFERROR(INDEX(Vöruskrá!O:O,MATCH(B712,Vöruskrá!B:B,0)),0)*C712/100000,""))</f>
        <v>7.4999999999999997E-2</v>
      </c>
      <c r="M712" s="161">
        <f>IF(OR(B712="",C712=""),"",IFERROR(IFERROR(INDEX(Vöruskrá!P:P,MATCH(B712,Vöruskrá!B:B,0)),0)*C712/100000,""))</f>
        <v>7.4999999999999997E-3</v>
      </c>
      <c r="N712" s="161">
        <f>IF(OR(B712="",C712=""),"",IFERROR(IFERROR(INDEX(Vöruskrá!Q:Q,MATCH(B712,Vöruskrá!B:B,0)),0)*C712/100000,""))</f>
        <v>0.11625000000000001</v>
      </c>
      <c r="O712" s="162">
        <f>IF(OR(B712="",C712=""),"",IFERROR(C712/1000*IFERROR(INDEX(Vöruskrá!R:R,MATCH(B712,Vöruskrá!B:B,0)),0)/1000,""))</f>
        <v>1.5</v>
      </c>
      <c r="P712" s="163"/>
      <c r="Q712" s="153"/>
      <c r="R712" s="26"/>
      <c r="S712" s="265" t="str">
        <f t="shared" si="33"/>
        <v>Country Grill grænmetisblanda</v>
      </c>
      <c r="T712" s="263">
        <f>IF($B712="","",$C712/1000*IFERROR(INDEX(Vöruskrá!$R:$R,MATCH($B712,Vöruskrá!$B:$B,0)),0))</f>
        <v>1500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1855</v>
      </c>
      <c r="B719" s="146"/>
      <c r="C719" s="147"/>
      <c r="D719" s="157" t="s">
        <v>3896</v>
      </c>
      <c r="E719" s="157" t="s">
        <v>1856</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1857</v>
      </c>
      <c r="Q719" s="191" t="s">
        <v>1858</v>
      </c>
      <c r="R719" s="190" t="s">
        <v>1859</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1860</v>
      </c>
      <c r="E728" s="181" t="s">
        <v>1861</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1862</v>
      </c>
      <c r="Q728" s="198" t="s">
        <v>1863</v>
      </c>
      <c r="R728" s="198" t="s">
        <v>1864</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1865</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8">
        <f>IF($F5="","",IFERROR(IFERROR(INDEX(Réttabanki!$U:$U,MATCH($F5,Réttabanki!$A:$A,0)),INDEX(Vöruskrá!$R:$R,MATCH($F5,Vöruskrá!$B:$B,0)))*($H5+IF($I5="",$H5*(1+$AB$7),$I5))/2/1000,""))</f>
        <v>356.49725609756092</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7">
        <v>0.2</v>
      </c>
      <c r="AC7" t="s">
        <v>1912</v>
      </c>
    </row>
    <row r="8" spans="1:29">
      <c r="A8" s="32"/>
      <c r="B8" s="33" t="s">
        <v>1893</v>
      </c>
      <c r="C8" s="33">
        <v>29</v>
      </c>
      <c r="D8" s="34" t="s">
        <v>1892</v>
      </c>
      <c r="E8" s="34" t="s">
        <v>1913</v>
      </c>
      <c r="F8" s="34"/>
      <c r="G8" s="34" t="s">
        <v>1914</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8">
        <f>IF($F10="","",IFERROR(IFERROR(INDEX(Réttabanki!$U:$U,MATCH($F10,Réttabanki!$A:$A,0)),INDEX(Vöruskrá!$R:$R,MATCH($F10,Vöruskrá!$B:$B,0)))*($H10+IF($I10="",$H10*(1+$AB$7),$I10))/2/1000,""))</f>
        <v>126.13666930379746</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59">
        <v>1100</v>
      </c>
      <c r="AC10" t="s">
        <v>1918</v>
      </c>
    </row>
    <row r="11" spans="1:29">
      <c r="A11" s="32"/>
      <c r="B11" s="33" t="s">
        <v>1893</v>
      </c>
      <c r="C11" s="33">
        <v>29</v>
      </c>
      <c r="D11" s="34" t="s">
        <v>1892</v>
      </c>
      <c r="E11" s="34" t="s">
        <v>1919</v>
      </c>
      <c r="F11" s="34"/>
      <c r="G11" s="34" t="s">
        <v>1920</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1925</v>
      </c>
    </row>
    <row r="13" spans="1:29" ht="52">
      <c r="A13" s="32"/>
      <c r="B13" s="33" t="s">
        <v>1893</v>
      </c>
      <c r="C13" s="33">
        <v>29</v>
      </c>
      <c r="D13" s="34" t="s">
        <v>1892</v>
      </c>
      <c r="E13" s="34" t="s">
        <v>1923</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1">
        <f>AB10*AB12</f>
        <v>330</v>
      </c>
      <c r="AC14" t="s">
        <v>1928</v>
      </c>
    </row>
    <row r="15" spans="1:29">
      <c r="A15" s="281"/>
      <c r="B15" s="282" t="s">
        <v>1893</v>
      </c>
      <c r="C15" s="282">
        <v>29</v>
      </c>
      <c r="D15" s="283"/>
      <c r="E15" s="283"/>
      <c r="F15" s="283" t="s">
        <v>3965</v>
      </c>
      <c r="G15" s="283"/>
      <c r="H15" s="284"/>
      <c r="I15" s="284"/>
      <c r="J15" s="285">
        <f>SUMIFS(J3:J14,E3:E14,"&lt;&gt;Hliðarréttur",E3:E14,"&lt;&gt;Sérfæði")</f>
        <v>386.19725609756091</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1931</v>
      </c>
    </row>
    <row r="16" spans="1:29">
      <c r="A16" s="281"/>
      <c r="B16" s="282" t="s">
        <v>1893</v>
      </c>
      <c r="C16" s="282">
        <v>29</v>
      </c>
      <c r="D16" s="283"/>
      <c r="E16" s="283"/>
      <c r="F16" s="283" t="s">
        <v>3966</v>
      </c>
      <c r="G16" s="283"/>
      <c r="H16" s="284"/>
      <c r="I16" s="284"/>
      <c r="J16" s="285">
        <f>SUMIFS(J3:J14,E3:E14,"&lt;&gt;Hliðarréttur",E3:E14,"&lt;&gt;Sérfæði")</f>
        <v>386.19725609756091</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1933</v>
      </c>
    </row>
    <row r="17" spans="1:29">
      <c r="A17" s="32">
        <v>46217</v>
      </c>
      <c r="B17" s="33" t="s">
        <v>1929</v>
      </c>
      <c r="C17" s="33">
        <v>29</v>
      </c>
      <c r="D17" s="34" t="s">
        <v>1892</v>
      </c>
      <c r="E17" s="34" t="s">
        <v>1894</v>
      </c>
      <c r="F17" s="34"/>
      <c r="G17" s="34" t="s">
        <v>1930</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1929</v>
      </c>
      <c r="C37" s="282">
        <v>29</v>
      </c>
      <c r="D37" s="283"/>
      <c r="E37" s="283"/>
      <c r="F37" s="283" t="s">
        <v>3965</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1929</v>
      </c>
      <c r="C38" s="282">
        <v>29</v>
      </c>
      <c r="D38" s="283"/>
      <c r="E38" s="283"/>
      <c r="F38" s="283" t="s">
        <v>3966</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1955</v>
      </c>
      <c r="C56" s="282">
        <v>29</v>
      </c>
      <c r="D56" s="283"/>
      <c r="E56" s="283"/>
      <c r="F56" s="283" t="s">
        <v>3965</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1955</v>
      </c>
      <c r="C57" s="282">
        <v>29</v>
      </c>
      <c r="D57" s="283"/>
      <c r="E57" s="283"/>
      <c r="F57" s="283" t="s">
        <v>3966</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1"/>
      <c r="B73" s="282" t="s">
        <v>1969</v>
      </c>
      <c r="C73" s="282">
        <v>29</v>
      </c>
      <c r="D73" s="283"/>
      <c r="E73" s="283"/>
      <c r="F73" s="283" t="s">
        <v>3965</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1969</v>
      </c>
      <c r="C74" s="282">
        <v>29</v>
      </c>
      <c r="D74" s="283"/>
      <c r="E74" s="283"/>
      <c r="F74" s="283" t="s">
        <v>3966</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1976</v>
      </c>
      <c r="C90" s="282">
        <v>29</v>
      </c>
      <c r="D90" s="283"/>
      <c r="E90" s="283"/>
      <c r="F90" s="283" t="s">
        <v>3965</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1976</v>
      </c>
      <c r="C91" s="282">
        <v>29</v>
      </c>
      <c r="D91" s="283"/>
      <c r="E91" s="283"/>
      <c r="F91" s="283" t="s">
        <v>3966</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1929</v>
      </c>
      <c r="C109" s="282">
        <v>32</v>
      </c>
      <c r="D109" s="283"/>
      <c r="E109" s="283"/>
      <c r="F109" s="283" t="s">
        <v>3965</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1929</v>
      </c>
      <c r="C110" s="282">
        <v>32</v>
      </c>
      <c r="D110" s="283"/>
      <c r="E110" s="283"/>
      <c r="F110" s="283" t="s">
        <v>3966</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f>IF(F112="","",IFERROR(INDEX(Réttabanki!Q:Q,MATCH(F112,Réttabanki!A:A,0)),IFERROR(INDEX(Réttabanki!Q:Q,MATCH(F112,Réttabanki!B:B,0)),"")))</f>
        <v>0</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f>IF(F116="","",IFERROR(INDEX(Réttabanki!Q:Q,MATCH(F116,Réttabanki!A:A,0)),IFERROR(INDEX(Réttabanki!Q:Q,MATCH(F116,Réttabanki!B:B,0)),"")))</f>
        <v>0</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1955</v>
      </c>
      <c r="C124" s="282">
        <v>32</v>
      </c>
      <c r="D124" s="283"/>
      <c r="E124" s="283"/>
      <c r="F124" s="283" t="s">
        <v>3965</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1955</v>
      </c>
      <c r="C125" s="282">
        <v>32</v>
      </c>
      <c r="D125" s="283"/>
      <c r="E125" s="283"/>
      <c r="F125" s="283" t="s">
        <v>3966</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1969</v>
      </c>
      <c r="C141" s="282">
        <v>32</v>
      </c>
      <c r="D141" s="283"/>
      <c r="E141" s="283"/>
      <c r="F141" s="283" t="s">
        <v>3965</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1969</v>
      </c>
      <c r="C142" s="282">
        <v>32</v>
      </c>
      <c r="D142" s="283"/>
      <c r="E142" s="283"/>
      <c r="F142" s="283" t="s">
        <v>3966</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1976</v>
      </c>
      <c r="C154" s="282">
        <v>32</v>
      </c>
      <c r="D154" s="283"/>
      <c r="E154" s="283"/>
      <c r="F154" s="283" t="s">
        <v>3965</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1976</v>
      </c>
      <c r="C155" s="282">
        <v>32</v>
      </c>
      <c r="D155" s="283"/>
      <c r="E155" s="283"/>
      <c r="F155" s="283" t="s">
        <v>3966</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1893</v>
      </c>
      <c r="C166" s="282">
        <v>33</v>
      </c>
      <c r="D166" s="283"/>
      <c r="E166" s="283"/>
      <c r="F166" s="283" t="s">
        <v>3965</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1893</v>
      </c>
      <c r="C167" s="282">
        <v>33</v>
      </c>
      <c r="D167" s="283"/>
      <c r="E167" s="283"/>
      <c r="F167" s="283" t="s">
        <v>3966</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1929</v>
      </c>
      <c r="C181" s="282">
        <v>33</v>
      </c>
      <c r="D181" s="283"/>
      <c r="E181" s="283"/>
      <c r="F181" s="283" t="s">
        <v>3965</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1929</v>
      </c>
      <c r="C182" s="282">
        <v>33</v>
      </c>
      <c r="D182" s="283"/>
      <c r="E182" s="283"/>
      <c r="F182" s="283" t="s">
        <v>3966</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1955</v>
      </c>
      <c r="C197" s="282">
        <v>33</v>
      </c>
      <c r="D197" s="283"/>
      <c r="E197" s="283"/>
      <c r="F197" s="283" t="s">
        <v>3965</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1955</v>
      </c>
      <c r="C198" s="282">
        <v>33</v>
      </c>
      <c r="D198" s="283"/>
      <c r="E198" s="283"/>
      <c r="F198" s="283" t="s">
        <v>3966</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1969</v>
      </c>
      <c r="C212" s="282">
        <v>33</v>
      </c>
      <c r="D212" s="283"/>
      <c r="E212" s="283"/>
      <c r="F212" s="283" t="s">
        <v>3965</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1969</v>
      </c>
      <c r="C213" s="282">
        <v>33</v>
      </c>
      <c r="D213" s="283"/>
      <c r="E213" s="283"/>
      <c r="F213" s="283" t="s">
        <v>3966</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1976</v>
      </c>
      <c r="C226" s="282">
        <v>33</v>
      </c>
      <c r="D226" s="283"/>
      <c r="E226" s="283"/>
      <c r="F226" s="283" t="s">
        <v>3965</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1976</v>
      </c>
      <c r="C227" s="282">
        <v>33</v>
      </c>
      <c r="D227" s="283"/>
      <c r="E227" s="283"/>
      <c r="F227" s="283" t="s">
        <v>3966</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1893</v>
      </c>
      <c r="C244" s="282">
        <v>34</v>
      </c>
      <c r="D244" s="283"/>
      <c r="E244" s="283"/>
      <c r="F244" s="283" t="s">
        <v>3965</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1893</v>
      </c>
      <c r="C245" s="282">
        <v>34</v>
      </c>
      <c r="D245" s="283"/>
      <c r="E245" s="283"/>
      <c r="F245" s="283" t="s">
        <v>3966</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8">
        <f>IF($F250="","",IFERROR(IFERROR(INDEX(Réttabanki!$U:$U,MATCH($F250,Réttabanki!$A:$A,0)),INDEX(Vöruskrá!$R:$R,MATCH($F250,Vöruskrá!$B:$B,0)))*($H250+IF($I250="",$H250*(1+$AB$7),$I250))/2/1000,""))</f>
        <v>59.9505312</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1929</v>
      </c>
      <c r="C265" s="282">
        <v>34</v>
      </c>
      <c r="D265" s="283"/>
      <c r="E265" s="283"/>
      <c r="F265" s="283" t="s">
        <v>3965</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1929</v>
      </c>
      <c r="C266" s="282">
        <v>34</v>
      </c>
      <c r="D266" s="283"/>
      <c r="E266" s="283"/>
      <c r="F266" s="283" t="s">
        <v>3966</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1955</v>
      </c>
      <c r="C283" s="282">
        <v>34</v>
      </c>
      <c r="D283" s="283"/>
      <c r="E283" s="283"/>
      <c r="F283" s="283" t="s">
        <v>3965</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1955</v>
      </c>
      <c r="C284" s="282">
        <v>34</v>
      </c>
      <c r="D284" s="283"/>
      <c r="E284" s="283"/>
      <c r="F284" s="283" t="s">
        <v>3966</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1969</v>
      </c>
      <c r="C296" s="282">
        <v>34</v>
      </c>
      <c r="D296" s="283"/>
      <c r="E296" s="283"/>
      <c r="F296" s="283" t="s">
        <v>3965</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1969</v>
      </c>
      <c r="C297" s="282">
        <v>34</v>
      </c>
      <c r="D297" s="283"/>
      <c r="E297" s="283"/>
      <c r="F297" s="283" t="s">
        <v>3966</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1976</v>
      </c>
      <c r="C310" s="282">
        <v>34</v>
      </c>
      <c r="D310" s="283"/>
      <c r="E310" s="283"/>
      <c r="F310" s="283" t="s">
        <v>3965</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1976</v>
      </c>
      <c r="C311" s="282">
        <v>34</v>
      </c>
      <c r="D311" s="283"/>
      <c r="E311" s="283"/>
      <c r="F311" s="283" t="s">
        <v>3966</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8">
        <f>IF($F316="","",IFERROR(IFERROR(INDEX(Réttabanki!$U:$U,MATCH($F316,Réttabanki!$A:$A,0)),INDEX(Vöruskrá!$R:$R,MATCH($F316,Vöruskrá!$B:$B,0)))*($H316+IF($I316="",$H316*(1+$AB$7),$I316))/2/1000,""))</f>
        <v>184.80099486334339</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1893</v>
      </c>
      <c r="C323" s="282">
        <v>35</v>
      </c>
      <c r="D323" s="283"/>
      <c r="E323" s="283"/>
      <c r="F323" s="283" t="s">
        <v>3965</v>
      </c>
      <c r="G323" s="283"/>
      <c r="H323" s="284"/>
      <c r="I323" s="284"/>
      <c r="J323" s="285">
        <f>SUMIFS(J312:J322,E312:E322,"&lt;&gt;Hliðarréttur",E312:E322,"&lt;&gt;Sérfæði")</f>
        <v>494.12067586334342</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1893</v>
      </c>
      <c r="C324" s="282">
        <v>35</v>
      </c>
      <c r="D324" s="283"/>
      <c r="E324" s="283"/>
      <c r="F324" s="283" t="s">
        <v>3966</v>
      </c>
      <c r="G324" s="283"/>
      <c r="H324" s="284"/>
      <c r="I324" s="284"/>
      <c r="J324" s="285">
        <f>SUMIFS(J312:J322,E312:E322,"&lt;&gt;Hliðarréttur",E312:E322,"&lt;&gt;Sérfæði")</f>
        <v>494.12067586334342</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1929</v>
      </c>
      <c r="C335" s="282">
        <v>35</v>
      </c>
      <c r="D335" s="283"/>
      <c r="E335" s="283"/>
      <c r="F335" s="283" t="s">
        <v>3965</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1929</v>
      </c>
      <c r="C336" s="282">
        <v>35</v>
      </c>
      <c r="D336" s="283"/>
      <c r="E336" s="283"/>
      <c r="F336" s="283" t="s">
        <v>3966</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2018</v>
      </c>
      <c r="B1" s="272"/>
      <c r="C1" s="272"/>
      <c r="D1" s="272"/>
      <c r="E1" s="272"/>
      <c r="F1" s="272"/>
      <c r="G1" s="272"/>
      <c r="H1" s="272"/>
      <c r="I1" s="272"/>
    </row>
    <row r="2" spans="1:15">
      <c r="A2" s="271" t="s">
        <v>2019</v>
      </c>
      <c r="B2" s="271"/>
      <c r="C2" s="271"/>
      <c r="D2" s="271"/>
      <c r="E2" s="271"/>
      <c r="F2" s="271"/>
      <c r="G2" s="271"/>
      <c r="H2" s="271"/>
      <c r="I2" s="271"/>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2018</v>
      </c>
      <c r="B1" s="272"/>
      <c r="C1" s="272"/>
      <c r="D1" s="272"/>
      <c r="E1" s="272"/>
      <c r="F1" s="272"/>
      <c r="G1" s="272"/>
      <c r="H1" s="272"/>
      <c r="I1" s="272"/>
    </row>
    <row r="2" spans="1:9" ht="47.25" customHeight="1">
      <c r="A2" s="271" t="s">
        <v>2019</v>
      </c>
      <c r="B2" s="271"/>
      <c r="C2" s="271"/>
      <c r="D2" s="271"/>
      <c r="E2" s="271"/>
      <c r="F2" s="271"/>
      <c r="G2" s="271"/>
      <c r="H2" s="271"/>
      <c r="I2" s="271"/>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3606</v>
      </c>
      <c r="B1" s="273"/>
      <c r="C1" s="273"/>
      <c r="D1" s="273"/>
      <c r="E1" s="273"/>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3625</v>
      </c>
      <c r="B1" s="274"/>
      <c r="C1" s="274"/>
      <c r="D1" s="274"/>
      <c r="E1" s="274"/>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3741</v>
      </c>
      <c r="B1" s="276"/>
    </row>
    <row r="2" spans="1:2" ht="30" customHeight="1">
      <c r="A2" s="277" t="s">
        <v>3742</v>
      </c>
      <c r="B2" s="277"/>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8" t="s">
        <v>3755</v>
      </c>
      <c r="B10" s="278"/>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79" t="s">
        <v>3766</v>
      </c>
      <c r="B17" s="279"/>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5" t="s">
        <v>3777</v>
      </c>
      <c r="B24" s="275"/>
    </row>
    <row r="25" spans="1:2" ht="279.75" customHeight="1">
      <c r="A25" s="61" t="s">
        <v>3778</v>
      </c>
      <c r="B25" s="62" t="s">
        <v>3779</v>
      </c>
    </row>
    <row r="27" spans="1:2" ht="30" customHeight="1">
      <c r="A27" s="275" t="s">
        <v>3780</v>
      </c>
      <c r="B27" s="275"/>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