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hns Lenovo\Documents\GitHub\Rowing\"/>
    </mc:Choice>
  </mc:AlternateContent>
  <bookViews>
    <workbookView xWindow="0" yWindow="0" windowWidth="17055" windowHeight="633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Coppel" sheetId="7" r:id="rId7"/>
  </sheets>
  <definedNames>
    <definedName name="AeroData" localSheetId="2">Sheet3!$D$30:$L$52</definedName>
    <definedName name="TableData" localSheetId="6">Coppel!$A$10:$F$82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7" l="1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F37" i="7" s="1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A10" i="7"/>
  <c r="C10" i="7" s="1"/>
  <c r="A11" i="7"/>
  <c r="C11" i="7" s="1"/>
  <c r="A12" i="7"/>
  <c r="F12" i="7" s="1"/>
  <c r="C12" i="7"/>
  <c r="A13" i="7"/>
  <c r="C13" i="7" s="1"/>
  <c r="A14" i="7"/>
  <c r="C14" i="7"/>
  <c r="A15" i="7"/>
  <c r="C15" i="7" s="1"/>
  <c r="A16" i="7"/>
  <c r="A17" i="7"/>
  <c r="A18" i="7"/>
  <c r="C18" i="7" s="1"/>
  <c r="A19" i="7"/>
  <c r="C19" i="7"/>
  <c r="A20" i="7"/>
  <c r="A21" i="7"/>
  <c r="C21" i="7" s="1"/>
  <c r="F21" i="7" s="1"/>
  <c r="A22" i="7"/>
  <c r="C22" i="7" s="1"/>
  <c r="A23" i="7"/>
  <c r="C23" i="7" s="1"/>
  <c r="A24" i="7"/>
  <c r="C24" i="7"/>
  <c r="A25" i="7"/>
  <c r="A26" i="7"/>
  <c r="C26" i="7" s="1"/>
  <c r="A27" i="7"/>
  <c r="A28" i="7"/>
  <c r="C28" i="7"/>
  <c r="F28" i="7" s="1"/>
  <c r="A29" i="7"/>
  <c r="C29" i="7" s="1"/>
  <c r="A30" i="7"/>
  <c r="A31" i="7"/>
  <c r="C31" i="7" s="1"/>
  <c r="A32" i="7"/>
  <c r="A33" i="7"/>
  <c r="C33" i="7"/>
  <c r="F33" i="7" s="1"/>
  <c r="A34" i="7"/>
  <c r="C34" i="7" s="1"/>
  <c r="A35" i="7"/>
  <c r="A36" i="7"/>
  <c r="C36" i="7" s="1"/>
  <c r="A37" i="7"/>
  <c r="C37" i="7" s="1"/>
  <c r="A38" i="7"/>
  <c r="C38" i="7"/>
  <c r="A39" i="7"/>
  <c r="C39" i="7" s="1"/>
  <c r="A40" i="7"/>
  <c r="C40" i="7"/>
  <c r="E40" i="7" s="1"/>
  <c r="A41" i="7"/>
  <c r="A42" i="7"/>
  <c r="C42" i="7" s="1"/>
  <c r="A43" i="7"/>
  <c r="A44" i="7"/>
  <c r="C44" i="7" s="1"/>
  <c r="A45" i="7"/>
  <c r="C45" i="7" s="1"/>
  <c r="A46" i="7"/>
  <c r="C46" i="7" s="1"/>
  <c r="A47" i="7"/>
  <c r="C47" i="7" s="1"/>
  <c r="A48" i="7"/>
  <c r="C48" i="7"/>
  <c r="A49" i="7"/>
  <c r="C49" i="7" s="1"/>
  <c r="A50" i="7"/>
  <c r="C50" i="7" s="1"/>
  <c r="A51" i="7"/>
  <c r="C51" i="7" s="1"/>
  <c r="A52" i="7"/>
  <c r="F52" i="7" s="1"/>
  <c r="C52" i="7"/>
  <c r="A53" i="7"/>
  <c r="C53" i="7" s="1"/>
  <c r="A54" i="7"/>
  <c r="C54" i="7" s="1"/>
  <c r="A55" i="7"/>
  <c r="C55" i="7" s="1"/>
  <c r="A56" i="7"/>
  <c r="C56" i="7" s="1"/>
  <c r="A57" i="7"/>
  <c r="C57" i="7"/>
  <c r="A58" i="7"/>
  <c r="C58" i="7" s="1"/>
  <c r="A59" i="7"/>
  <c r="C59" i="7" s="1"/>
  <c r="A60" i="7"/>
  <c r="C60" i="7" s="1"/>
  <c r="A61" i="7"/>
  <c r="C61" i="7"/>
  <c r="A62" i="7"/>
  <c r="A63" i="7"/>
  <c r="C63" i="7" s="1"/>
  <c r="A67" i="7"/>
  <c r="A68" i="7"/>
  <c r="A69" i="7"/>
  <c r="A70" i="7"/>
  <c r="A71" i="7"/>
  <c r="A72" i="7"/>
  <c r="C72" i="7" s="1"/>
  <c r="A73" i="7"/>
  <c r="C73" i="7" s="1"/>
  <c r="A74" i="7"/>
  <c r="C74" i="7" s="1"/>
  <c r="A75" i="7"/>
  <c r="C75" i="7" s="1"/>
  <c r="A76" i="7"/>
  <c r="C76" i="7" s="1"/>
  <c r="A77" i="7"/>
  <c r="C77" i="7" s="1"/>
  <c r="A78" i="7"/>
  <c r="A79" i="7"/>
  <c r="A80" i="7"/>
  <c r="C80" i="7" s="1"/>
  <c r="A81" i="7"/>
  <c r="C81" i="7" s="1"/>
  <c r="A82" i="7"/>
  <c r="C82" i="7" s="1"/>
  <c r="C67" i="7"/>
  <c r="C68" i="7"/>
  <c r="C69" i="7"/>
  <c r="C79" i="7"/>
  <c r="A66" i="7"/>
  <c r="A65" i="7"/>
  <c r="A64" i="7"/>
  <c r="D48" i="6"/>
  <c r="C48" i="6"/>
  <c r="A48" i="6"/>
  <c r="A47" i="6"/>
  <c r="D47" i="6" s="1"/>
  <c r="D46" i="6"/>
  <c r="C46" i="6"/>
  <c r="A46" i="6"/>
  <c r="D45" i="6"/>
  <c r="A45" i="6"/>
  <c r="C45" i="6" s="1"/>
  <c r="A44" i="6"/>
  <c r="D44" i="6" s="1"/>
  <c r="D43" i="6"/>
  <c r="A43" i="6"/>
  <c r="C43" i="6" s="1"/>
  <c r="A42" i="6"/>
  <c r="D42" i="6" s="1"/>
  <c r="A41" i="6"/>
  <c r="D41" i="6" s="1"/>
  <c r="D40" i="6"/>
  <c r="C40" i="6"/>
  <c r="A40" i="6"/>
  <c r="A39" i="6"/>
  <c r="D39" i="6" s="1"/>
  <c r="A38" i="6"/>
  <c r="D38" i="6" s="1"/>
  <c r="A37" i="6"/>
  <c r="C37" i="6" s="1"/>
  <c r="A36" i="6"/>
  <c r="D36" i="6" s="1"/>
  <c r="D35" i="6"/>
  <c r="A35" i="6"/>
  <c r="C35" i="6" s="1"/>
  <c r="A34" i="6"/>
  <c r="D34" i="6" s="1"/>
  <c r="A33" i="6"/>
  <c r="C33" i="6" s="1"/>
  <c r="A32" i="6"/>
  <c r="D32" i="6" s="1"/>
  <c r="A31" i="6"/>
  <c r="D31" i="6" s="1"/>
  <c r="D30" i="6"/>
  <c r="C30" i="6"/>
  <c r="A30" i="6"/>
  <c r="D29" i="6"/>
  <c r="A29" i="6"/>
  <c r="C29" i="6" s="1"/>
  <c r="A28" i="6"/>
  <c r="D28" i="6" s="1"/>
  <c r="D27" i="6"/>
  <c r="A27" i="6"/>
  <c r="C27" i="6" s="1"/>
  <c r="A26" i="6"/>
  <c r="D26" i="6" s="1"/>
  <c r="A25" i="6"/>
  <c r="C25" i="6" s="1"/>
  <c r="D24" i="6"/>
  <c r="C24" i="6"/>
  <c r="A24" i="6"/>
  <c r="A23" i="6"/>
  <c r="D23" i="6" s="1"/>
  <c r="D22" i="6"/>
  <c r="C22" i="6"/>
  <c r="A22" i="6"/>
  <c r="D21" i="6"/>
  <c r="A21" i="6"/>
  <c r="C21" i="6" s="1"/>
  <c r="A20" i="6"/>
  <c r="D20" i="6" s="1"/>
  <c r="D19" i="6"/>
  <c r="A19" i="6"/>
  <c r="C19" i="6" s="1"/>
  <c r="A18" i="6"/>
  <c r="D18" i="6" s="1"/>
  <c r="A17" i="6"/>
  <c r="C17" i="6" s="1"/>
  <c r="D16" i="6"/>
  <c r="C16" i="6"/>
  <c r="A16" i="6"/>
  <c r="A15" i="6"/>
  <c r="D15" i="6" s="1"/>
  <c r="D14" i="6"/>
  <c r="C14" i="6"/>
  <c r="A14" i="6"/>
  <c r="D13" i="6"/>
  <c r="A13" i="6"/>
  <c r="C13" i="6" s="1"/>
  <c r="A12" i="6"/>
  <c r="D12" i="6" s="1"/>
  <c r="D11" i="6"/>
  <c r="A11" i="6"/>
  <c r="C11" i="6" s="1"/>
  <c r="A10" i="6"/>
  <c r="D10" i="6" s="1"/>
  <c r="D44" i="5"/>
  <c r="C33" i="5"/>
  <c r="D33" i="5"/>
  <c r="C36" i="5"/>
  <c r="D36" i="5"/>
  <c r="C11" i="5"/>
  <c r="D11" i="5"/>
  <c r="D16" i="5"/>
  <c r="D18" i="5"/>
  <c r="D19" i="5"/>
  <c r="D24" i="5"/>
  <c r="D26" i="5"/>
  <c r="C27" i="5"/>
  <c r="D27" i="5"/>
  <c r="C10" i="5"/>
  <c r="A48" i="5"/>
  <c r="C48" i="5" s="1"/>
  <c r="A47" i="5"/>
  <c r="C47" i="5" s="1"/>
  <c r="A46" i="5"/>
  <c r="C46" i="5" s="1"/>
  <c r="A45" i="5"/>
  <c r="D45" i="5" s="1"/>
  <c r="A44" i="5"/>
  <c r="C44" i="5" s="1"/>
  <c r="A43" i="5"/>
  <c r="C43" i="5" s="1"/>
  <c r="A42" i="5"/>
  <c r="C42" i="5" s="1"/>
  <c r="A41" i="5"/>
  <c r="D41" i="5" s="1"/>
  <c r="A40" i="5"/>
  <c r="C40" i="5" s="1"/>
  <c r="A39" i="5"/>
  <c r="C39" i="5" s="1"/>
  <c r="A38" i="5"/>
  <c r="C38" i="5" s="1"/>
  <c r="A37" i="5"/>
  <c r="D37" i="5" s="1"/>
  <c r="A36" i="5"/>
  <c r="A35" i="5"/>
  <c r="D35" i="5" s="1"/>
  <c r="A34" i="5"/>
  <c r="C34" i="5" s="1"/>
  <c r="A33" i="5"/>
  <c r="A32" i="5"/>
  <c r="C32" i="5" s="1"/>
  <c r="A31" i="5"/>
  <c r="C31" i="5" s="1"/>
  <c r="A29" i="5"/>
  <c r="D29" i="5" s="1"/>
  <c r="A28" i="5"/>
  <c r="C28" i="5" s="1"/>
  <c r="A27" i="5"/>
  <c r="A26" i="5"/>
  <c r="C26" i="5" s="1"/>
  <c r="A25" i="5"/>
  <c r="C25" i="5" s="1"/>
  <c r="A24" i="5"/>
  <c r="C24" i="5" s="1"/>
  <c r="A23" i="5"/>
  <c r="C23" i="5" s="1"/>
  <c r="A22" i="5"/>
  <c r="C22" i="5" s="1"/>
  <c r="A21" i="5"/>
  <c r="D21" i="5" s="1"/>
  <c r="A20" i="5"/>
  <c r="C20" i="5" s="1"/>
  <c r="A19" i="5"/>
  <c r="C19" i="5" s="1"/>
  <c r="A18" i="5"/>
  <c r="C18" i="5" s="1"/>
  <c r="A17" i="5"/>
  <c r="C17" i="5" s="1"/>
  <c r="A16" i="5"/>
  <c r="C16" i="5" s="1"/>
  <c r="A15" i="5"/>
  <c r="C15" i="5" s="1"/>
  <c r="A14" i="5"/>
  <c r="C14" i="5" s="1"/>
  <c r="A13" i="5"/>
  <c r="D13" i="5" s="1"/>
  <c r="A12" i="5"/>
  <c r="C12" i="5" s="1"/>
  <c r="A11" i="5"/>
  <c r="A10" i="5"/>
  <c r="D10" i="5" s="1"/>
  <c r="A30" i="5"/>
  <c r="C30" i="5" s="1"/>
  <c r="N34" i="3"/>
  <c r="P34" i="3"/>
  <c r="N35" i="3"/>
  <c r="P35" i="3"/>
  <c r="N36" i="3"/>
  <c r="P36" i="3"/>
  <c r="N37" i="3"/>
  <c r="P37" i="3"/>
  <c r="N38" i="3"/>
  <c r="P38" i="3"/>
  <c r="N39" i="3"/>
  <c r="P39" i="3"/>
  <c r="N40" i="3"/>
  <c r="P40" i="3"/>
  <c r="N41" i="3"/>
  <c r="P41" i="3"/>
  <c r="N42" i="3"/>
  <c r="P42" i="3"/>
  <c r="N43" i="3"/>
  <c r="P43" i="3"/>
  <c r="N44" i="3"/>
  <c r="P44" i="3"/>
  <c r="N45" i="3"/>
  <c r="P45" i="3"/>
  <c r="N46" i="3"/>
  <c r="P46" i="3"/>
  <c r="N47" i="3"/>
  <c r="P47" i="3"/>
  <c r="N48" i="3"/>
  <c r="P48" i="3"/>
  <c r="N49" i="3"/>
  <c r="P49" i="3"/>
  <c r="N50" i="3"/>
  <c r="P50" i="3"/>
  <c r="N51" i="3"/>
  <c r="P51" i="3"/>
  <c r="N52" i="3"/>
  <c r="P52" i="3"/>
  <c r="P33" i="3"/>
  <c r="N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33" i="3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I17" i="4"/>
  <c r="I18" i="4"/>
  <c r="I19" i="4"/>
  <c r="I20" i="4"/>
  <c r="I21" i="4"/>
  <c r="I22" i="4"/>
  <c r="I23" i="4"/>
  <c r="I10" i="4"/>
  <c r="I11" i="4"/>
  <c r="I12" i="4"/>
  <c r="I13" i="4"/>
  <c r="I14" i="4"/>
  <c r="I15" i="4"/>
  <c r="I16" i="4"/>
  <c r="H11" i="4"/>
  <c r="H12" i="4"/>
  <c r="H13" i="4"/>
  <c r="H14" i="4"/>
  <c r="H19" i="4"/>
  <c r="H20" i="4"/>
  <c r="H21" i="4"/>
  <c r="H22" i="4"/>
  <c r="G6" i="4"/>
  <c r="G7" i="4"/>
  <c r="G8" i="4"/>
  <c r="G9" i="4"/>
  <c r="K9" i="4" s="1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5" i="4"/>
  <c r="F6" i="4"/>
  <c r="H6" i="4" s="1"/>
  <c r="F7" i="4"/>
  <c r="H7" i="4" s="1"/>
  <c r="F8" i="4"/>
  <c r="H8" i="4" s="1"/>
  <c r="F9" i="4"/>
  <c r="H9" i="4" s="1"/>
  <c r="F10" i="4"/>
  <c r="H10" i="4" s="1"/>
  <c r="F11" i="4"/>
  <c r="F12" i="4"/>
  <c r="F13" i="4"/>
  <c r="F14" i="4"/>
  <c r="F15" i="4"/>
  <c r="H15" i="4" s="1"/>
  <c r="F16" i="4"/>
  <c r="H16" i="4" s="1"/>
  <c r="F17" i="4"/>
  <c r="H17" i="4" s="1"/>
  <c r="F18" i="4"/>
  <c r="H18" i="4" s="1"/>
  <c r="F19" i="4"/>
  <c r="F20" i="4"/>
  <c r="F21" i="4"/>
  <c r="F22" i="4"/>
  <c r="F23" i="4"/>
  <c r="H23" i="4" s="1"/>
  <c r="F5" i="4"/>
  <c r="H5" i="4" s="1"/>
  <c r="I5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5" i="4"/>
  <c r="L5" i="4"/>
  <c r="L6" i="4"/>
  <c r="L7" i="4"/>
  <c r="L8" i="4"/>
  <c r="L9" i="4"/>
  <c r="L10" i="4"/>
  <c r="D78" i="3"/>
  <c r="D86" i="3"/>
  <c r="D79" i="3"/>
  <c r="D87" i="3"/>
  <c r="D80" i="3"/>
  <c r="D88" i="3"/>
  <c r="D81" i="3"/>
  <c r="D89" i="3"/>
  <c r="D93" i="3"/>
  <c r="D82" i="3"/>
  <c r="D90" i="3"/>
  <c r="D83" i="3"/>
  <c r="D91" i="3"/>
  <c r="D76" i="3"/>
  <c r="D84" i="3"/>
  <c r="D92" i="3"/>
  <c r="D77" i="3"/>
  <c r="D85" i="3"/>
  <c r="D75" i="3"/>
  <c r="E76" i="3"/>
  <c r="E84" i="3"/>
  <c r="E92" i="3"/>
  <c r="E77" i="3"/>
  <c r="E85" i="3"/>
  <c r="E93" i="3"/>
  <c r="E88" i="3"/>
  <c r="E89" i="3"/>
  <c r="E90" i="3"/>
  <c r="E83" i="3"/>
  <c r="E78" i="3"/>
  <c r="E86" i="3"/>
  <c r="E79" i="3"/>
  <c r="E87" i="3"/>
  <c r="E80" i="3"/>
  <c r="E81" i="3"/>
  <c r="E82" i="3"/>
  <c r="E91" i="3"/>
  <c r="E75" i="3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M23" i="4" l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F61" i="7"/>
  <c r="E48" i="7"/>
  <c r="C70" i="7"/>
  <c r="C35" i="7"/>
  <c r="C30" i="7"/>
  <c r="F30" i="7" s="1"/>
  <c r="C25" i="7"/>
  <c r="F25" i="7" s="1"/>
  <c r="C20" i="7"/>
  <c r="F22" i="7"/>
  <c r="E45" i="7"/>
  <c r="E13" i="7"/>
  <c r="C65" i="7"/>
  <c r="E57" i="7"/>
  <c r="C43" i="7"/>
  <c r="E43" i="7" s="1"/>
  <c r="C32" i="7"/>
  <c r="C27" i="7"/>
  <c r="C17" i="7"/>
  <c r="F17" i="7" s="1"/>
  <c r="E51" i="7"/>
  <c r="E52" i="7"/>
  <c r="C78" i="7"/>
  <c r="E33" i="7"/>
  <c r="E12" i="7"/>
  <c r="E37" i="7"/>
  <c r="E17" i="7"/>
  <c r="F40" i="7"/>
  <c r="F14" i="7"/>
  <c r="F38" i="7"/>
  <c r="F13" i="7"/>
  <c r="E61" i="7"/>
  <c r="E21" i="7"/>
  <c r="F45" i="7"/>
  <c r="E60" i="7"/>
  <c r="F60" i="7"/>
  <c r="F47" i="7"/>
  <c r="E56" i="7"/>
  <c r="F56" i="7"/>
  <c r="E36" i="7"/>
  <c r="F36" i="7"/>
  <c r="E59" i="7"/>
  <c r="F59" i="7"/>
  <c r="F46" i="7"/>
  <c r="E46" i="7"/>
  <c r="E34" i="7"/>
  <c r="F24" i="7"/>
  <c r="E19" i="7"/>
  <c r="F57" i="7"/>
  <c r="F54" i="7"/>
  <c r="F29" i="7"/>
  <c r="F43" i="7"/>
  <c r="F19" i="7"/>
  <c r="F11" i="7"/>
  <c r="E38" i="7"/>
  <c r="E14" i="7"/>
  <c r="C41" i="7"/>
  <c r="E58" i="7"/>
  <c r="E50" i="7"/>
  <c r="E42" i="7"/>
  <c r="F26" i="7"/>
  <c r="F18" i="7"/>
  <c r="F10" i="7"/>
  <c r="F53" i="7"/>
  <c r="E24" i="7"/>
  <c r="F42" i="7"/>
  <c r="F34" i="7"/>
  <c r="E30" i="7"/>
  <c r="E22" i="7"/>
  <c r="C16" i="7"/>
  <c r="F49" i="7"/>
  <c r="F48" i="7"/>
  <c r="E28" i="7"/>
  <c r="E29" i="7"/>
  <c r="F44" i="7"/>
  <c r="E55" i="7"/>
  <c r="E47" i="7"/>
  <c r="E39" i="7"/>
  <c r="E23" i="7"/>
  <c r="C62" i="7"/>
  <c r="F63" i="7"/>
  <c r="C66" i="7"/>
  <c r="C64" i="7"/>
  <c r="C71" i="7"/>
  <c r="C38" i="6"/>
  <c r="D37" i="6"/>
  <c r="C32" i="6"/>
  <c r="C41" i="6"/>
  <c r="C12" i="6"/>
  <c r="D17" i="6"/>
  <c r="C20" i="6"/>
  <c r="D25" i="6"/>
  <c r="C28" i="6"/>
  <c r="D33" i="6"/>
  <c r="C36" i="6"/>
  <c r="C44" i="6"/>
  <c r="C15" i="6"/>
  <c r="C23" i="6"/>
  <c r="C31" i="6"/>
  <c r="C39" i="6"/>
  <c r="C47" i="6"/>
  <c r="C10" i="6"/>
  <c r="C18" i="6"/>
  <c r="C26" i="6"/>
  <c r="C34" i="6"/>
  <c r="C42" i="6"/>
  <c r="C13" i="5"/>
  <c r="D46" i="5"/>
  <c r="C45" i="5"/>
  <c r="C21" i="5"/>
  <c r="D32" i="5"/>
  <c r="D20" i="5"/>
  <c r="C41" i="5"/>
  <c r="C29" i="5"/>
  <c r="D38" i="5"/>
  <c r="D28" i="5"/>
  <c r="C35" i="5"/>
  <c r="C37" i="5"/>
  <c r="D30" i="5"/>
  <c r="D22" i="5"/>
  <c r="D14" i="5"/>
  <c r="D42" i="5"/>
  <c r="D25" i="5"/>
  <c r="D17" i="5"/>
  <c r="D12" i="5"/>
  <c r="D34" i="5"/>
  <c r="D40" i="5"/>
  <c r="D48" i="5"/>
  <c r="D31" i="5"/>
  <c r="D23" i="5"/>
  <c r="D15" i="5"/>
  <c r="D43" i="5"/>
  <c r="D39" i="5"/>
  <c r="D47" i="5"/>
  <c r="K8" i="4"/>
  <c r="K5" i="4"/>
  <c r="K7" i="4"/>
  <c r="K6" i="4"/>
  <c r="I9" i="4"/>
  <c r="J9" i="4" s="1"/>
  <c r="I8" i="4"/>
  <c r="J8" i="4" s="1"/>
  <c r="M8" i="4" s="1"/>
  <c r="I7" i="4"/>
  <c r="J7" i="4" s="1"/>
  <c r="M7" i="4" s="1"/>
  <c r="I6" i="4"/>
  <c r="J6" i="4" s="1"/>
  <c r="M6" i="4" s="1"/>
  <c r="J5" i="4"/>
  <c r="M5" i="4" s="1"/>
  <c r="F65" i="7" l="1"/>
  <c r="E65" i="7"/>
  <c r="F58" i="7"/>
  <c r="F51" i="7"/>
  <c r="E27" i="7"/>
  <c r="F27" i="7"/>
  <c r="F32" i="7"/>
  <c r="E32" i="7"/>
  <c r="E25" i="7"/>
  <c r="E63" i="7"/>
  <c r="E35" i="7"/>
  <c r="F35" i="7"/>
  <c r="F64" i="7"/>
  <c r="E64" i="7"/>
  <c r="E11" i="7"/>
  <c r="E20" i="7"/>
  <c r="F20" i="7"/>
  <c r="F39" i="7"/>
  <c r="F50" i="7"/>
  <c r="E18" i="7"/>
  <c r="E54" i="7"/>
  <c r="E16" i="7"/>
  <c r="F16" i="7"/>
  <c r="E53" i="7"/>
  <c r="E49" i="7"/>
  <c r="E10" i="7"/>
  <c r="E15" i="7"/>
  <c r="F15" i="7"/>
  <c r="F23" i="7"/>
  <c r="E41" i="7"/>
  <c r="F41" i="7"/>
  <c r="E44" i="7"/>
  <c r="F55" i="7"/>
  <c r="E26" i="7"/>
  <c r="F31" i="7"/>
  <c r="E31" i="7"/>
  <c r="F62" i="7"/>
  <c r="E62" i="7"/>
  <c r="H8" i="3" l="1"/>
  <c r="H9" i="3"/>
  <c r="H10" i="3"/>
  <c r="H11" i="3"/>
  <c r="H12" i="3"/>
  <c r="H13" i="3"/>
  <c r="H14" i="3"/>
  <c r="H15" i="3"/>
  <c r="H16" i="3"/>
  <c r="H7" i="3"/>
  <c r="G7" i="3"/>
  <c r="G9" i="3"/>
  <c r="G10" i="3"/>
  <c r="G11" i="3"/>
  <c r="G12" i="3"/>
  <c r="G13" i="3"/>
  <c r="G14" i="3"/>
  <c r="G15" i="3"/>
  <c r="G16" i="3"/>
  <c r="G8" i="3"/>
  <c r="F8" i="3"/>
  <c r="F9" i="3"/>
  <c r="F10" i="3"/>
  <c r="F11" i="3"/>
  <c r="F12" i="3"/>
  <c r="F13" i="3"/>
  <c r="F14" i="3"/>
  <c r="F15" i="3"/>
  <c r="F16" i="3"/>
  <c r="F7" i="3"/>
  <c r="E6" i="3"/>
  <c r="E8" i="3"/>
  <c r="E9" i="3"/>
  <c r="E10" i="3"/>
  <c r="E11" i="3"/>
  <c r="E12" i="3"/>
  <c r="E13" i="3"/>
  <c r="E14" i="3"/>
  <c r="E15" i="3"/>
  <c r="E16" i="3"/>
  <c r="E7" i="3"/>
  <c r="C38" i="2" l="1"/>
  <c r="C37" i="2"/>
  <c r="C29" i="2"/>
  <c r="C28" i="2"/>
  <c r="C36" i="2"/>
  <c r="C35" i="2"/>
  <c r="C34" i="2"/>
  <c r="C30" i="2"/>
  <c r="B31" i="2"/>
  <c r="B27" i="2"/>
  <c r="B24" i="2"/>
  <c r="L20" i="2"/>
  <c r="F8" i="2"/>
  <c r="H8" i="2" s="1"/>
  <c r="N14" i="1" l="1"/>
  <c r="N15" i="1"/>
  <c r="N16" i="1"/>
  <c r="N17" i="1"/>
  <c r="N18" i="1"/>
  <c r="N19" i="1"/>
  <c r="N13" i="1"/>
  <c r="M15" i="1"/>
  <c r="M16" i="1" s="1"/>
  <c r="M17" i="1" s="1"/>
  <c r="M18" i="1" s="1"/>
  <c r="M19" i="1" s="1"/>
  <c r="M14" i="1"/>
  <c r="M13" i="1"/>
  <c r="K14" i="1"/>
  <c r="K15" i="1"/>
  <c r="K16" i="1"/>
  <c r="K17" i="1"/>
  <c r="K18" i="1"/>
  <c r="K19" i="1"/>
  <c r="K13" i="1"/>
  <c r="L14" i="1"/>
  <c r="L15" i="1"/>
  <c r="L16" i="1"/>
  <c r="L17" i="1"/>
  <c r="L18" i="1"/>
  <c r="L19" i="1"/>
  <c r="L13" i="1"/>
  <c r="J15" i="1"/>
  <c r="J16" i="1"/>
  <c r="J17" i="1"/>
  <c r="J18" i="1"/>
  <c r="J19" i="1"/>
  <c r="J14" i="1"/>
  <c r="J13" i="1"/>
  <c r="I14" i="1"/>
  <c r="I15" i="1"/>
  <c r="I16" i="1"/>
  <c r="I17" i="1"/>
  <c r="I18" i="1"/>
  <c r="I19" i="1"/>
  <c r="I13" i="1"/>
  <c r="F69" i="7" l="1"/>
  <c r="F77" i="7"/>
  <c r="F66" i="7"/>
  <c r="F81" i="7"/>
  <c r="F78" i="7"/>
  <c r="F80" i="7"/>
  <c r="F74" i="7"/>
  <c r="F72" i="7"/>
  <c r="E78" i="7"/>
  <c r="E77" i="7"/>
  <c r="F75" i="7"/>
  <c r="F70" i="7"/>
  <c r="E70" i="7"/>
  <c r="E75" i="7"/>
  <c r="F73" i="7"/>
  <c r="E73" i="7"/>
  <c r="F68" i="7"/>
  <c r="E76" i="7"/>
  <c r="F76" i="7"/>
  <c r="E79" i="7"/>
  <c r="F79" i="7"/>
  <c r="F67" i="7"/>
  <c r="E67" i="7"/>
  <c r="E69" i="7"/>
  <c r="E80" i="7"/>
  <c r="E74" i="7"/>
  <c r="E81" i="7"/>
  <c r="F82" i="7"/>
  <c r="E82" i="7"/>
  <c r="E72" i="7"/>
  <c r="E68" i="7"/>
  <c r="F71" i="7"/>
  <c r="E71" i="7"/>
  <c r="E66" i="7"/>
</calcChain>
</file>

<file path=xl/connections.xml><?xml version="1.0" encoding="utf-8"?>
<connections xmlns="http://schemas.openxmlformats.org/spreadsheetml/2006/main">
  <connection id="1" name="AeroData" type="6" refreshedVersion="6" background="1" saveData="1">
    <textPr codePage="850" sourceFile="C:\Users\Johns Lenovo\Documents\GitHub\Rowing\AeroData.csv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<sst xmlns="http://schemas.openxmlformats.org/spreadsheetml/2006/main" count="53" uniqueCount="36">
  <si>
    <t xml:space="preserve">a </t>
  </si>
  <si>
    <t>v</t>
  </si>
  <si>
    <t>ratio</t>
  </si>
  <si>
    <t>Cd</t>
  </si>
  <si>
    <t>time for 200</t>
  </si>
  <si>
    <t>2400N</t>
  </si>
  <si>
    <t xml:space="preserve">L </t>
  </si>
  <si>
    <r>
      <t xml:space="preserve">For a thin flat plate at a low angle of attack the lift coefficient </t>
    </r>
    <r>
      <rPr>
        <b/>
        <sz val="10"/>
        <color theme="1"/>
        <rFont val="Arial"/>
        <family val="2"/>
      </rPr>
      <t>Clo</t>
    </r>
    <r>
      <rPr>
        <sz val="10"/>
        <color theme="1"/>
        <rFont val="Arial"/>
        <family val="2"/>
      </rPr>
      <t xml:space="preserve"> is equal to 2.0 times </t>
    </r>
    <r>
      <rPr>
        <b/>
        <sz val="10"/>
        <color theme="1"/>
        <rFont val="Arial"/>
        <family val="2"/>
      </rPr>
      <t>pi (3.14159)</t>
    </r>
    <r>
      <rPr>
        <sz val="10"/>
        <color theme="1"/>
        <rFont val="Arial"/>
        <family val="2"/>
      </rPr>
      <t xml:space="preserve"> times the angle </t>
    </r>
    <r>
      <rPr>
        <b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expressed in radians (180 degrees equals pi radians):</t>
    </r>
  </si>
  <si>
    <t>Clo = 2 * pi * a</t>
  </si>
  <si>
    <t>The drag coefficient Cdo is equal to 1.28 times times the trigonometric sine, sin, of the angle a:</t>
  </si>
  <si>
    <t>Cdo = 1.28 * sin(a)</t>
  </si>
  <si>
    <t>http://www.aerospaceweb.org/question/aerodynamics/q0194.shtml</t>
  </si>
  <si>
    <t>x</t>
  </si>
  <si>
    <t>y</t>
  </si>
  <si>
    <t>boat</t>
  </si>
  <si>
    <t>oar</t>
  </si>
  <si>
    <t>x-v</t>
  </si>
  <si>
    <t>oar ang</t>
  </si>
  <si>
    <t xml:space="preserve">   </t>
  </si>
  <si>
    <t>oar ang raw</t>
  </si>
  <si>
    <t>Alpha</t>
  </si>
  <si>
    <t>Lift</t>
  </si>
  <si>
    <t>(CL)</t>
  </si>
  <si>
    <t>Drag</t>
  </si>
  <si>
    <t>(CD)</t>
  </si>
  <si>
    <t>Normal</t>
  </si>
  <si>
    <t>(CN)</t>
  </si>
  <si>
    <t>Axial</t>
  </si>
  <si>
    <t>(CA)</t>
  </si>
  <si>
    <t>[deg]</t>
  </si>
  <si>
    <t>[-]</t>
  </si>
  <si>
    <t>=======</t>
  </si>
  <si>
    <t>mag</t>
  </si>
  <si>
    <t>Cn</t>
  </si>
  <si>
    <t>Cl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</si>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</sst>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6" formatCode="0.000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166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Sheet2!$H$15:$N$15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Sheet2!$H$17:$N$17</c:f>
              <c:numCache>
                <c:formatCode>General</c:formatCode>
                <c:ptCount val="7"/>
                <c:pt idx="0">
                  <c:v>1868.34</c:v>
                </c:pt>
                <c:pt idx="1">
                  <c:v>1906.12</c:v>
                </c:pt>
                <c:pt idx="2">
                  <c:v>1925.28</c:v>
                </c:pt>
                <c:pt idx="3">
                  <c:v>1929.2</c:v>
                </c:pt>
                <c:pt idx="4">
                  <c:v>1932.82</c:v>
                </c:pt>
                <c:pt idx="5">
                  <c:v>1957.1</c:v>
                </c:pt>
                <c:pt idx="6">
                  <c:v>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D-4447-93F6-0D1A5F358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70064"/>
        <c:axId val="643169408"/>
      </c:scatterChart>
      <c:valAx>
        <c:axId val="6431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69408"/>
        <c:crosses val="autoZero"/>
        <c:crossBetween val="midCat"/>
      </c:valAx>
      <c:valAx>
        <c:axId val="6431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Sheet3!$D$33:$D$52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  <c:pt idx="5">
                  <c:v>33</c:v>
                </c:pt>
                <c:pt idx="6">
                  <c:v>45</c:v>
                </c:pt>
                <c:pt idx="7">
                  <c:v>55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Sheet3!$F$33:$F$52</c:f>
              <c:numCache>
                <c:formatCode>General</c:formatCode>
                <c:ptCount val="20"/>
                <c:pt idx="0">
                  <c:v>0</c:v>
                </c:pt>
                <c:pt idx="1">
                  <c:v>0.86280000000000001</c:v>
                </c:pt>
                <c:pt idx="2">
                  <c:v>1.0314000000000001</c:v>
                </c:pt>
                <c:pt idx="3">
                  <c:v>0.58020000000000005</c:v>
                </c:pt>
                <c:pt idx="4">
                  <c:v>0.57520000000000004</c:v>
                </c:pt>
                <c:pt idx="5">
                  <c:v>0.88260000000000005</c:v>
                </c:pt>
                <c:pt idx="6">
                  <c:v>0.96199999999999997</c:v>
                </c:pt>
                <c:pt idx="7">
                  <c:v>0.8579</c:v>
                </c:pt>
                <c:pt idx="8">
                  <c:v>0.56030000000000002</c:v>
                </c:pt>
                <c:pt idx="9">
                  <c:v>0.32729999999999998</c:v>
                </c:pt>
                <c:pt idx="10">
                  <c:v>7.4399999999999994E-2</c:v>
                </c:pt>
                <c:pt idx="11">
                  <c:v>-0.1835</c:v>
                </c:pt>
                <c:pt idx="12">
                  <c:v>-0.42649999999999999</c:v>
                </c:pt>
                <c:pt idx="13">
                  <c:v>-0.62980000000000003</c:v>
                </c:pt>
                <c:pt idx="14">
                  <c:v>-0.81320000000000003</c:v>
                </c:pt>
                <c:pt idx="15">
                  <c:v>-0.89749999999999996</c:v>
                </c:pt>
                <c:pt idx="16">
                  <c:v>-0.70409999999999995</c:v>
                </c:pt>
                <c:pt idx="17">
                  <c:v>-0.58020000000000005</c:v>
                </c:pt>
                <c:pt idx="18">
                  <c:v>-0.81320000000000003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F-4034-8CEF-5BE62057A691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Sheet3!$D$33:$D$52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  <c:pt idx="5">
                  <c:v>33</c:v>
                </c:pt>
                <c:pt idx="6">
                  <c:v>45</c:v>
                </c:pt>
                <c:pt idx="7">
                  <c:v>55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Sheet3!$H$33:$H$52</c:f>
              <c:numCache>
                <c:formatCode>General</c:formatCode>
                <c:ptCount val="20"/>
                <c:pt idx="0">
                  <c:v>0</c:v>
                </c:pt>
                <c:pt idx="1">
                  <c:v>2.0899999999999998E-2</c:v>
                </c:pt>
                <c:pt idx="2">
                  <c:v>5.7700000000000001E-2</c:v>
                </c:pt>
                <c:pt idx="3">
                  <c:v>0.21640000000000001</c:v>
                </c:pt>
                <c:pt idx="4">
                  <c:v>0.33779999999999999</c:v>
                </c:pt>
                <c:pt idx="5">
                  <c:v>0.69710000000000005</c:v>
                </c:pt>
                <c:pt idx="6">
                  <c:v>1.0828</c:v>
                </c:pt>
                <c:pt idx="7">
                  <c:v>1.421</c:v>
                </c:pt>
                <c:pt idx="8">
                  <c:v>1.6585000000000001</c:v>
                </c:pt>
                <c:pt idx="9">
                  <c:v>1.8009999999999999</c:v>
                </c:pt>
                <c:pt idx="10">
                  <c:v>1.8376999999999999</c:v>
                </c:pt>
                <c:pt idx="11">
                  <c:v>1.7581</c:v>
                </c:pt>
                <c:pt idx="12">
                  <c:v>1.6362000000000001</c:v>
                </c:pt>
                <c:pt idx="13">
                  <c:v>1.5037</c:v>
                </c:pt>
                <c:pt idx="14">
                  <c:v>1.2601</c:v>
                </c:pt>
                <c:pt idx="15">
                  <c:v>0.9425</c:v>
                </c:pt>
                <c:pt idx="16">
                  <c:v>0.6038</c:v>
                </c:pt>
                <c:pt idx="17">
                  <c:v>0.31259999999999999</c:v>
                </c:pt>
                <c:pt idx="18">
                  <c:v>0.13250000000000001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1F-4034-8CEF-5BE62057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54152"/>
        <c:axId val="658154480"/>
      </c:scatterChart>
      <c:valAx>
        <c:axId val="6581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54480"/>
        <c:crosses val="autoZero"/>
        <c:crossBetween val="midCat"/>
      </c:valAx>
      <c:valAx>
        <c:axId val="6581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5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3937007874016"/>
          <c:y val="0.17171296296296296"/>
          <c:w val="0.80543285214348181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Coppel!$B$46:$B$82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Coppel!$C$46:$C$82</c:f>
              <c:numCache>
                <c:formatCode>0.0000</c:formatCode>
                <c:ptCount val="37"/>
                <c:pt idx="0">
                  <c:v>0</c:v>
                </c:pt>
                <c:pt idx="1">
                  <c:v>0.24310744873370244</c:v>
                </c:pt>
                <c:pt idx="2">
                  <c:v>0.47882820065593618</c:v>
                </c:pt>
                <c:pt idx="3">
                  <c:v>0.69999999999999984</c:v>
                </c:pt>
                <c:pt idx="4">
                  <c:v>0.89990265356115484</c:v>
                </c:pt>
                <c:pt idx="5">
                  <c:v>1.0724622203665692</c:v>
                </c:pt>
                <c:pt idx="6">
                  <c:v>1.2124355652982139</c:v>
                </c:pt>
                <c:pt idx="7">
                  <c:v>1.3155696691002716</c:v>
                </c:pt>
                <c:pt idx="8">
                  <c:v>1.3787308542170911</c:v>
                </c:pt>
                <c:pt idx="9">
                  <c:v>1.4</c:v>
                </c:pt>
                <c:pt idx="10">
                  <c:v>1.3787308542170911</c:v>
                </c:pt>
                <c:pt idx="11">
                  <c:v>1.3155696691002716</c:v>
                </c:pt>
                <c:pt idx="12">
                  <c:v>1.2124355652982142</c:v>
                </c:pt>
                <c:pt idx="13">
                  <c:v>1.0724622203665692</c:v>
                </c:pt>
                <c:pt idx="14">
                  <c:v>0.89990265356115517</c:v>
                </c:pt>
                <c:pt idx="15">
                  <c:v>0.69999999999999984</c:v>
                </c:pt>
                <c:pt idx="16">
                  <c:v>0.4788282006559364</c:v>
                </c:pt>
                <c:pt idx="17">
                  <c:v>0.24310744873370238</c:v>
                </c:pt>
                <c:pt idx="18">
                  <c:v>1.715207836872068E-16</c:v>
                </c:pt>
                <c:pt idx="19">
                  <c:v>-0.24310744873370263</c:v>
                </c:pt>
                <c:pt idx="20">
                  <c:v>-0.47882820065593606</c:v>
                </c:pt>
                <c:pt idx="21">
                  <c:v>-0.70000000000000007</c:v>
                </c:pt>
                <c:pt idx="22">
                  <c:v>-0.89990265356115484</c:v>
                </c:pt>
                <c:pt idx="23">
                  <c:v>-1.072462220366569</c:v>
                </c:pt>
                <c:pt idx="24">
                  <c:v>-1.2124355652982137</c:v>
                </c:pt>
                <c:pt idx="25">
                  <c:v>-1.3155696691002714</c:v>
                </c:pt>
                <c:pt idx="26">
                  <c:v>-1.3787308542170911</c:v>
                </c:pt>
                <c:pt idx="27">
                  <c:v>-1.4</c:v>
                </c:pt>
                <c:pt idx="28">
                  <c:v>-1.3787308542170913</c:v>
                </c:pt>
                <c:pt idx="29">
                  <c:v>-1.3155696691002718</c:v>
                </c:pt>
                <c:pt idx="30">
                  <c:v>-1.2124355652982139</c:v>
                </c:pt>
                <c:pt idx="31">
                  <c:v>-1.0724622203665692</c:v>
                </c:pt>
                <c:pt idx="32">
                  <c:v>-0.8999026535611554</c:v>
                </c:pt>
                <c:pt idx="33">
                  <c:v>-0.70000000000000062</c:v>
                </c:pt>
                <c:pt idx="34">
                  <c:v>-0.47882820065593601</c:v>
                </c:pt>
                <c:pt idx="35">
                  <c:v>-0.24310744873370377</c:v>
                </c:pt>
                <c:pt idx="36">
                  <c:v>-3.430415673744136E-16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9-4533-96F7-2EBD39EBA46E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Coppel!$B$46:$B$82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Coppel!$D$46:$D$82</c:f>
              <c:numCache>
                <c:formatCode>0.0000</c:formatCode>
                <c:ptCount val="37"/>
                <c:pt idx="0">
                  <c:v>0</c:v>
                </c:pt>
                <c:pt idx="1">
                  <c:v>1.3673022289012793E-2</c:v>
                </c:pt>
                <c:pt idx="2">
                  <c:v>5.4276641292682393E-2</c:v>
                </c:pt>
                <c:pt idx="3">
                  <c:v>0.12057713659400515</c:v>
                </c:pt>
                <c:pt idx="4">
                  <c:v>0.21056000119291984</c:v>
                </c:pt>
                <c:pt idx="5">
                  <c:v>0.32149115128211458</c:v>
                </c:pt>
                <c:pt idx="6">
                  <c:v>0.4499999999999999</c:v>
                </c:pt>
                <c:pt idx="7">
                  <c:v>0.59218187100689801</c:v>
                </c:pt>
                <c:pt idx="8">
                  <c:v>0.74371664009976268</c:v>
                </c:pt>
                <c:pt idx="9">
                  <c:v>0.9</c:v>
                </c:pt>
                <c:pt idx="10">
                  <c:v>1.0562833599002373</c:v>
                </c:pt>
                <c:pt idx="11">
                  <c:v>1.2078181289931018</c:v>
                </c:pt>
                <c:pt idx="12">
                  <c:v>1.3499999999999999</c:v>
                </c:pt>
                <c:pt idx="13">
                  <c:v>1.4785088487178855</c:v>
                </c:pt>
                <c:pt idx="14">
                  <c:v>1.5894399988070802</c:v>
                </c:pt>
                <c:pt idx="15">
                  <c:v>1.6794228634059949</c:v>
                </c:pt>
                <c:pt idx="16">
                  <c:v>1.7457233587073175</c:v>
                </c:pt>
                <c:pt idx="17">
                  <c:v>1.7863269777109871</c:v>
                </c:pt>
                <c:pt idx="18">
                  <c:v>1.8</c:v>
                </c:pt>
                <c:pt idx="19">
                  <c:v>1.7863269777109871</c:v>
                </c:pt>
                <c:pt idx="20">
                  <c:v>1.7457233587073175</c:v>
                </c:pt>
                <c:pt idx="21">
                  <c:v>1.6794228634059949</c:v>
                </c:pt>
                <c:pt idx="22">
                  <c:v>1.5894399988070802</c:v>
                </c:pt>
                <c:pt idx="23">
                  <c:v>1.4785088487178855</c:v>
                </c:pt>
                <c:pt idx="24">
                  <c:v>1.3500000000000005</c:v>
                </c:pt>
                <c:pt idx="25">
                  <c:v>1.2078181289931025</c:v>
                </c:pt>
                <c:pt idx="26">
                  <c:v>1.0562833599002373</c:v>
                </c:pt>
                <c:pt idx="27">
                  <c:v>0.90000000000000013</c:v>
                </c:pt>
                <c:pt idx="28">
                  <c:v>0.74371664009976302</c:v>
                </c:pt>
                <c:pt idx="29">
                  <c:v>0.59218187100689867</c:v>
                </c:pt>
                <c:pt idx="30">
                  <c:v>0.4499999999999999</c:v>
                </c:pt>
                <c:pt idx="31">
                  <c:v>0.3214911512821147</c:v>
                </c:pt>
                <c:pt idx="32">
                  <c:v>0.21056000119291995</c:v>
                </c:pt>
                <c:pt idx="33">
                  <c:v>0.12057713659400549</c:v>
                </c:pt>
                <c:pt idx="34">
                  <c:v>5.4276641292682393E-2</c:v>
                </c:pt>
                <c:pt idx="35">
                  <c:v>1.3673022289012904E-2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79-4533-96F7-2EBD39EB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52920"/>
        <c:axId val="655228104"/>
      </c:scatterChart>
      <c:valAx>
        <c:axId val="65885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28104"/>
        <c:crosses val="autoZero"/>
        <c:crossBetween val="midCat"/>
      </c:valAx>
      <c:valAx>
        <c:axId val="6552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5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74999999999996"/>
          <c:y val="0.21374927092446774"/>
          <c:w val="0.1098055555555555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53937007874016"/>
          <c:y val="0.17171296296296296"/>
          <c:w val="0.80543285214348181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Coppel!$E$9</c:f>
              <c:strCache>
                <c:ptCount val="1"/>
                <c:pt idx="0">
                  <c:v>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Coppel!$B$46:$B$82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Coppel!$E$46:$E$82</c:f>
              <c:numCache>
                <c:formatCode>General</c:formatCode>
                <c:ptCount val="37"/>
                <c:pt idx="0">
                  <c:v>0</c:v>
                </c:pt>
                <c:pt idx="1">
                  <c:v>0.2433740339083294</c:v>
                </c:pt>
                <c:pt idx="2">
                  <c:v>0.48097876421720714</c:v>
                </c:pt>
                <c:pt idx="3">
                  <c:v>0.70735573775680427</c:v>
                </c:pt>
                <c:pt idx="4">
                  <c:v>0.91764764476373051</c:v>
                </c:pt>
                <c:pt idx="5">
                  <c:v>1.1078488931407009</c:v>
                </c:pt>
                <c:pt idx="6">
                  <c:v>1.2749999999999999</c:v>
                </c:pt>
                <c:pt idx="7">
                  <c:v>1.4173131510919115</c:v>
                </c:pt>
                <c:pt idx="8">
                  <c:v>1.5342209508035149</c:v>
                </c:pt>
                <c:pt idx="9">
                  <c:v>1.6263455967290592</c:v>
                </c:pt>
                <c:pt idx="10">
                  <c:v>1.6953911083939048</c:v>
                </c:pt>
                <c:pt idx="11">
                  <c:v>1.7439664520680633</c:v>
                </c:pt>
                <c:pt idx="12">
                  <c:v>1.7753520777580993</c:v>
                </c:pt>
                <c:pt idx="13">
                  <c:v>1.7932262021495022</c:v>
                </c:pt>
                <c:pt idx="14">
                  <c:v>1.801369872611112</c:v>
                </c:pt>
                <c:pt idx="15">
                  <c:v>1.8033712485959532</c:v>
                </c:pt>
                <c:pt idx="16">
                  <c:v>1.8023495427289167</c:v>
                </c:pt>
                <c:pt idx="17">
                  <c:v>1.8007176745158113</c:v>
                </c:pt>
                <c:pt idx="18">
                  <c:v>1.8</c:v>
                </c:pt>
                <c:pt idx="19">
                  <c:v>1.8007176745158113</c:v>
                </c:pt>
                <c:pt idx="20">
                  <c:v>1.8023495427289167</c:v>
                </c:pt>
                <c:pt idx="21">
                  <c:v>1.8033712485959532</c:v>
                </c:pt>
                <c:pt idx="22">
                  <c:v>1.801369872611112</c:v>
                </c:pt>
                <c:pt idx="23">
                  <c:v>1.7932262021495022</c:v>
                </c:pt>
                <c:pt idx="24">
                  <c:v>1.7753520777580993</c:v>
                </c:pt>
                <c:pt idx="25">
                  <c:v>1.7439664520680636</c:v>
                </c:pt>
                <c:pt idx="26">
                  <c:v>1.6953911083939048</c:v>
                </c:pt>
                <c:pt idx="27">
                  <c:v>1.6263455967290592</c:v>
                </c:pt>
                <c:pt idx="28">
                  <c:v>1.5342209508035154</c:v>
                </c:pt>
                <c:pt idx="29">
                  <c:v>1.4173131510919117</c:v>
                </c:pt>
                <c:pt idx="30">
                  <c:v>1.2749999999999999</c:v>
                </c:pt>
                <c:pt idx="31">
                  <c:v>1.1078488931407009</c:v>
                </c:pt>
                <c:pt idx="32">
                  <c:v>0.91764764476373095</c:v>
                </c:pt>
                <c:pt idx="33">
                  <c:v>0.70735573775680516</c:v>
                </c:pt>
                <c:pt idx="34">
                  <c:v>0.48097876421720698</c:v>
                </c:pt>
                <c:pt idx="35">
                  <c:v>0.24337403390833076</c:v>
                </c:pt>
                <c:pt idx="36">
                  <c:v>3.430415673744136E-16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2-4733-A012-2D8F0F43672B}"/>
            </c:ext>
          </c:extLst>
        </c:ser>
        <c:ser>
          <c:idx val="1"/>
          <c:order val="1"/>
          <c:tx>
            <c:strRef>
              <c:f>Coppel!$F$9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Coppel!$B$46:$B$82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Coppel!$F$46:$F$82</c:f>
              <c:numCache>
                <c:formatCode>0.0000</c:formatCode>
                <c:ptCount val="37"/>
                <c:pt idx="0">
                  <c:v>0</c:v>
                </c:pt>
                <c:pt idx="1">
                  <c:v>-7.5672179506692597E-3</c:v>
                </c:pt>
                <c:pt idx="2">
                  <c:v>-2.9695587306942405E-2</c:v>
                </c:pt>
                <c:pt idx="3">
                  <c:v>-6.4704761275630213E-2</c:v>
                </c:pt>
                <c:pt idx="4">
                  <c:v>-0.10992315519647691</c:v>
                </c:pt>
                <c:pt idx="5">
                  <c:v>-0.16187218548353233</c:v>
                </c:pt>
                <c:pt idx="6">
                  <c:v>-0.21650635094610954</c:v>
                </c:pt>
                <c:pt idx="7">
                  <c:v>-0.26949277234787811</c:v>
                </c:pt>
                <c:pt idx="8">
                  <c:v>-0.31651111077974425</c:v>
                </c:pt>
                <c:pt idx="9">
                  <c:v>-0.35355339059327351</c:v>
                </c:pt>
                <c:pt idx="10">
                  <c:v>-0.3772032533677443</c:v>
                </c:pt>
                <c:pt idx="11">
                  <c:v>-0.38487556566002845</c:v>
                </c:pt>
                <c:pt idx="12">
                  <c:v>-0.375</c:v>
                </c:pt>
                <c:pt idx="13">
                  <c:v>-0.34713602200744187</c:v>
                </c:pt>
                <c:pt idx="14">
                  <c:v>-0.30201138677752681</c:v>
                </c:pt>
                <c:pt idx="15">
                  <c:v>-0.24148145657226699</c:v>
                </c:pt>
                <c:pt idx="16">
                  <c:v>-0.16841204441673263</c:v>
                </c:pt>
                <c:pt idx="17">
                  <c:v>-8.6493696962544692E-2</c:v>
                </c:pt>
                <c:pt idx="18">
                  <c:v>-6.1257422745431001E-17</c:v>
                </c:pt>
                <c:pt idx="19">
                  <c:v>8.6493696962544775E-2</c:v>
                </c:pt>
                <c:pt idx="20">
                  <c:v>0.16841204441673246</c:v>
                </c:pt>
                <c:pt idx="21">
                  <c:v>0.24148145657226699</c:v>
                </c:pt>
                <c:pt idx="22">
                  <c:v>0.3020113867775267</c:v>
                </c:pt>
                <c:pt idx="23">
                  <c:v>0.34713602200744198</c:v>
                </c:pt>
                <c:pt idx="24">
                  <c:v>0.37499999999999989</c:v>
                </c:pt>
                <c:pt idx="25">
                  <c:v>0.38487556566002856</c:v>
                </c:pt>
                <c:pt idx="26">
                  <c:v>0.3772032533677443</c:v>
                </c:pt>
                <c:pt idx="27">
                  <c:v>0.35355339059327373</c:v>
                </c:pt>
                <c:pt idx="28">
                  <c:v>0.31651111077974459</c:v>
                </c:pt>
                <c:pt idx="29">
                  <c:v>0.26949277234787827</c:v>
                </c:pt>
                <c:pt idx="30">
                  <c:v>0.21650635094610954</c:v>
                </c:pt>
                <c:pt idx="31">
                  <c:v>0.16187218548353233</c:v>
                </c:pt>
                <c:pt idx="32">
                  <c:v>0.10992315519647719</c:v>
                </c:pt>
                <c:pt idx="33">
                  <c:v>6.4704761275630282E-2</c:v>
                </c:pt>
                <c:pt idx="34">
                  <c:v>2.9695587306942349E-2</c:v>
                </c:pt>
                <c:pt idx="35">
                  <c:v>7.5672179506693776E-3</c:v>
                </c:pt>
                <c:pt idx="36">
                  <c:v>4.202768462381941E-32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02-4733-A012-2D8F0F43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52920"/>
        <c:axId val="655228104"/>
      </c:scatterChart>
      <c:valAx>
        <c:axId val="65885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28104"/>
        <c:crosses val="autoZero"/>
        <c:crossBetween val="midCat"/>
      </c:valAx>
      <c:valAx>
        <c:axId val="6552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5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74999999999996"/>
          <c:y val="0.21374927092446774"/>
          <c:w val="0.1098055555555555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25</xdr:row>
      <xdr:rowOff>23812</xdr:rowOff>
    </xdr:from>
    <xdr:to>
      <xdr:col>12</xdr:col>
      <xdr:colOff>557212</xdr:colOff>
      <xdr:row>39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504825</xdr:colOff>
      <xdr:row>15</xdr:row>
      <xdr:rowOff>166687</xdr:rowOff>
    </xdr:from>
    <xdr:to>
      <xdr:col>29</xdr:col>
      <xdr:colOff>200025</xdr:colOff>
      <xdr:row>30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</xdr:row>
      <xdr:rowOff>0</xdr:rowOff>
    </xdr:from>
    <xdr:to>
      <xdr:col>28</xdr:col>
      <xdr:colOff>560838</xdr:colOff>
      <xdr:row>12</xdr:row>
      <xdr:rowOff>171190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5700" y="381000"/>
          <a:ext cx="9095238" cy="2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24</xdr:col>
      <xdr:colOff>560838</xdr:colOff>
      <xdr:row>17</xdr:row>
      <xdr:rowOff>171190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333500"/>
          <a:ext cx="9095238" cy="20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24</xdr:col>
      <xdr:colOff>560838</xdr:colOff>
      <xdr:row>17</xdr:row>
      <xdr:rowOff>171190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1333500"/>
          <a:ext cx="9095238" cy="2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12</xdr:row>
      <xdr:rowOff>57150</xdr:rowOff>
    </xdr:from>
    <xdr:to>
      <xdr:col>24</xdr:col>
      <xdr:colOff>84588</xdr:colOff>
      <xdr:row>23</xdr:row>
      <xdr:rowOff>37840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8375" y="6153150"/>
          <a:ext cx="9095238" cy="2076190"/>
        </a:xfrm>
        <a:prstGeom prst="rect">
          <a:avLst/>
        </a:prstGeom>
      </xdr:spPr>
    </xdr:pic>
    <xdr:clientData/>
  </xdr:twoCellAnchor>
  <xdr:twoCellAnchor>
    <xdr:from>
      <xdr:col>7</xdr:col>
      <xdr:colOff>371475</xdr:colOff>
      <xdr:row>28</xdr:row>
      <xdr:rowOff>142875</xdr:rowOff>
    </xdr:from>
    <xdr:to>
      <xdr:col>15</xdr:col>
      <xdr:colOff>66675</xdr:colOff>
      <xdr:row>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44</xdr:row>
      <xdr:rowOff>104775</xdr:rowOff>
    </xdr:from>
    <xdr:to>
      <xdr:col>15</xdr:col>
      <xdr:colOff>152400</xdr:colOff>
      <xdr:row>58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ero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rc.nasa.gov/www/k-12/airplane/trig.html" TargetMode="External"/><Relationship Id="rId4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5:N19"/>
  <sheetViews>
    <sheetView workbookViewId="0">
      <selection activeCell="J24" sqref="J24"/>
    </sheetView>
  </sheetViews>
  <sheetFormatPr defaultRowHeight="15" x14ac:dyDescent="0.25"/>
  <sheetData>
    <row r="5" spans="4:14" x14ac:dyDescent="0.25">
      <c r="D5">
        <v>0</v>
      </c>
    </row>
    <row r="6" spans="4:14" x14ac:dyDescent="0.25">
      <c r="D6">
        <v>15</v>
      </c>
    </row>
    <row r="7" spans="4:14" x14ac:dyDescent="0.25">
      <c r="D7">
        <v>30</v>
      </c>
    </row>
    <row r="12" spans="4:14" x14ac:dyDescent="0.25">
      <c r="D12" t="s">
        <v>0</v>
      </c>
      <c r="E12">
        <v>10</v>
      </c>
      <c r="H12" s="1">
        <v>0</v>
      </c>
      <c r="I12">
        <v>0</v>
      </c>
      <c r="J12">
        <v>0</v>
      </c>
    </row>
    <row r="13" spans="4:14" x14ac:dyDescent="0.25">
      <c r="D13" t="s">
        <v>1</v>
      </c>
      <c r="E13">
        <v>0</v>
      </c>
      <c r="H13" s="1">
        <v>0.5</v>
      </c>
      <c r="I13">
        <f>H13*$E$12</f>
        <v>5</v>
      </c>
      <c r="J13">
        <f t="shared" ref="J13:J19" si="0">0.5*E$12*H13^2</f>
        <v>1.25</v>
      </c>
      <c r="K13">
        <f>J13-J12</f>
        <v>1.25</v>
      </c>
      <c r="L13">
        <f t="shared" ref="L13:L19" si="1">(2*$E$12*J13)^0.5</f>
        <v>5</v>
      </c>
      <c r="M13">
        <f>L12+(2*$E$12*K13)^0.5</f>
        <v>5</v>
      </c>
      <c r="N13">
        <f>(-M12+SQRT(M12^2+2*$E$12*K13))/$E$12</f>
        <v>0.5</v>
      </c>
    </row>
    <row r="14" spans="4:14" x14ac:dyDescent="0.25">
      <c r="H14" s="1">
        <v>1</v>
      </c>
      <c r="I14">
        <f t="shared" ref="I14:I19" si="2">H14*$E$12</f>
        <v>10</v>
      </c>
      <c r="J14">
        <f t="shared" si="0"/>
        <v>5</v>
      </c>
      <c r="K14">
        <f t="shared" ref="K14:K19" si="3">J14-J13</f>
        <v>3.75</v>
      </c>
      <c r="L14">
        <f t="shared" si="1"/>
        <v>10</v>
      </c>
      <c r="M14">
        <f t="shared" ref="M14:M19" si="4">(M13^2+2*$E$12*K14)^0.5</f>
        <v>10</v>
      </c>
      <c r="N14">
        <f t="shared" ref="N14:N19" si="5">(-M13+SQRT(M13^2+2*$E$12*K14))/$E$12</f>
        <v>0.5</v>
      </c>
    </row>
    <row r="15" spans="4:14" x14ac:dyDescent="0.25">
      <c r="H15" s="1">
        <v>1.5</v>
      </c>
      <c r="I15">
        <f t="shared" si="2"/>
        <v>15</v>
      </c>
      <c r="J15">
        <f t="shared" si="0"/>
        <v>11.25</v>
      </c>
      <c r="K15">
        <f t="shared" si="3"/>
        <v>6.25</v>
      </c>
      <c r="L15">
        <f t="shared" si="1"/>
        <v>15</v>
      </c>
      <c r="M15">
        <f t="shared" si="4"/>
        <v>15</v>
      </c>
      <c r="N15">
        <f t="shared" si="5"/>
        <v>0.5</v>
      </c>
    </row>
    <row r="16" spans="4:14" x14ac:dyDescent="0.25">
      <c r="H16" s="1">
        <v>2</v>
      </c>
      <c r="I16">
        <f t="shared" si="2"/>
        <v>20</v>
      </c>
      <c r="J16">
        <f t="shared" si="0"/>
        <v>20</v>
      </c>
      <c r="K16">
        <f t="shared" si="3"/>
        <v>8.75</v>
      </c>
      <c r="L16">
        <f t="shared" si="1"/>
        <v>20</v>
      </c>
      <c r="M16">
        <f t="shared" si="4"/>
        <v>20</v>
      </c>
      <c r="N16">
        <f t="shared" si="5"/>
        <v>0.5</v>
      </c>
    </row>
    <row r="17" spans="8:14" x14ac:dyDescent="0.25">
      <c r="H17" s="1">
        <v>2.5</v>
      </c>
      <c r="I17">
        <f t="shared" si="2"/>
        <v>25</v>
      </c>
      <c r="J17">
        <f t="shared" si="0"/>
        <v>31.25</v>
      </c>
      <c r="K17">
        <f t="shared" si="3"/>
        <v>11.25</v>
      </c>
      <c r="L17">
        <f t="shared" si="1"/>
        <v>25</v>
      </c>
      <c r="M17">
        <f t="shared" si="4"/>
        <v>25</v>
      </c>
      <c r="N17">
        <f t="shared" si="5"/>
        <v>0.5</v>
      </c>
    </row>
    <row r="18" spans="8:14" x14ac:dyDescent="0.25">
      <c r="H18" s="1">
        <v>3</v>
      </c>
      <c r="I18">
        <f t="shared" si="2"/>
        <v>30</v>
      </c>
      <c r="J18">
        <f t="shared" si="0"/>
        <v>45</v>
      </c>
      <c r="K18">
        <f t="shared" si="3"/>
        <v>13.75</v>
      </c>
      <c r="L18">
        <f t="shared" si="1"/>
        <v>30</v>
      </c>
      <c r="M18">
        <f t="shared" si="4"/>
        <v>30</v>
      </c>
      <c r="N18">
        <f t="shared" si="5"/>
        <v>0.5</v>
      </c>
    </row>
    <row r="19" spans="8:14" x14ac:dyDescent="0.25">
      <c r="H19" s="1">
        <v>3.5</v>
      </c>
      <c r="I19">
        <f t="shared" si="2"/>
        <v>35</v>
      </c>
      <c r="J19">
        <f t="shared" si="0"/>
        <v>61.25</v>
      </c>
      <c r="K19">
        <f t="shared" si="3"/>
        <v>16.25</v>
      </c>
      <c r="L19">
        <f t="shared" si="1"/>
        <v>35</v>
      </c>
      <c r="M19">
        <f t="shared" si="4"/>
        <v>35</v>
      </c>
      <c r="N19">
        <f t="shared" si="5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Q38"/>
  <sheetViews>
    <sheetView topLeftCell="A7" workbookViewId="0">
      <selection activeCell="H15" sqref="H15"/>
    </sheetView>
  </sheetViews>
  <sheetFormatPr defaultRowHeight="15" x14ac:dyDescent="0.25"/>
  <sheetData>
    <row r="3" spans="2:17" x14ac:dyDescent="0.25">
      <c r="E3">
        <v>11</v>
      </c>
    </row>
    <row r="5" spans="2:17" x14ac:dyDescent="0.25">
      <c r="E5">
        <v>2.83</v>
      </c>
    </row>
    <row r="8" spans="2:17" x14ac:dyDescent="0.25">
      <c r="F8">
        <f>-4.61</f>
        <v>-4.6100000000000003</v>
      </c>
      <c r="H8">
        <f>F8^2</f>
        <v>21.252100000000002</v>
      </c>
    </row>
    <row r="14" spans="2:17" x14ac:dyDescent="0.25">
      <c r="H14" t="s">
        <v>5</v>
      </c>
    </row>
    <row r="15" spans="2:17" x14ac:dyDescent="0.25">
      <c r="B15" t="s">
        <v>3</v>
      </c>
      <c r="C15">
        <v>1</v>
      </c>
      <c r="D15">
        <v>4</v>
      </c>
      <c r="F15">
        <v>40</v>
      </c>
      <c r="H15">
        <v>1</v>
      </c>
      <c r="I15">
        <v>1.5</v>
      </c>
      <c r="J15">
        <v>1.9</v>
      </c>
      <c r="K15">
        <v>2</v>
      </c>
      <c r="L15">
        <v>2.1</v>
      </c>
      <c r="M15">
        <v>3</v>
      </c>
      <c r="N15">
        <v>4</v>
      </c>
      <c r="Q15">
        <v>2</v>
      </c>
    </row>
    <row r="16" spans="2:17" x14ac:dyDescent="0.25">
      <c r="B16" t="s">
        <v>2</v>
      </c>
      <c r="C16">
        <v>0.25</v>
      </c>
      <c r="D16">
        <v>0.25</v>
      </c>
      <c r="F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Q16">
        <v>0.48992999999999998</v>
      </c>
    </row>
    <row r="17" spans="2:17" x14ac:dyDescent="0.25">
      <c r="B17" s="2" t="s">
        <v>4</v>
      </c>
      <c r="C17">
        <v>1935</v>
      </c>
      <c r="D17">
        <v>2013</v>
      </c>
      <c r="F17">
        <v>2015.61</v>
      </c>
      <c r="H17">
        <v>1868.34</v>
      </c>
      <c r="I17">
        <v>1906.12</v>
      </c>
      <c r="J17">
        <v>1925.28</v>
      </c>
      <c r="K17">
        <v>1929.2</v>
      </c>
      <c r="L17">
        <v>1932.82</v>
      </c>
      <c r="M17">
        <v>1957.1</v>
      </c>
      <c r="N17">
        <v>1974</v>
      </c>
      <c r="Q17">
        <v>1930.85</v>
      </c>
    </row>
    <row r="18" spans="2:17" x14ac:dyDescent="0.25">
      <c r="C18">
        <v>1.01</v>
      </c>
      <c r="F18">
        <v>0.55000000000000004</v>
      </c>
      <c r="H18">
        <v>0.48</v>
      </c>
      <c r="I18">
        <v>0.4975</v>
      </c>
      <c r="J18">
        <v>0.50590000000000002</v>
      </c>
      <c r="K18">
        <v>0.50590000000000002</v>
      </c>
      <c r="L18">
        <v>0.50719999999999998</v>
      </c>
      <c r="M18">
        <v>0.51629999999999998</v>
      </c>
      <c r="N18">
        <v>0.52280000000000004</v>
      </c>
      <c r="Q18">
        <v>0.51680000000000004</v>
      </c>
    </row>
    <row r="20" spans="2:17" x14ac:dyDescent="0.25">
      <c r="L20">
        <f>N18/K18</f>
        <v>1.033405811425183</v>
      </c>
    </row>
    <row r="23" spans="2:17" x14ac:dyDescent="0.25">
      <c r="B23">
        <v>3.76</v>
      </c>
    </row>
    <row r="24" spans="2:17" x14ac:dyDescent="0.25">
      <c r="B24">
        <f>B23*2/3</f>
        <v>2.5066666666666664</v>
      </c>
    </row>
    <row r="27" spans="2:17" x14ac:dyDescent="0.25">
      <c r="B27">
        <f>13.05+8*0.348</f>
        <v>15.834</v>
      </c>
    </row>
    <row r="28" spans="2:17" x14ac:dyDescent="0.25">
      <c r="C28">
        <f>2.35*3/2</f>
        <v>3.5250000000000004</v>
      </c>
    </row>
    <row r="29" spans="2:17" x14ac:dyDescent="0.25">
      <c r="C29">
        <f>2.35+0.25</f>
        <v>2.6</v>
      </c>
    </row>
    <row r="30" spans="2:17" x14ac:dyDescent="0.25">
      <c r="B30">
        <v>2.35</v>
      </c>
      <c r="C30">
        <f>B30*0.5</f>
        <v>1.175</v>
      </c>
    </row>
    <row r="31" spans="2:17" x14ac:dyDescent="0.25">
      <c r="B31">
        <f>90*PI()/180*B30</f>
        <v>3.6913713679680069</v>
      </c>
    </row>
    <row r="34" spans="2:3" x14ac:dyDescent="0.25">
      <c r="B34">
        <v>55</v>
      </c>
      <c r="C34">
        <f>B$30*SIN(B34*PI()/180)</f>
        <v>1.9250073040791309</v>
      </c>
    </row>
    <row r="35" spans="2:3" x14ac:dyDescent="0.25">
      <c r="B35">
        <v>35</v>
      </c>
      <c r="C35">
        <f>B$30*SIN(B35*PI()/180)</f>
        <v>1.3479046254249583</v>
      </c>
    </row>
    <row r="36" spans="2:3" x14ac:dyDescent="0.25">
      <c r="C36">
        <f>C34+C35</f>
        <v>3.2729119295040894</v>
      </c>
    </row>
    <row r="37" spans="2:3" x14ac:dyDescent="0.25">
      <c r="C37">
        <f>0.92</f>
        <v>0.92</v>
      </c>
    </row>
    <row r="38" spans="2:3" x14ac:dyDescent="0.25">
      <c r="C38">
        <f>C36/C37</f>
        <v>3.5575129668522707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5:P93"/>
  <sheetViews>
    <sheetView workbookViewId="0">
      <selection activeCell="N34" sqref="N34"/>
    </sheetView>
  </sheetViews>
  <sheetFormatPr defaultRowHeight="15" x14ac:dyDescent="0.25"/>
  <cols>
    <col min="4" max="4" width="14.42578125" customWidth="1"/>
    <col min="5" max="5" width="7.7109375" customWidth="1"/>
    <col min="6" max="7" width="7" customWidth="1"/>
    <col min="8" max="9" width="7.7109375" customWidth="1"/>
    <col min="10" max="10" width="5" customWidth="1"/>
    <col min="11" max="11" width="5.42578125" customWidth="1"/>
    <col min="12" max="12" width="4.85546875" customWidth="1"/>
  </cols>
  <sheetData>
    <row r="5" spans="4:9" x14ac:dyDescent="0.25">
      <c r="D5" t="s">
        <v>6</v>
      </c>
      <c r="E5">
        <v>1.5</v>
      </c>
    </row>
    <row r="6" spans="4:9" x14ac:dyDescent="0.25">
      <c r="E6" s="3">
        <f>E16-E7</f>
        <v>1.5707963267948963</v>
      </c>
    </row>
    <row r="7" spans="4:9" x14ac:dyDescent="0.25">
      <c r="D7" s="5">
        <v>35</v>
      </c>
      <c r="E7" s="4">
        <f>D7*PI()/180</f>
        <v>0.6108652381980153</v>
      </c>
      <c r="F7" s="4">
        <f>($E$5/2)*(1-COS(PI()*(E7-$E$7)/$E$6))</f>
        <v>0</v>
      </c>
      <c r="G7" s="7">
        <f>($E$5/2)*(PI()/$E$6)*SIN(PI()*(E7-$E$7)/$E$6)</f>
        <v>0</v>
      </c>
      <c r="H7" s="6">
        <f>($E$5/2)*((PI()/$E$6)^2)*COS(PI()*(E7-$E$7)/$E$6)</f>
        <v>3.0000000000000013</v>
      </c>
    </row>
    <row r="8" spans="4:9" x14ac:dyDescent="0.25">
      <c r="D8" s="5">
        <v>45</v>
      </c>
      <c r="E8" s="4">
        <f t="shared" ref="E8:E16" si="0">D8*PI()/180</f>
        <v>0.78539816339744828</v>
      </c>
      <c r="F8" s="4">
        <f t="shared" ref="F8:F16" si="1">($E$5/2)*(1-COS(PI()*(E8-$E$7)/$E$6))</f>
        <v>4.5230534410568762E-2</v>
      </c>
      <c r="G8" s="7">
        <f>($E$5/2)*(PI()/$E$6)*SIN(PI()*(E8-$E$7)/$E$6)</f>
        <v>0.51303021498850332</v>
      </c>
      <c r="H8" s="6">
        <f t="shared" ref="H8:H16" si="2">($E$5/2)*((PI()/$E$6)^2)*COS(PI()*(E8-$E$7)/$E$6)</f>
        <v>2.8190778623577262</v>
      </c>
      <c r="I8" s="3"/>
    </row>
    <row r="9" spans="4:9" x14ac:dyDescent="0.25">
      <c r="D9" s="5">
        <v>55</v>
      </c>
      <c r="E9" s="4">
        <f t="shared" si="0"/>
        <v>0.95993108859688125</v>
      </c>
      <c r="F9" s="4">
        <f t="shared" si="1"/>
        <v>0.17546666766076649</v>
      </c>
      <c r="G9" s="7">
        <f t="shared" ref="G9:G16" si="3">($E$5/2)*(PI()/$E$6)*SIN(PI()*(E9-$E$7)/$E$6)</f>
        <v>0.96418141452980932</v>
      </c>
      <c r="H9" s="6">
        <f t="shared" si="2"/>
        <v>2.298133329356935</v>
      </c>
      <c r="I9" s="3"/>
    </row>
    <row r="10" spans="4:9" x14ac:dyDescent="0.25">
      <c r="D10" s="5">
        <v>65</v>
      </c>
      <c r="E10" s="4">
        <f t="shared" si="0"/>
        <v>1.1344640137963142</v>
      </c>
      <c r="F10" s="4">
        <f t="shared" si="1"/>
        <v>0.37500000000000017</v>
      </c>
      <c r="G10" s="7">
        <f t="shared" si="3"/>
        <v>1.2990381056766587</v>
      </c>
      <c r="H10" s="6">
        <f t="shared" si="2"/>
        <v>1.4999999999999998</v>
      </c>
      <c r="I10" s="3"/>
    </row>
    <row r="11" spans="4:9" x14ac:dyDescent="0.25">
      <c r="D11" s="5">
        <v>75</v>
      </c>
      <c r="E11" s="4">
        <f t="shared" si="0"/>
        <v>1.3089969389957472</v>
      </c>
      <c r="F11" s="4">
        <f t="shared" si="1"/>
        <v>0.61976386674980233</v>
      </c>
      <c r="G11" s="7">
        <f t="shared" si="3"/>
        <v>1.4772116295183126</v>
      </c>
      <c r="H11" s="6">
        <f t="shared" si="2"/>
        <v>0.52094453300079091</v>
      </c>
      <c r="I11" s="3"/>
    </row>
    <row r="12" spans="4:9" x14ac:dyDescent="0.25">
      <c r="D12" s="5">
        <v>85</v>
      </c>
      <c r="E12" s="4">
        <f t="shared" si="0"/>
        <v>1.4835298641951802</v>
      </c>
      <c r="F12" s="4">
        <f t="shared" si="1"/>
        <v>0.88023613325019801</v>
      </c>
      <c r="G12" s="7">
        <f t="shared" si="3"/>
        <v>1.4772116295183124</v>
      </c>
      <c r="H12" s="6">
        <f t="shared" si="2"/>
        <v>-0.52094453300079246</v>
      </c>
      <c r="I12" s="3"/>
    </row>
    <row r="13" spans="4:9" x14ac:dyDescent="0.25">
      <c r="D13" s="5">
        <v>95</v>
      </c>
      <c r="E13" s="4">
        <f t="shared" si="0"/>
        <v>1.6580627893946132</v>
      </c>
      <c r="F13" s="4">
        <f t="shared" si="1"/>
        <v>1.1250000000000004</v>
      </c>
      <c r="G13" s="7">
        <f t="shared" si="3"/>
        <v>1.2990381056766578</v>
      </c>
      <c r="H13" s="6">
        <f t="shared" si="2"/>
        <v>-1.5000000000000022</v>
      </c>
      <c r="I13" s="3"/>
    </row>
    <row r="14" spans="4:9" x14ac:dyDescent="0.25">
      <c r="D14" s="5">
        <v>105</v>
      </c>
      <c r="E14" s="4">
        <f t="shared" si="0"/>
        <v>1.8325957145940461</v>
      </c>
      <c r="F14" s="4">
        <f t="shared" si="1"/>
        <v>1.3245333323392336</v>
      </c>
      <c r="G14" s="7">
        <f t="shared" si="3"/>
        <v>0.96418141452980854</v>
      </c>
      <c r="H14" s="6">
        <f t="shared" si="2"/>
        <v>-2.2981333293569364</v>
      </c>
      <c r="I14" s="3"/>
    </row>
    <row r="15" spans="4:9" x14ac:dyDescent="0.25">
      <c r="D15" s="5">
        <v>115</v>
      </c>
      <c r="E15" s="4">
        <f t="shared" si="0"/>
        <v>2.0071286397934789</v>
      </c>
      <c r="F15" s="4">
        <f t="shared" si="1"/>
        <v>1.4547694655894312</v>
      </c>
      <c r="G15" s="7">
        <f t="shared" si="3"/>
        <v>0.51303021498850288</v>
      </c>
      <c r="H15" s="6">
        <f t="shared" si="2"/>
        <v>-2.8190778623577266</v>
      </c>
      <c r="I15" s="3"/>
    </row>
    <row r="16" spans="4:9" x14ac:dyDescent="0.25">
      <c r="D16" s="5">
        <v>125</v>
      </c>
      <c r="E16" s="4">
        <f t="shared" si="0"/>
        <v>2.1816615649929116</v>
      </c>
      <c r="F16" s="4">
        <f t="shared" si="1"/>
        <v>1.5</v>
      </c>
      <c r="G16" s="7">
        <f t="shared" si="3"/>
        <v>1.8377226823629305E-16</v>
      </c>
      <c r="H16" s="6">
        <f t="shared" si="2"/>
        <v>-3.0000000000000013</v>
      </c>
      <c r="I16" s="3"/>
    </row>
    <row r="18" spans="4:16" x14ac:dyDescent="0.25">
      <c r="D18" t="s">
        <v>11</v>
      </c>
    </row>
    <row r="20" spans="4:16" x14ac:dyDescent="0.25">
      <c r="D20" s="8" t="s">
        <v>7</v>
      </c>
      <c r="E20" s="3"/>
    </row>
    <row r="21" spans="4:16" x14ac:dyDescent="0.25">
      <c r="D21" s="9"/>
      <c r="E21" s="4"/>
      <c r="F21" s="4"/>
      <c r="G21" s="7"/>
    </row>
    <row r="22" spans="4:16" x14ac:dyDescent="0.25">
      <c r="D22" s="10" t="s">
        <v>8</v>
      </c>
      <c r="E22" s="4"/>
      <c r="F22" s="4"/>
      <c r="G22" s="7"/>
      <c r="H22" s="3"/>
      <c r="I22" s="3"/>
    </row>
    <row r="23" spans="4:16" x14ac:dyDescent="0.25">
      <c r="E23" s="4"/>
      <c r="F23" s="4"/>
      <c r="G23" s="7"/>
      <c r="H23" s="3"/>
      <c r="I23" s="3"/>
    </row>
    <row r="24" spans="4:16" x14ac:dyDescent="0.25">
      <c r="D24" s="11" t="s">
        <v>9</v>
      </c>
      <c r="E24" s="4"/>
      <c r="F24" s="4"/>
      <c r="G24" s="7"/>
      <c r="H24" s="3"/>
      <c r="I24" s="3"/>
    </row>
    <row r="25" spans="4:16" x14ac:dyDescent="0.25">
      <c r="D25" s="9"/>
      <c r="E25" s="4"/>
      <c r="F25" s="4"/>
      <c r="G25" s="7"/>
      <c r="H25" s="3"/>
      <c r="I25" s="3"/>
    </row>
    <row r="26" spans="4:16" x14ac:dyDescent="0.25">
      <c r="D26" s="10" t="s">
        <v>10</v>
      </c>
      <c r="E26" s="4"/>
      <c r="F26" s="4"/>
      <c r="G26" s="7"/>
      <c r="H26" s="3"/>
      <c r="I26" s="3"/>
    </row>
    <row r="27" spans="4:16" x14ac:dyDescent="0.25">
      <c r="D27" s="5"/>
      <c r="E27" s="4"/>
      <c r="F27" s="4"/>
      <c r="G27" s="7"/>
      <c r="H27" s="3"/>
      <c r="I27" s="3"/>
    </row>
    <row r="28" spans="4:16" x14ac:dyDescent="0.25">
      <c r="D28" s="12"/>
      <c r="E28" s="4"/>
      <c r="F28" s="4"/>
      <c r="G28" s="7"/>
      <c r="H28" s="3"/>
      <c r="I28" s="3"/>
    </row>
    <row r="29" spans="4:16" x14ac:dyDescent="0.25">
      <c r="D29" s="12"/>
      <c r="E29" s="4"/>
      <c r="F29" s="4"/>
      <c r="G29" s="7"/>
      <c r="H29" s="3"/>
      <c r="I29" s="3"/>
    </row>
    <row r="30" spans="4:16" x14ac:dyDescent="0.25">
      <c r="D30" s="12" t="s">
        <v>20</v>
      </c>
      <c r="E30" s="4" t="s">
        <v>21</v>
      </c>
      <c r="F30" s="4" t="s">
        <v>22</v>
      </c>
      <c r="G30" s="7" t="s">
        <v>23</v>
      </c>
      <c r="H30" s="3" t="s">
        <v>24</v>
      </c>
      <c r="I30" s="3" t="s">
        <v>25</v>
      </c>
      <c r="J30" t="s">
        <v>26</v>
      </c>
      <c r="K30" t="s">
        <v>27</v>
      </c>
      <c r="L30" t="s">
        <v>28</v>
      </c>
      <c r="N30" s="4" t="s">
        <v>22</v>
      </c>
      <c r="O30" s="7"/>
      <c r="P30" s="3" t="s">
        <v>24</v>
      </c>
    </row>
    <row r="31" spans="4:16" x14ac:dyDescent="0.25">
      <c r="D31" s="12" t="s">
        <v>29</v>
      </c>
      <c r="E31" t="s">
        <v>30</v>
      </c>
      <c r="F31" t="s">
        <v>30</v>
      </c>
      <c r="G31" t="s">
        <v>30</v>
      </c>
      <c r="H31" t="s">
        <v>30</v>
      </c>
      <c r="N31" t="s">
        <v>30</v>
      </c>
      <c r="P31" t="s">
        <v>30</v>
      </c>
    </row>
    <row r="32" spans="4:16" x14ac:dyDescent="0.25">
      <c r="D32" s="13" t="s">
        <v>31</v>
      </c>
    </row>
    <row r="33" spans="4:16" x14ac:dyDescent="0.25">
      <c r="D33">
        <v>0</v>
      </c>
      <c r="F33">
        <v>0</v>
      </c>
      <c r="H33">
        <v>0</v>
      </c>
      <c r="J33">
        <v>0</v>
      </c>
      <c r="L33">
        <v>0</v>
      </c>
      <c r="M33">
        <f>D33*PI()/180</f>
        <v>0</v>
      </c>
      <c r="N33">
        <f>J33*COS(M33)-L33*SIN(M33)</f>
        <v>0</v>
      </c>
      <c r="P33">
        <f>J33*SIN(M33)+L33*COS(M33)</f>
        <v>0</v>
      </c>
    </row>
    <row r="34" spans="4:16" x14ac:dyDescent="0.25">
      <c r="D34">
        <v>10</v>
      </c>
      <c r="F34">
        <v>0.86280000000000001</v>
      </c>
      <c r="H34">
        <v>2.0899999999999998E-2</v>
      </c>
      <c r="J34">
        <v>0.85329999999999995</v>
      </c>
      <c r="L34">
        <v>-0.1293</v>
      </c>
      <c r="M34">
        <f t="shared" ref="M34:M52" si="4">D34*PI()/180</f>
        <v>0.17453292519943295</v>
      </c>
      <c r="N34">
        <f t="shared" ref="N34:N52" si="5">J34*COS(M34)-L34*SIN(M34)</f>
        <v>0.86278916501765113</v>
      </c>
      <c r="P34">
        <f t="shared" ref="P34:P52" si="6">J34*SIN(M34)+L34*COS(M34)</f>
        <v>2.0838347538713164E-2</v>
      </c>
    </row>
    <row r="35" spans="4:16" x14ac:dyDescent="0.25">
      <c r="D35">
        <v>15</v>
      </c>
      <c r="F35">
        <v>1.0314000000000001</v>
      </c>
      <c r="H35">
        <v>5.7700000000000001E-2</v>
      </c>
      <c r="J35">
        <v>1.0112000000000001</v>
      </c>
      <c r="L35">
        <v>-0.2112</v>
      </c>
      <c r="M35">
        <f t="shared" si="4"/>
        <v>0.26179938779914941</v>
      </c>
      <c r="N35">
        <f t="shared" si="5"/>
        <v>1.0314067778691585</v>
      </c>
      <c r="P35">
        <f t="shared" si="6"/>
        <v>5.7714283895417773E-2</v>
      </c>
    </row>
    <row r="36" spans="4:16" x14ac:dyDescent="0.25">
      <c r="D36">
        <v>17</v>
      </c>
      <c r="F36">
        <v>0.58020000000000005</v>
      </c>
      <c r="H36">
        <v>0.21640000000000001</v>
      </c>
      <c r="J36">
        <v>0.61809999999999998</v>
      </c>
      <c r="L36">
        <v>3.73E-2</v>
      </c>
      <c r="M36">
        <f t="shared" si="4"/>
        <v>0.29670597283903605</v>
      </c>
      <c r="N36">
        <f t="shared" si="5"/>
        <v>0.58018650507459413</v>
      </c>
      <c r="P36">
        <f t="shared" si="6"/>
        <v>0.21638511808654481</v>
      </c>
    </row>
    <row r="37" spans="4:16" x14ac:dyDescent="0.25">
      <c r="D37">
        <v>23</v>
      </c>
      <c r="F37">
        <v>0.57520000000000004</v>
      </c>
      <c r="H37">
        <v>0.33779999999999999</v>
      </c>
      <c r="J37">
        <v>0.66149999999999998</v>
      </c>
      <c r="L37">
        <v>8.6199999999999999E-2</v>
      </c>
      <c r="M37">
        <f t="shared" si="4"/>
        <v>0.40142572795869574</v>
      </c>
      <c r="N37">
        <f t="shared" si="5"/>
        <v>0.57523293728301395</v>
      </c>
      <c r="P37">
        <f t="shared" si="6"/>
        <v>0.33781615986325492</v>
      </c>
    </row>
    <row r="38" spans="4:16" x14ac:dyDescent="0.25">
      <c r="D38">
        <v>33</v>
      </c>
      <c r="F38">
        <v>0.88260000000000005</v>
      </c>
      <c r="H38">
        <v>0.69710000000000005</v>
      </c>
      <c r="J38">
        <v>1.1198999999999999</v>
      </c>
      <c r="L38">
        <v>0.10390000000000001</v>
      </c>
      <c r="M38">
        <f t="shared" si="4"/>
        <v>0.57595865315812877</v>
      </c>
      <c r="N38">
        <f t="shared" si="5"/>
        <v>0.88263917330401898</v>
      </c>
      <c r="P38">
        <f t="shared" si="6"/>
        <v>0.69707912732285837</v>
      </c>
    </row>
    <row r="39" spans="4:16" x14ac:dyDescent="0.25">
      <c r="D39">
        <v>45</v>
      </c>
      <c r="F39">
        <v>0.96199999999999997</v>
      </c>
      <c r="H39">
        <v>1.0828</v>
      </c>
      <c r="J39">
        <v>1.4459</v>
      </c>
      <c r="L39">
        <v>8.5400000000000004E-2</v>
      </c>
      <c r="M39">
        <f t="shared" si="4"/>
        <v>0.78539816339744828</v>
      </c>
      <c r="N39">
        <f t="shared" si="5"/>
        <v>0.96201877580429784</v>
      </c>
      <c r="P39">
        <f t="shared" si="6"/>
        <v>1.0827926140309603</v>
      </c>
    </row>
    <row r="40" spans="4:16" x14ac:dyDescent="0.25">
      <c r="D40">
        <v>55</v>
      </c>
      <c r="F40">
        <v>0.8579</v>
      </c>
      <c r="H40">
        <v>1.421</v>
      </c>
      <c r="J40">
        <v>1.6560999999999999</v>
      </c>
      <c r="L40">
        <v>0.1123</v>
      </c>
      <c r="M40">
        <f t="shared" si="4"/>
        <v>0.95993108859688125</v>
      </c>
      <c r="N40">
        <f t="shared" si="5"/>
        <v>0.85790916166731368</v>
      </c>
      <c r="P40">
        <f t="shared" si="6"/>
        <v>1.4210103343492215</v>
      </c>
    </row>
    <row r="41" spans="4:16" x14ac:dyDescent="0.25">
      <c r="D41">
        <v>70</v>
      </c>
      <c r="F41">
        <v>0.56030000000000002</v>
      </c>
      <c r="H41">
        <v>1.6585000000000001</v>
      </c>
      <c r="J41">
        <v>1.7501</v>
      </c>
      <c r="L41">
        <v>4.07E-2</v>
      </c>
      <c r="M41">
        <f t="shared" si="4"/>
        <v>1.2217304763960306</v>
      </c>
      <c r="N41">
        <f t="shared" si="5"/>
        <v>0.56032396316826649</v>
      </c>
      <c r="P41">
        <f t="shared" si="6"/>
        <v>1.6584762754707729</v>
      </c>
    </row>
    <row r="42" spans="4:16" x14ac:dyDescent="0.25">
      <c r="D42">
        <v>80</v>
      </c>
      <c r="F42">
        <v>0.32729999999999998</v>
      </c>
      <c r="H42">
        <v>1.8009999999999999</v>
      </c>
      <c r="J42">
        <v>1.8305</v>
      </c>
      <c r="L42">
        <v>-9.5999999999999992E-3</v>
      </c>
      <c r="M42">
        <f t="shared" si="4"/>
        <v>1.3962634015954636</v>
      </c>
      <c r="N42">
        <f t="shared" si="5"/>
        <v>0.32731714364823328</v>
      </c>
      <c r="P42">
        <f t="shared" si="6"/>
        <v>1.8010235693832441</v>
      </c>
    </row>
    <row r="43" spans="4:16" x14ac:dyDescent="0.25">
      <c r="D43">
        <v>90</v>
      </c>
      <c r="F43">
        <v>7.4399999999999994E-2</v>
      </c>
      <c r="H43">
        <v>1.8376999999999999</v>
      </c>
      <c r="J43">
        <v>1.8376999999999999</v>
      </c>
      <c r="L43">
        <v>-7.4399999999999994E-2</v>
      </c>
      <c r="M43">
        <f t="shared" si="4"/>
        <v>1.5707963267948966</v>
      </c>
      <c r="N43">
        <f t="shared" si="5"/>
        <v>7.4400000000000105E-2</v>
      </c>
      <c r="P43">
        <f t="shared" si="6"/>
        <v>1.8376999999999999</v>
      </c>
    </row>
    <row r="44" spans="4:16" x14ac:dyDescent="0.25">
      <c r="D44" s="12">
        <v>100</v>
      </c>
      <c r="F44">
        <v>-0.1835</v>
      </c>
      <c r="H44">
        <v>1.7581</v>
      </c>
      <c r="J44">
        <v>1.7632000000000001</v>
      </c>
      <c r="L44">
        <v>-0.1246</v>
      </c>
      <c r="M44">
        <f t="shared" si="4"/>
        <v>1.7453292519943295</v>
      </c>
      <c r="N44">
        <f t="shared" si="5"/>
        <v>-0.1834694208370104</v>
      </c>
      <c r="P44">
        <f t="shared" si="6"/>
        <v>1.7580495930484248</v>
      </c>
    </row>
    <row r="45" spans="4:16" x14ac:dyDescent="0.25">
      <c r="D45" s="12">
        <v>110</v>
      </c>
      <c r="F45">
        <v>-0.42649999999999999</v>
      </c>
      <c r="H45">
        <v>1.6362000000000001</v>
      </c>
      <c r="J45">
        <v>1.6834</v>
      </c>
      <c r="L45">
        <v>-0.15890000000000001</v>
      </c>
      <c r="M45">
        <f t="shared" si="4"/>
        <v>1.9198621771937625</v>
      </c>
      <c r="N45">
        <f t="shared" si="5"/>
        <v>-0.4264395518315498</v>
      </c>
      <c r="P45">
        <f t="shared" si="6"/>
        <v>1.6362255586054468</v>
      </c>
    </row>
    <row r="46" spans="4:16" x14ac:dyDescent="0.25">
      <c r="D46" s="12">
        <v>120</v>
      </c>
      <c r="F46">
        <v>-0.62980000000000003</v>
      </c>
      <c r="H46">
        <v>1.5037</v>
      </c>
      <c r="J46">
        <v>1.6171</v>
      </c>
      <c r="L46">
        <v>-0.20649999999999999</v>
      </c>
      <c r="M46">
        <f t="shared" si="4"/>
        <v>2.0943951023931953</v>
      </c>
      <c r="N46">
        <f t="shared" si="5"/>
        <v>-0.6297157541185131</v>
      </c>
      <c r="P46">
        <f t="shared" si="6"/>
        <v>1.5036996804598157</v>
      </c>
    </row>
    <row r="47" spans="4:16" x14ac:dyDescent="0.25">
      <c r="D47" s="12">
        <v>130</v>
      </c>
      <c r="F47">
        <v>-0.81320000000000003</v>
      </c>
      <c r="H47">
        <v>1.2601</v>
      </c>
      <c r="J47">
        <v>1.488</v>
      </c>
      <c r="L47">
        <v>-0.187</v>
      </c>
      <c r="M47">
        <f t="shared" si="4"/>
        <v>2.2689280275926285</v>
      </c>
      <c r="N47">
        <f t="shared" si="5"/>
        <v>-0.81321765235032162</v>
      </c>
      <c r="P47">
        <f t="shared" si="6"/>
        <v>1.260075414372422</v>
      </c>
    </row>
    <row r="48" spans="4:16" x14ac:dyDescent="0.25">
      <c r="D48" s="12">
        <v>140</v>
      </c>
      <c r="F48">
        <v>-0.89749999999999996</v>
      </c>
      <c r="H48">
        <v>0.9425</v>
      </c>
      <c r="J48">
        <v>1.2934000000000001</v>
      </c>
      <c r="L48">
        <v>-0.14510000000000001</v>
      </c>
      <c r="M48">
        <f t="shared" si="4"/>
        <v>2.4434609527920612</v>
      </c>
      <c r="N48">
        <f t="shared" si="5"/>
        <v>-0.89753340056456921</v>
      </c>
      <c r="P48">
        <f t="shared" si="6"/>
        <v>0.94253454306513396</v>
      </c>
    </row>
    <row r="49" spans="4:16" x14ac:dyDescent="0.25">
      <c r="D49" s="12">
        <v>150</v>
      </c>
      <c r="F49">
        <v>-0.70409999999999995</v>
      </c>
      <c r="H49">
        <v>0.6038</v>
      </c>
      <c r="J49">
        <v>0.91169999999999995</v>
      </c>
      <c r="L49">
        <v>-0.17080000000000001</v>
      </c>
      <c r="M49">
        <f t="shared" si="4"/>
        <v>2.6179938779914944</v>
      </c>
      <c r="N49">
        <f t="shared" si="5"/>
        <v>-0.70415536063027273</v>
      </c>
      <c r="P49">
        <f t="shared" si="6"/>
        <v>0.60376713896638212</v>
      </c>
    </row>
    <row r="50" spans="4:16" x14ac:dyDescent="0.25">
      <c r="D50" s="12">
        <v>160</v>
      </c>
      <c r="F50">
        <v>-0.58020000000000005</v>
      </c>
      <c r="H50">
        <v>0.31259999999999999</v>
      </c>
      <c r="J50">
        <v>0.65210000000000001</v>
      </c>
      <c r="L50">
        <v>-9.5299999999999996E-2</v>
      </c>
      <c r="M50">
        <f t="shared" si="4"/>
        <v>2.7925268031909272</v>
      </c>
      <c r="N50">
        <f t="shared" si="5"/>
        <v>-0.58017903835555462</v>
      </c>
      <c r="P50">
        <f t="shared" si="6"/>
        <v>0.31258404222356573</v>
      </c>
    </row>
    <row r="51" spans="4:16" x14ac:dyDescent="0.25">
      <c r="D51">
        <v>170</v>
      </c>
      <c r="F51">
        <v>-0.81320000000000003</v>
      </c>
      <c r="H51">
        <v>0.13250000000000001</v>
      </c>
      <c r="J51">
        <v>0.82389999999999997</v>
      </c>
      <c r="L51">
        <v>1.0699999999999999E-2</v>
      </c>
      <c r="M51">
        <f t="shared" si="4"/>
        <v>2.9670597283903604</v>
      </c>
      <c r="N51">
        <f t="shared" si="5"/>
        <v>-0.81324114320779428</v>
      </c>
      <c r="P51">
        <f t="shared" si="6"/>
        <v>0.1325312906225532</v>
      </c>
    </row>
    <row r="52" spans="4:16" x14ac:dyDescent="0.25">
      <c r="D52">
        <v>180</v>
      </c>
      <c r="F52">
        <v>0</v>
      </c>
      <c r="H52">
        <v>0</v>
      </c>
      <c r="J52">
        <v>0</v>
      </c>
      <c r="L52">
        <v>0</v>
      </c>
      <c r="M52">
        <f t="shared" si="4"/>
        <v>3.1415926535897931</v>
      </c>
      <c r="N52">
        <f t="shared" si="5"/>
        <v>0</v>
      </c>
      <c r="P52">
        <f t="shared" si="6"/>
        <v>0</v>
      </c>
    </row>
    <row r="55" spans="4:16" x14ac:dyDescent="0.25">
      <c r="D55">
        <v>0</v>
      </c>
      <c r="E55">
        <v>0</v>
      </c>
      <c r="F55">
        <v>0</v>
      </c>
    </row>
    <row r="56" spans="4:16" x14ac:dyDescent="0.25">
      <c r="D56">
        <v>10</v>
      </c>
      <c r="E56">
        <v>0.85329999999999995</v>
      </c>
      <c r="F56">
        <v>-0.1293</v>
      </c>
    </row>
    <row r="57" spans="4:16" x14ac:dyDescent="0.25">
      <c r="D57">
        <v>15</v>
      </c>
      <c r="E57">
        <v>1.0112000000000001</v>
      </c>
      <c r="F57">
        <v>-0.2112</v>
      </c>
    </row>
    <row r="58" spans="4:16" x14ac:dyDescent="0.25">
      <c r="D58">
        <v>17</v>
      </c>
      <c r="E58">
        <v>0.61809999999999998</v>
      </c>
      <c r="F58">
        <v>3.73E-2</v>
      </c>
    </row>
    <row r="59" spans="4:16" x14ac:dyDescent="0.25">
      <c r="D59">
        <v>23</v>
      </c>
      <c r="E59">
        <v>0.66149999999999998</v>
      </c>
      <c r="F59">
        <v>8.6199999999999999E-2</v>
      </c>
    </row>
    <row r="60" spans="4:16" x14ac:dyDescent="0.25">
      <c r="D60">
        <v>33</v>
      </c>
      <c r="E60">
        <v>1.1198999999999999</v>
      </c>
      <c r="F60">
        <v>0.10390000000000001</v>
      </c>
    </row>
    <row r="61" spans="4:16" x14ac:dyDescent="0.25">
      <c r="D61">
        <v>45</v>
      </c>
      <c r="E61">
        <v>1.4459</v>
      </c>
      <c r="F61">
        <v>8.5400000000000004E-2</v>
      </c>
    </row>
    <row r="62" spans="4:16" x14ac:dyDescent="0.25">
      <c r="D62">
        <v>55</v>
      </c>
      <c r="E62">
        <v>1.6560999999999999</v>
      </c>
      <c r="F62">
        <v>0.1123</v>
      </c>
    </row>
    <row r="63" spans="4:16" x14ac:dyDescent="0.25">
      <c r="D63">
        <v>70</v>
      </c>
      <c r="E63">
        <v>1.7501</v>
      </c>
      <c r="F63">
        <v>4.07E-2</v>
      </c>
    </row>
    <row r="64" spans="4:16" x14ac:dyDescent="0.25">
      <c r="D64">
        <v>80</v>
      </c>
      <c r="E64">
        <v>1.8305</v>
      </c>
      <c r="F64">
        <v>-9.5999999999999992E-3</v>
      </c>
    </row>
    <row r="65" spans="4:6" x14ac:dyDescent="0.25">
      <c r="D65">
        <v>90</v>
      </c>
      <c r="E65">
        <v>1.8376999999999999</v>
      </c>
      <c r="F65">
        <v>-7.4399999999999994E-2</v>
      </c>
    </row>
    <row r="66" spans="4:6" x14ac:dyDescent="0.25">
      <c r="D66" s="12">
        <v>100</v>
      </c>
      <c r="E66">
        <v>1.7632000000000001</v>
      </c>
      <c r="F66">
        <v>-0.1246</v>
      </c>
    </row>
    <row r="67" spans="4:6" x14ac:dyDescent="0.25">
      <c r="D67" s="12">
        <v>110</v>
      </c>
      <c r="E67">
        <v>1.6834</v>
      </c>
      <c r="F67">
        <v>-0.15890000000000001</v>
      </c>
    </row>
    <row r="68" spans="4:6" x14ac:dyDescent="0.25">
      <c r="D68" s="12">
        <v>120</v>
      </c>
      <c r="E68">
        <v>1.6171</v>
      </c>
      <c r="F68">
        <v>-0.20649999999999999</v>
      </c>
    </row>
    <row r="69" spans="4:6" x14ac:dyDescent="0.25">
      <c r="D69" s="12">
        <v>130</v>
      </c>
      <c r="E69">
        <v>1.488</v>
      </c>
      <c r="F69">
        <v>-0.187</v>
      </c>
    </row>
    <row r="70" spans="4:6" x14ac:dyDescent="0.25">
      <c r="D70" s="12">
        <v>140</v>
      </c>
      <c r="E70">
        <v>1.2934000000000001</v>
      </c>
      <c r="F70">
        <v>-0.14510000000000001</v>
      </c>
    </row>
    <row r="71" spans="4:6" x14ac:dyDescent="0.25">
      <c r="D71" s="12">
        <v>150</v>
      </c>
      <c r="E71">
        <v>0.91169999999999995</v>
      </c>
      <c r="F71">
        <v>-0.17080000000000001</v>
      </c>
    </row>
    <row r="72" spans="4:6" x14ac:dyDescent="0.25">
      <c r="D72" s="12">
        <v>160</v>
      </c>
      <c r="E72">
        <v>0.65210000000000001</v>
      </c>
      <c r="F72">
        <v>-9.5299999999999996E-2</v>
      </c>
    </row>
    <row r="73" spans="4:6" x14ac:dyDescent="0.25">
      <c r="D73">
        <v>170</v>
      </c>
      <c r="E73">
        <v>0.82389999999999997</v>
      </c>
      <c r="F73">
        <v>1.0699999999999999E-2</v>
      </c>
    </row>
    <row r="74" spans="4:6" x14ac:dyDescent="0.25">
      <c r="D74">
        <v>180</v>
      </c>
      <c r="E74">
        <v>0</v>
      </c>
      <c r="F74">
        <v>0</v>
      </c>
    </row>
    <row r="75" spans="4:6" x14ac:dyDescent="0.25">
      <c r="D75">
        <f ca="1">-1*INDIRECT("D"&amp;ROW()-2*(ROW()-74))</f>
        <v>-170</v>
      </c>
      <c r="E75">
        <f ca="1">INDIRECT("e"&amp;ROW()-2*(ROW()-74))</f>
        <v>0.82389999999999997</v>
      </c>
      <c r="F75">
        <v>-0.1293</v>
      </c>
    </row>
    <row r="76" spans="4:6" x14ac:dyDescent="0.25">
      <c r="D76">
        <f t="shared" ref="D76:D93" ca="1" si="7">-1*INDIRECT("D"&amp;ROW()-2*(ROW()-74))</f>
        <v>-160</v>
      </c>
      <c r="E76">
        <f t="shared" ref="E76:E93" ca="1" si="8">INDIRECT("e"&amp;ROW()-2*(ROW()-74))</f>
        <v>0.65210000000000001</v>
      </c>
      <c r="F76">
        <v>-0.2112</v>
      </c>
    </row>
    <row r="77" spans="4:6" x14ac:dyDescent="0.25">
      <c r="D77">
        <f t="shared" ca="1" si="7"/>
        <v>-150</v>
      </c>
      <c r="E77">
        <f t="shared" ca="1" si="8"/>
        <v>0.91169999999999995</v>
      </c>
      <c r="F77">
        <v>3.73E-2</v>
      </c>
    </row>
    <row r="78" spans="4:6" x14ac:dyDescent="0.25">
      <c r="D78">
        <f t="shared" ca="1" si="7"/>
        <v>-140</v>
      </c>
      <c r="E78">
        <f t="shared" ca="1" si="8"/>
        <v>1.2934000000000001</v>
      </c>
      <c r="F78">
        <v>8.6199999999999999E-2</v>
      </c>
    </row>
    <row r="79" spans="4:6" x14ac:dyDescent="0.25">
      <c r="D79">
        <f t="shared" ca="1" si="7"/>
        <v>-130</v>
      </c>
      <c r="E79">
        <f t="shared" ca="1" si="8"/>
        <v>1.488</v>
      </c>
      <c r="F79">
        <v>0.10390000000000001</v>
      </c>
    </row>
    <row r="80" spans="4:6" x14ac:dyDescent="0.25">
      <c r="D80">
        <f t="shared" ca="1" si="7"/>
        <v>-120</v>
      </c>
      <c r="E80">
        <f t="shared" ca="1" si="8"/>
        <v>1.6171</v>
      </c>
      <c r="F80">
        <v>8.5400000000000004E-2</v>
      </c>
    </row>
    <row r="81" spans="4:6" x14ac:dyDescent="0.25">
      <c r="D81">
        <f t="shared" ca="1" si="7"/>
        <v>-110</v>
      </c>
      <c r="E81">
        <f t="shared" ca="1" si="8"/>
        <v>1.6834</v>
      </c>
      <c r="F81">
        <v>0.1123</v>
      </c>
    </row>
    <row r="82" spans="4:6" x14ac:dyDescent="0.25">
      <c r="D82">
        <f t="shared" ca="1" si="7"/>
        <v>-100</v>
      </c>
      <c r="E82">
        <f t="shared" ca="1" si="8"/>
        <v>1.7632000000000001</v>
      </c>
      <c r="F82">
        <v>4.07E-2</v>
      </c>
    </row>
    <row r="83" spans="4:6" x14ac:dyDescent="0.25">
      <c r="D83">
        <f t="shared" ca="1" si="7"/>
        <v>-90</v>
      </c>
      <c r="E83">
        <f t="shared" ca="1" si="8"/>
        <v>1.8376999999999999</v>
      </c>
      <c r="F83">
        <v>-9.5999999999999992E-3</v>
      </c>
    </row>
    <row r="84" spans="4:6" x14ac:dyDescent="0.25">
      <c r="D84">
        <f t="shared" ca="1" si="7"/>
        <v>-80</v>
      </c>
      <c r="E84">
        <f t="shared" ca="1" si="8"/>
        <v>1.8305</v>
      </c>
      <c r="F84">
        <v>-7.4399999999999994E-2</v>
      </c>
    </row>
    <row r="85" spans="4:6" x14ac:dyDescent="0.25">
      <c r="D85">
        <f t="shared" ca="1" si="7"/>
        <v>-70</v>
      </c>
      <c r="E85">
        <f t="shared" ca="1" si="8"/>
        <v>1.7501</v>
      </c>
      <c r="F85">
        <v>-0.1246</v>
      </c>
    </row>
    <row r="86" spans="4:6" x14ac:dyDescent="0.25">
      <c r="D86">
        <f t="shared" ca="1" si="7"/>
        <v>-55</v>
      </c>
      <c r="E86">
        <f t="shared" ca="1" si="8"/>
        <v>1.6560999999999999</v>
      </c>
      <c r="F86">
        <v>-0.15890000000000001</v>
      </c>
    </row>
    <row r="87" spans="4:6" x14ac:dyDescent="0.25">
      <c r="D87">
        <f t="shared" ca="1" si="7"/>
        <v>-45</v>
      </c>
      <c r="E87">
        <f t="shared" ca="1" si="8"/>
        <v>1.4459</v>
      </c>
      <c r="F87">
        <v>-0.20649999999999999</v>
      </c>
    </row>
    <row r="88" spans="4:6" x14ac:dyDescent="0.25">
      <c r="D88">
        <f t="shared" ca="1" si="7"/>
        <v>-33</v>
      </c>
      <c r="E88">
        <f t="shared" ca="1" si="8"/>
        <v>1.1198999999999999</v>
      </c>
      <c r="F88">
        <v>-0.187</v>
      </c>
    </row>
    <row r="89" spans="4:6" x14ac:dyDescent="0.25">
      <c r="D89">
        <f t="shared" ca="1" si="7"/>
        <v>-23</v>
      </c>
      <c r="E89">
        <f t="shared" ca="1" si="8"/>
        <v>0.66149999999999998</v>
      </c>
      <c r="F89">
        <v>-0.14510000000000001</v>
      </c>
    </row>
    <row r="90" spans="4:6" x14ac:dyDescent="0.25">
      <c r="D90">
        <f t="shared" ca="1" si="7"/>
        <v>-17</v>
      </c>
      <c r="E90">
        <f t="shared" ca="1" si="8"/>
        <v>0.61809999999999998</v>
      </c>
      <c r="F90">
        <v>-0.17080000000000001</v>
      </c>
    </row>
    <row r="91" spans="4:6" x14ac:dyDescent="0.25">
      <c r="D91">
        <f t="shared" ca="1" si="7"/>
        <v>-15</v>
      </c>
      <c r="E91">
        <f t="shared" ca="1" si="8"/>
        <v>1.0112000000000001</v>
      </c>
      <c r="F91">
        <v>-9.5299999999999996E-2</v>
      </c>
    </row>
    <row r="92" spans="4:6" x14ac:dyDescent="0.25">
      <c r="D92">
        <f t="shared" ca="1" si="7"/>
        <v>-10</v>
      </c>
      <c r="E92">
        <f t="shared" ca="1" si="8"/>
        <v>0.85329999999999995</v>
      </c>
      <c r="F92">
        <v>1.0699999999999999E-2</v>
      </c>
    </row>
    <row r="93" spans="4:6" x14ac:dyDescent="0.25">
      <c r="D93">
        <f t="shared" ca="1" si="7"/>
        <v>0</v>
      </c>
      <c r="E93">
        <f t="shared" ca="1" si="8"/>
        <v>0</v>
      </c>
      <c r="F93">
        <v>0</v>
      </c>
    </row>
  </sheetData>
  <hyperlinks>
    <hyperlink ref="D24" r:id="rId1" display="https://www.grc.nasa.gov/www/k-12/airplane/trig.html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:M65"/>
  <sheetViews>
    <sheetView tabSelected="1" workbookViewId="0">
      <selection activeCell="G2" sqref="G2"/>
    </sheetView>
  </sheetViews>
  <sheetFormatPr defaultRowHeight="15" x14ac:dyDescent="0.25"/>
  <cols>
    <col min="4" max="4" width="9.140625" style="5"/>
    <col min="9" max="9" width="12" bestFit="1" customWidth="1"/>
    <col min="10" max="10" width="12" customWidth="1"/>
  </cols>
  <sheetData>
    <row r="4" spans="2:13" x14ac:dyDescent="0.25">
      <c r="B4" t="s">
        <v>14</v>
      </c>
      <c r="C4" t="s">
        <v>15</v>
      </c>
      <c r="F4" s="5" t="s">
        <v>12</v>
      </c>
      <c r="G4" s="5" t="s">
        <v>13</v>
      </c>
      <c r="H4" s="5" t="s">
        <v>16</v>
      </c>
      <c r="I4" s="5" t="s">
        <v>19</v>
      </c>
      <c r="J4" s="5" t="s">
        <v>17</v>
      </c>
      <c r="K4" s="14" t="s">
        <v>32</v>
      </c>
      <c r="L4" s="5" t="s">
        <v>33</v>
      </c>
      <c r="M4" s="5"/>
    </row>
    <row r="5" spans="2:13" x14ac:dyDescent="0.25">
      <c r="B5">
        <v>5</v>
      </c>
      <c r="C5">
        <v>11</v>
      </c>
      <c r="D5" s="5">
        <v>35</v>
      </c>
      <c r="E5" s="4">
        <f>D5*PI()/180</f>
        <v>0.6108652381980153</v>
      </c>
      <c r="F5">
        <f>C5*SIN(E5)</f>
        <v>6.3093407998615065</v>
      </c>
      <c r="G5">
        <f>C5*COS(E5)</f>
        <v>9.0106724871789101</v>
      </c>
      <c r="H5">
        <f>F5-B5</f>
        <v>1.3093407998615065</v>
      </c>
      <c r="I5">
        <f t="shared" ref="I5:I23" si="0">90-(180/PI())*(ATAN(G5/H5))</f>
        <v>8.2677822846523128</v>
      </c>
      <c r="J5" s="7">
        <f>IF(H5&lt;0,I5-180,I5)</f>
        <v>8.2677822846523128</v>
      </c>
      <c r="K5">
        <f>(G5^2+H5^2)^0.5</f>
        <v>9.105305706091638</v>
      </c>
      <c r="L5">
        <f>Coppel_Polar(L4,J5)</f>
        <v>0.40255192343479018</v>
      </c>
      <c r="M5">
        <f>0.5*997*L5*K5^2</f>
        <v>16637.042725677078</v>
      </c>
    </row>
    <row r="6" spans="2:13" x14ac:dyDescent="0.25">
      <c r="B6">
        <v>5</v>
      </c>
      <c r="C6">
        <v>9</v>
      </c>
      <c r="D6" s="5">
        <v>40</v>
      </c>
      <c r="E6" s="4">
        <f t="shared" ref="E6:E23" si="1">D6*PI()/180</f>
        <v>0.69813170079773179</v>
      </c>
      <c r="F6">
        <f t="shared" ref="F6:F23" si="2">C6*SIN(E6)</f>
        <v>5.7850884871788537</v>
      </c>
      <c r="G6">
        <f t="shared" ref="G6:G23" si="3">C6*COS(E6)</f>
        <v>6.894399988070802</v>
      </c>
      <c r="H6">
        <f t="shared" ref="H6:H23" si="4">F6-B6</f>
        <v>0.78508848717885371</v>
      </c>
      <c r="I6">
        <f t="shared" si="0"/>
        <v>6.4964790776794246</v>
      </c>
      <c r="J6" s="7">
        <f t="shared" ref="J6:J23" si="5">IF(H6&lt;0,I6-180,I6)</f>
        <v>6.4964790776794246</v>
      </c>
      <c r="K6">
        <f t="shared" ref="K6:K23" si="6">(G6^2+H6^2)^0.5</f>
        <v>6.9389563428668044</v>
      </c>
      <c r="L6" t="e">
        <f t="shared" ref="L6:L23" si="7">Coppel_Polar(L5,J6)</f>
        <v>#VALUE!</v>
      </c>
      <c r="M6" t="e">
        <f t="shared" ref="M6:M23" si="8">0.5*997*L6*K6^2</f>
        <v>#VALUE!</v>
      </c>
    </row>
    <row r="7" spans="2:13" x14ac:dyDescent="0.25">
      <c r="B7">
        <v>5</v>
      </c>
      <c r="C7">
        <v>8</v>
      </c>
      <c r="D7" s="5">
        <v>45</v>
      </c>
      <c r="E7" s="4">
        <f t="shared" si="1"/>
        <v>0.78539816339744828</v>
      </c>
      <c r="F7">
        <f t="shared" si="2"/>
        <v>5.6568542494923797</v>
      </c>
      <c r="G7">
        <f t="shared" si="3"/>
        <v>5.6568542494923806</v>
      </c>
      <c r="H7">
        <f t="shared" si="4"/>
        <v>0.65685424949237969</v>
      </c>
      <c r="I7">
        <f t="shared" si="0"/>
        <v>6.6233254721673092</v>
      </c>
      <c r="J7" s="7">
        <f t="shared" si="5"/>
        <v>6.6233254721673092</v>
      </c>
      <c r="K7">
        <f t="shared" si="6"/>
        <v>5.694862378062898</v>
      </c>
      <c r="L7" t="e">
        <f t="shared" si="7"/>
        <v>#VALUE!</v>
      </c>
      <c r="M7" t="e">
        <f t="shared" si="8"/>
        <v>#VALUE!</v>
      </c>
    </row>
    <row r="8" spans="2:13" x14ac:dyDescent="0.25">
      <c r="B8">
        <v>5</v>
      </c>
      <c r="C8">
        <v>8</v>
      </c>
      <c r="D8" s="5">
        <v>50</v>
      </c>
      <c r="E8" s="4">
        <f t="shared" si="1"/>
        <v>0.87266462599716477</v>
      </c>
      <c r="F8">
        <f t="shared" si="2"/>
        <v>6.1283555449518241</v>
      </c>
      <c r="G8">
        <f t="shared" si="3"/>
        <v>5.1423008774923149</v>
      </c>
      <c r="H8">
        <f t="shared" si="4"/>
        <v>1.1283555449518241</v>
      </c>
      <c r="I8">
        <f>90-(180/PI())*(ATAN(G8/H8))</f>
        <v>12.376056234535724</v>
      </c>
      <c r="J8" s="7">
        <f t="shared" si="5"/>
        <v>12.376056234535724</v>
      </c>
      <c r="K8">
        <f t="shared" si="6"/>
        <v>5.2646409707103254</v>
      </c>
      <c r="L8" t="e">
        <f t="shared" si="7"/>
        <v>#VALUE!</v>
      </c>
      <c r="M8" t="e">
        <f t="shared" si="8"/>
        <v>#VALUE!</v>
      </c>
    </row>
    <row r="9" spans="2:13" x14ac:dyDescent="0.25">
      <c r="B9">
        <v>5</v>
      </c>
      <c r="C9">
        <v>6</v>
      </c>
      <c r="D9" s="5">
        <v>55</v>
      </c>
      <c r="E9" s="4">
        <f t="shared" si="1"/>
        <v>0.95993108859688125</v>
      </c>
      <c r="F9">
        <f t="shared" si="2"/>
        <v>4.9149122657339506</v>
      </c>
      <c r="G9">
        <f t="shared" si="3"/>
        <v>3.4414586181062772</v>
      </c>
      <c r="H9">
        <f t="shared" si="4"/>
        <v>-8.5087734266049431E-2</v>
      </c>
      <c r="I9">
        <f t="shared" si="0"/>
        <v>178.58368919029263</v>
      </c>
      <c r="J9" s="7">
        <f t="shared" si="5"/>
        <v>-1.4163108097073689</v>
      </c>
      <c r="K9">
        <f t="shared" si="6"/>
        <v>3.4425103257158862</v>
      </c>
      <c r="L9" t="e">
        <f t="shared" si="7"/>
        <v>#VALUE!</v>
      </c>
      <c r="M9" t="e">
        <f t="shared" si="8"/>
        <v>#VALUE!</v>
      </c>
    </row>
    <row r="10" spans="2:13" x14ac:dyDescent="0.25">
      <c r="B10">
        <v>5</v>
      </c>
      <c r="C10">
        <v>6</v>
      </c>
      <c r="D10" s="5">
        <v>60</v>
      </c>
      <c r="E10" s="4">
        <f t="shared" si="1"/>
        <v>1.0471975511965976</v>
      </c>
      <c r="F10">
        <f t="shared" si="2"/>
        <v>5.196152422706632</v>
      </c>
      <c r="G10">
        <f t="shared" si="3"/>
        <v>3.0000000000000009</v>
      </c>
      <c r="H10">
        <f t="shared" si="4"/>
        <v>0.19615242270663202</v>
      </c>
      <c r="I10">
        <f t="shared" si="0"/>
        <v>3.7409104800412649</v>
      </c>
      <c r="J10" s="7">
        <f t="shared" si="5"/>
        <v>3.7409104800412649</v>
      </c>
      <c r="K10">
        <f t="shared" si="6"/>
        <v>3.0064057897984573</v>
      </c>
      <c r="L10" t="e">
        <f t="shared" si="7"/>
        <v>#VALUE!</v>
      </c>
      <c r="M10" t="e">
        <f t="shared" si="8"/>
        <v>#VALUE!</v>
      </c>
    </row>
    <row r="11" spans="2:13" x14ac:dyDescent="0.25">
      <c r="B11">
        <v>5</v>
      </c>
      <c r="C11">
        <v>6</v>
      </c>
      <c r="D11" s="5">
        <v>65</v>
      </c>
      <c r="E11" s="4">
        <f t="shared" si="1"/>
        <v>1.1344640137963142</v>
      </c>
      <c r="F11">
        <f t="shared" si="2"/>
        <v>5.4378467222198994</v>
      </c>
      <c r="G11">
        <f t="shared" si="3"/>
        <v>2.5357095704441965</v>
      </c>
      <c r="H11">
        <f t="shared" si="4"/>
        <v>0.4378467222198994</v>
      </c>
      <c r="I11">
        <f t="shared" si="0"/>
        <v>9.7967883966716585</v>
      </c>
      <c r="J11" s="7">
        <f t="shared" si="5"/>
        <v>9.7967883966716585</v>
      </c>
      <c r="K11">
        <f t="shared" si="6"/>
        <v>2.5732339143189065</v>
      </c>
      <c r="L11" t="e">
        <f t="shared" si="7"/>
        <v>#VALUE!</v>
      </c>
      <c r="M11" t="e">
        <f t="shared" si="8"/>
        <v>#VALUE!</v>
      </c>
    </row>
    <row r="12" spans="2:13" x14ac:dyDescent="0.25">
      <c r="B12">
        <v>5</v>
      </c>
      <c r="C12">
        <v>6</v>
      </c>
      <c r="D12" s="5">
        <v>70</v>
      </c>
      <c r="E12" s="4">
        <f t="shared" si="1"/>
        <v>1.2217304763960306</v>
      </c>
      <c r="F12">
        <f t="shared" si="2"/>
        <v>5.6381557247154497</v>
      </c>
      <c r="G12">
        <f t="shared" si="3"/>
        <v>2.0521208599540128</v>
      </c>
      <c r="H12">
        <f t="shared" si="4"/>
        <v>0.63815572471544968</v>
      </c>
      <c r="I12">
        <f t="shared" si="0"/>
        <v>17.274322553558648</v>
      </c>
      <c r="J12" s="7">
        <f t="shared" si="5"/>
        <v>17.274322553558648</v>
      </c>
      <c r="K12">
        <f t="shared" si="6"/>
        <v>2.1490562470176293</v>
      </c>
      <c r="L12" t="e">
        <f t="shared" si="7"/>
        <v>#VALUE!</v>
      </c>
      <c r="M12" t="e">
        <f t="shared" si="8"/>
        <v>#VALUE!</v>
      </c>
    </row>
    <row r="13" spans="2:13" x14ac:dyDescent="0.25">
      <c r="B13">
        <v>5</v>
      </c>
      <c r="C13">
        <v>6</v>
      </c>
      <c r="D13" s="5">
        <v>75</v>
      </c>
      <c r="E13" s="4">
        <f t="shared" si="1"/>
        <v>1.3089969389957472</v>
      </c>
      <c r="F13">
        <f t="shared" si="2"/>
        <v>5.7955549577344101</v>
      </c>
      <c r="G13">
        <f t="shared" si="3"/>
        <v>1.5529142706151244</v>
      </c>
      <c r="H13">
        <f t="shared" si="4"/>
        <v>0.7955549577344101</v>
      </c>
      <c r="I13">
        <f t="shared" si="0"/>
        <v>27.125975097994953</v>
      </c>
      <c r="J13" s="7">
        <f t="shared" si="5"/>
        <v>27.125975097994953</v>
      </c>
      <c r="K13">
        <f t="shared" si="6"/>
        <v>1.7448353568907018</v>
      </c>
      <c r="L13" t="e">
        <f t="shared" si="7"/>
        <v>#VALUE!</v>
      </c>
      <c r="M13" t="e">
        <f t="shared" si="8"/>
        <v>#VALUE!</v>
      </c>
    </row>
    <row r="14" spans="2:13" x14ac:dyDescent="0.25">
      <c r="B14">
        <v>5</v>
      </c>
      <c r="C14">
        <v>6</v>
      </c>
      <c r="D14" s="5">
        <v>80</v>
      </c>
      <c r="E14" s="4">
        <f t="shared" si="1"/>
        <v>1.3962634015954636</v>
      </c>
      <c r="F14">
        <f t="shared" si="2"/>
        <v>5.9088465180732479</v>
      </c>
      <c r="G14">
        <f t="shared" si="3"/>
        <v>1.0418890660015825</v>
      </c>
      <c r="H14">
        <f t="shared" si="4"/>
        <v>0.9088465180732479</v>
      </c>
      <c r="I14">
        <f t="shared" si="0"/>
        <v>41.098399725629307</v>
      </c>
      <c r="J14" s="7">
        <f t="shared" si="5"/>
        <v>41.098399725629307</v>
      </c>
      <c r="K14">
        <f t="shared" si="6"/>
        <v>1.3825826627249151</v>
      </c>
      <c r="L14" t="e">
        <f t="shared" si="7"/>
        <v>#VALUE!</v>
      </c>
      <c r="M14" t="e">
        <f t="shared" si="8"/>
        <v>#VALUE!</v>
      </c>
    </row>
    <row r="15" spans="2:13" x14ac:dyDescent="0.25">
      <c r="B15">
        <v>5</v>
      </c>
      <c r="C15">
        <v>6</v>
      </c>
      <c r="D15" s="5">
        <v>85</v>
      </c>
      <c r="E15" s="4">
        <f t="shared" si="1"/>
        <v>1.4835298641951802</v>
      </c>
      <c r="F15">
        <f t="shared" si="2"/>
        <v>5.9771681885504737</v>
      </c>
      <c r="G15">
        <f t="shared" si="3"/>
        <v>0.52293445648594883</v>
      </c>
      <c r="H15">
        <f t="shared" si="4"/>
        <v>0.97716818855047372</v>
      </c>
      <c r="I15">
        <f t="shared" si="0"/>
        <v>61.846405147656284</v>
      </c>
      <c r="J15" s="7">
        <f t="shared" si="5"/>
        <v>61.846405147656284</v>
      </c>
      <c r="K15">
        <f t="shared" si="6"/>
        <v>1.108295138713181</v>
      </c>
      <c r="L15" t="e">
        <f t="shared" si="7"/>
        <v>#VALUE!</v>
      </c>
      <c r="M15" t="e">
        <f t="shared" si="8"/>
        <v>#VALUE!</v>
      </c>
    </row>
    <row r="16" spans="2:13" x14ac:dyDescent="0.25">
      <c r="B16">
        <v>5</v>
      </c>
      <c r="C16">
        <v>6</v>
      </c>
      <c r="D16" s="5">
        <v>90</v>
      </c>
      <c r="E16" s="4">
        <f t="shared" si="1"/>
        <v>1.5707963267948966</v>
      </c>
      <c r="F16">
        <f t="shared" si="2"/>
        <v>6</v>
      </c>
      <c r="G16">
        <f t="shared" si="3"/>
        <v>3.67544536472586E-16</v>
      </c>
      <c r="H16">
        <f t="shared" si="4"/>
        <v>1</v>
      </c>
      <c r="I16">
        <f t="shared" si="0"/>
        <v>89.999999999999986</v>
      </c>
      <c r="J16" s="7">
        <f t="shared" si="5"/>
        <v>89.999999999999986</v>
      </c>
      <c r="K16">
        <f t="shared" si="6"/>
        <v>1</v>
      </c>
      <c r="L16" t="e">
        <f t="shared" si="7"/>
        <v>#VALUE!</v>
      </c>
      <c r="M16" t="e">
        <f t="shared" si="8"/>
        <v>#VALUE!</v>
      </c>
    </row>
    <row r="17" spans="2:13" x14ac:dyDescent="0.25">
      <c r="B17">
        <v>5</v>
      </c>
      <c r="C17">
        <v>6</v>
      </c>
      <c r="D17" s="5">
        <v>95</v>
      </c>
      <c r="E17" s="4">
        <f t="shared" si="1"/>
        <v>1.6580627893946132</v>
      </c>
      <c r="F17">
        <f t="shared" si="2"/>
        <v>5.9771681885504737</v>
      </c>
      <c r="G17">
        <f t="shared" si="3"/>
        <v>-0.52293445648594938</v>
      </c>
      <c r="H17">
        <f t="shared" si="4"/>
        <v>0.97716818855047372</v>
      </c>
      <c r="I17">
        <f t="shared" si="0"/>
        <v>118.15359485234373</v>
      </c>
      <c r="J17" s="7">
        <f t="shared" si="5"/>
        <v>118.15359485234373</v>
      </c>
      <c r="K17">
        <f t="shared" si="6"/>
        <v>1.1082951387131812</v>
      </c>
      <c r="L17" t="e">
        <f t="shared" si="7"/>
        <v>#VALUE!</v>
      </c>
      <c r="M17" t="e">
        <f t="shared" si="8"/>
        <v>#VALUE!</v>
      </c>
    </row>
    <row r="18" spans="2:13" x14ac:dyDescent="0.25">
      <c r="B18">
        <v>5</v>
      </c>
      <c r="C18">
        <v>6</v>
      </c>
      <c r="D18" s="5">
        <v>100</v>
      </c>
      <c r="E18" s="4">
        <f t="shared" si="1"/>
        <v>1.7453292519943295</v>
      </c>
      <c r="F18">
        <f t="shared" si="2"/>
        <v>5.9088465180732479</v>
      </c>
      <c r="G18">
        <f t="shared" si="3"/>
        <v>-1.0418890660015818</v>
      </c>
      <c r="H18">
        <f t="shared" si="4"/>
        <v>0.9088465180732479</v>
      </c>
      <c r="I18">
        <f t="shared" si="0"/>
        <v>138.90160027437068</v>
      </c>
      <c r="J18" s="7">
        <f t="shared" si="5"/>
        <v>138.90160027437068</v>
      </c>
      <c r="K18">
        <f t="shared" si="6"/>
        <v>1.3825826627249147</v>
      </c>
      <c r="L18" t="e">
        <f t="shared" si="7"/>
        <v>#VALUE!</v>
      </c>
      <c r="M18" t="e">
        <f t="shared" si="8"/>
        <v>#VALUE!</v>
      </c>
    </row>
    <row r="19" spans="2:13" x14ac:dyDescent="0.25">
      <c r="B19">
        <v>5</v>
      </c>
      <c r="C19">
        <v>6</v>
      </c>
      <c r="D19" s="5">
        <v>105</v>
      </c>
      <c r="E19" s="4">
        <f t="shared" si="1"/>
        <v>1.8325957145940461</v>
      </c>
      <c r="F19">
        <f t="shared" si="2"/>
        <v>5.7955549577344101</v>
      </c>
      <c r="G19">
        <f t="shared" si="3"/>
        <v>-1.5529142706151251</v>
      </c>
      <c r="H19">
        <f t="shared" si="4"/>
        <v>0.7955549577344101</v>
      </c>
      <c r="I19">
        <f t="shared" si="0"/>
        <v>152.87402490200503</v>
      </c>
      <c r="J19" s="7">
        <f t="shared" si="5"/>
        <v>152.87402490200503</v>
      </c>
      <c r="K19">
        <f t="shared" si="6"/>
        <v>1.7448353568907025</v>
      </c>
      <c r="L19" t="e">
        <f t="shared" si="7"/>
        <v>#VALUE!</v>
      </c>
      <c r="M19" t="e">
        <f t="shared" si="8"/>
        <v>#VALUE!</v>
      </c>
    </row>
    <row r="20" spans="2:13" x14ac:dyDescent="0.25">
      <c r="B20">
        <v>5</v>
      </c>
      <c r="C20">
        <v>6</v>
      </c>
      <c r="D20" s="5">
        <v>110</v>
      </c>
      <c r="E20" s="4">
        <f t="shared" si="1"/>
        <v>1.9198621771937625</v>
      </c>
      <c r="F20">
        <f t="shared" si="2"/>
        <v>5.6381557247154506</v>
      </c>
      <c r="G20">
        <f t="shared" si="3"/>
        <v>-2.0521208599540124</v>
      </c>
      <c r="H20">
        <f t="shared" si="4"/>
        <v>0.63815572471545057</v>
      </c>
      <c r="I20">
        <f>90-(180/PI())*(ATAN(G20/H20))</f>
        <v>162.72567744644132</v>
      </c>
      <c r="J20" s="7">
        <f t="shared" si="5"/>
        <v>162.72567744644132</v>
      </c>
      <c r="K20">
        <f t="shared" si="6"/>
        <v>2.1490562470176293</v>
      </c>
      <c r="L20" t="e">
        <f t="shared" si="7"/>
        <v>#VALUE!</v>
      </c>
      <c r="M20" t="e">
        <f t="shared" si="8"/>
        <v>#VALUE!</v>
      </c>
    </row>
    <row r="21" spans="2:13" x14ac:dyDescent="0.25">
      <c r="B21">
        <v>5</v>
      </c>
      <c r="C21">
        <v>6</v>
      </c>
      <c r="D21" s="5">
        <v>115</v>
      </c>
      <c r="E21" s="4">
        <f t="shared" si="1"/>
        <v>2.0071286397934789</v>
      </c>
      <c r="F21">
        <f t="shared" si="2"/>
        <v>5.4378467222199003</v>
      </c>
      <c r="G21">
        <f t="shared" si="3"/>
        <v>-2.5357095704441961</v>
      </c>
      <c r="H21">
        <f t="shared" si="4"/>
        <v>0.43784672221990029</v>
      </c>
      <c r="I21">
        <f t="shared" si="0"/>
        <v>170.20321160332833</v>
      </c>
      <c r="J21" s="7">
        <f t="shared" si="5"/>
        <v>170.20321160332833</v>
      </c>
      <c r="K21">
        <f t="shared" si="6"/>
        <v>2.573233914318906</v>
      </c>
      <c r="L21" t="e">
        <f t="shared" si="7"/>
        <v>#VALUE!</v>
      </c>
      <c r="M21" t="e">
        <f t="shared" si="8"/>
        <v>#VALUE!</v>
      </c>
    </row>
    <row r="22" spans="2:13" x14ac:dyDescent="0.25">
      <c r="B22">
        <v>5</v>
      </c>
      <c r="C22">
        <v>6</v>
      </c>
      <c r="D22" s="5">
        <v>120</v>
      </c>
      <c r="E22" s="4">
        <f t="shared" si="1"/>
        <v>2.0943951023931953</v>
      </c>
      <c r="F22">
        <f t="shared" si="2"/>
        <v>5.196152422706632</v>
      </c>
      <c r="G22">
        <f t="shared" si="3"/>
        <v>-2.9999999999999987</v>
      </c>
      <c r="H22">
        <f t="shared" si="4"/>
        <v>0.19615242270663202</v>
      </c>
      <c r="I22">
        <f t="shared" si="0"/>
        <v>176.25908951995871</v>
      </c>
      <c r="J22" s="7">
        <f t="shared" si="5"/>
        <v>176.25908951995871</v>
      </c>
      <c r="K22">
        <f t="shared" si="6"/>
        <v>3.0064057897984555</v>
      </c>
      <c r="L22" t="e">
        <f t="shared" si="7"/>
        <v>#VALUE!</v>
      </c>
      <c r="M22" t="e">
        <f t="shared" si="8"/>
        <v>#VALUE!</v>
      </c>
    </row>
    <row r="23" spans="2:13" x14ac:dyDescent="0.25">
      <c r="B23">
        <v>5</v>
      </c>
      <c r="C23">
        <v>6</v>
      </c>
      <c r="D23" s="5">
        <v>125</v>
      </c>
      <c r="E23" s="4">
        <f t="shared" si="1"/>
        <v>2.1816615649929116</v>
      </c>
      <c r="F23">
        <f t="shared" si="2"/>
        <v>4.9149122657339523</v>
      </c>
      <c r="G23">
        <f t="shared" si="3"/>
        <v>-3.441458618106275</v>
      </c>
      <c r="H23">
        <f t="shared" si="4"/>
        <v>-8.5087734266047654E-2</v>
      </c>
      <c r="I23">
        <f t="shared" si="0"/>
        <v>1.4163108097073263</v>
      </c>
      <c r="J23" s="7">
        <f t="shared" si="5"/>
        <v>-178.58368919029266</v>
      </c>
      <c r="K23">
        <f t="shared" si="6"/>
        <v>3.442510325715884</v>
      </c>
      <c r="L23" t="e">
        <f t="shared" si="7"/>
        <v>#VALUE!</v>
      </c>
      <c r="M23" t="e">
        <f t="shared" si="8"/>
        <v>#VALUE!</v>
      </c>
    </row>
    <row r="27" spans="2:13" x14ac:dyDescent="0.25">
      <c r="B27">
        <v>-180</v>
      </c>
      <c r="C27">
        <v>0</v>
      </c>
      <c r="D27"/>
    </row>
    <row r="28" spans="2:13" x14ac:dyDescent="0.25">
      <c r="B28">
        <v>-170</v>
      </c>
      <c r="C28">
        <v>-0.82389999999999997</v>
      </c>
      <c r="D28"/>
    </row>
    <row r="29" spans="2:13" x14ac:dyDescent="0.25">
      <c r="B29">
        <v>-160</v>
      </c>
      <c r="C29">
        <v>-0.65210000000000001</v>
      </c>
      <c r="D29"/>
      <c r="J29" t="s">
        <v>18</v>
      </c>
    </row>
    <row r="30" spans="2:13" x14ac:dyDescent="0.25">
      <c r="B30">
        <v>-150</v>
      </c>
      <c r="C30">
        <v>-0.91169999999999995</v>
      </c>
      <c r="D30"/>
    </row>
    <row r="31" spans="2:13" x14ac:dyDescent="0.25">
      <c r="B31">
        <v>-140</v>
      </c>
      <c r="C31">
        <v>-1.2934000000000001</v>
      </c>
      <c r="D31"/>
    </row>
    <row r="32" spans="2:13" x14ac:dyDescent="0.25">
      <c r="B32">
        <v>-130</v>
      </c>
      <c r="C32">
        <v>-1.488</v>
      </c>
      <c r="D32"/>
    </row>
    <row r="33" spans="2:4" x14ac:dyDescent="0.25">
      <c r="B33">
        <v>-120</v>
      </c>
      <c r="C33">
        <v>-1.6171</v>
      </c>
      <c r="D33"/>
    </row>
    <row r="34" spans="2:4" x14ac:dyDescent="0.25">
      <c r="B34">
        <v>-110</v>
      </c>
      <c r="C34">
        <v>-1.6834</v>
      </c>
      <c r="D34"/>
    </row>
    <row r="35" spans="2:4" x14ac:dyDescent="0.25">
      <c r="B35">
        <v>-100</v>
      </c>
      <c r="C35">
        <v>-1.7632000000000001</v>
      </c>
      <c r="D35"/>
    </row>
    <row r="36" spans="2:4" x14ac:dyDescent="0.25">
      <c r="B36">
        <v>-90</v>
      </c>
      <c r="C36">
        <v>-1.8376999999999999</v>
      </c>
      <c r="D36"/>
    </row>
    <row r="37" spans="2:4" x14ac:dyDescent="0.25">
      <c r="B37">
        <v>-80</v>
      </c>
      <c r="C37">
        <v>-1.8305</v>
      </c>
      <c r="D37"/>
    </row>
    <row r="38" spans="2:4" x14ac:dyDescent="0.25">
      <c r="B38">
        <v>-70</v>
      </c>
      <c r="C38">
        <v>-1.7501</v>
      </c>
      <c r="D38"/>
    </row>
    <row r="39" spans="2:4" x14ac:dyDescent="0.25">
      <c r="B39">
        <v>-55</v>
      </c>
      <c r="C39">
        <v>-1.6560999999999999</v>
      </c>
      <c r="D39"/>
    </row>
    <row r="40" spans="2:4" x14ac:dyDescent="0.25">
      <c r="B40">
        <v>-45</v>
      </c>
      <c r="C40">
        <v>-1.4459</v>
      </c>
      <c r="D40"/>
    </row>
    <row r="41" spans="2:4" x14ac:dyDescent="0.25">
      <c r="B41">
        <v>-33</v>
      </c>
      <c r="C41">
        <v>-1.1198999999999999</v>
      </c>
      <c r="D41"/>
    </row>
    <row r="42" spans="2:4" x14ac:dyDescent="0.25">
      <c r="B42">
        <v>-23</v>
      </c>
      <c r="C42">
        <v>-0.66149999999999998</v>
      </c>
      <c r="D42"/>
    </row>
    <row r="43" spans="2:4" x14ac:dyDescent="0.25">
      <c r="B43">
        <v>-17</v>
      </c>
      <c r="C43">
        <v>-0.61809999999999998</v>
      </c>
      <c r="D43"/>
    </row>
    <row r="44" spans="2:4" x14ac:dyDescent="0.25">
      <c r="B44">
        <v>-15</v>
      </c>
      <c r="C44">
        <v>-1.0112000000000001</v>
      </c>
      <c r="D44"/>
    </row>
    <row r="45" spans="2:4" x14ac:dyDescent="0.25">
      <c r="B45">
        <v>-10</v>
      </c>
      <c r="C45">
        <v>-0.85329999999999995</v>
      </c>
      <c r="D45"/>
    </row>
    <row r="46" spans="2:4" x14ac:dyDescent="0.25">
      <c r="B46">
        <v>0</v>
      </c>
      <c r="C46">
        <v>0</v>
      </c>
      <c r="D46"/>
    </row>
    <row r="47" spans="2:4" x14ac:dyDescent="0.25">
      <c r="B47">
        <v>10</v>
      </c>
      <c r="C47">
        <v>0.85329999999999995</v>
      </c>
      <c r="D47"/>
    </row>
    <row r="48" spans="2:4" x14ac:dyDescent="0.25">
      <c r="B48">
        <v>15</v>
      </c>
      <c r="C48">
        <v>1.0112000000000001</v>
      </c>
      <c r="D48"/>
    </row>
    <row r="49" spans="2:4" x14ac:dyDescent="0.25">
      <c r="B49">
        <v>17</v>
      </c>
      <c r="C49">
        <v>0.61809999999999998</v>
      </c>
      <c r="D49"/>
    </row>
    <row r="50" spans="2:4" x14ac:dyDescent="0.25">
      <c r="B50">
        <v>23</v>
      </c>
      <c r="C50">
        <v>0.66149999999999998</v>
      </c>
      <c r="D50"/>
    </row>
    <row r="51" spans="2:4" x14ac:dyDescent="0.25">
      <c r="B51">
        <v>33</v>
      </c>
      <c r="C51">
        <v>1.1198999999999999</v>
      </c>
      <c r="D51"/>
    </row>
    <row r="52" spans="2:4" x14ac:dyDescent="0.25">
      <c r="B52">
        <v>45</v>
      </c>
      <c r="C52">
        <v>1.4459</v>
      </c>
      <c r="D52"/>
    </row>
    <row r="53" spans="2:4" x14ac:dyDescent="0.25">
      <c r="B53">
        <v>55</v>
      </c>
      <c r="C53">
        <v>1.6560999999999999</v>
      </c>
      <c r="D53"/>
    </row>
    <row r="54" spans="2:4" x14ac:dyDescent="0.25">
      <c r="B54">
        <v>70</v>
      </c>
      <c r="C54">
        <v>1.7501</v>
      </c>
      <c r="D54"/>
    </row>
    <row r="55" spans="2:4" x14ac:dyDescent="0.25">
      <c r="B55">
        <v>80</v>
      </c>
      <c r="C55">
        <v>1.8305</v>
      </c>
      <c r="D55"/>
    </row>
    <row r="56" spans="2:4" x14ac:dyDescent="0.25">
      <c r="B56">
        <v>90</v>
      </c>
      <c r="C56">
        <v>1.8376999999999999</v>
      </c>
      <c r="D56"/>
    </row>
    <row r="57" spans="2:4" x14ac:dyDescent="0.25">
      <c r="B57">
        <v>100</v>
      </c>
      <c r="C57">
        <v>1.7632000000000001</v>
      </c>
      <c r="D57"/>
    </row>
    <row r="58" spans="2:4" x14ac:dyDescent="0.25">
      <c r="B58">
        <v>110</v>
      </c>
      <c r="C58">
        <v>1.6834</v>
      </c>
      <c r="D58"/>
    </row>
    <row r="59" spans="2:4" x14ac:dyDescent="0.25">
      <c r="B59">
        <v>120</v>
      </c>
      <c r="C59">
        <v>1.6171</v>
      </c>
      <c r="D59"/>
    </row>
    <row r="60" spans="2:4" x14ac:dyDescent="0.25">
      <c r="B60">
        <v>130</v>
      </c>
      <c r="C60">
        <v>1.488</v>
      </c>
      <c r="D60"/>
    </row>
    <row r="61" spans="2:4" x14ac:dyDescent="0.25">
      <c r="B61">
        <v>140</v>
      </c>
      <c r="C61">
        <v>1.2934000000000001</v>
      </c>
      <c r="D61"/>
    </row>
    <row r="62" spans="2:4" x14ac:dyDescent="0.25">
      <c r="B62">
        <v>150</v>
      </c>
      <c r="C62">
        <v>0.91169999999999995</v>
      </c>
      <c r="D62"/>
    </row>
    <row r="63" spans="2:4" x14ac:dyDescent="0.25">
      <c r="B63">
        <v>160</v>
      </c>
      <c r="C63">
        <v>0.65210000000000001</v>
      </c>
      <c r="D63"/>
    </row>
    <row r="64" spans="2:4" x14ac:dyDescent="0.25">
      <c r="B64">
        <v>170</v>
      </c>
      <c r="C64">
        <v>0.82389999999999997</v>
      </c>
      <c r="D64"/>
    </row>
    <row r="65" spans="2:4" x14ac:dyDescent="0.25">
      <c r="B65">
        <v>180</v>
      </c>
      <c r="C65">
        <v>0</v>
      </c>
      <c r="D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9:F48"/>
  <sheetViews>
    <sheetView workbookViewId="0">
      <selection activeCell="V34" sqref="V34"/>
    </sheetView>
  </sheetViews>
  <sheetFormatPr defaultRowHeight="15" x14ac:dyDescent="0.25"/>
  <cols>
    <col min="4" max="4" width="12" bestFit="1" customWidth="1"/>
    <col min="5" max="6" width="9.140625" style="17"/>
  </cols>
  <sheetData>
    <row r="9" spans="1:6" x14ac:dyDescent="0.25">
      <c r="C9" s="5" t="s">
        <v>34</v>
      </c>
      <c r="D9" s="5" t="s">
        <v>3</v>
      </c>
      <c r="E9" s="16" t="s">
        <v>33</v>
      </c>
      <c r="F9" s="16" t="s">
        <v>35</v>
      </c>
    </row>
    <row r="10" spans="1:6" x14ac:dyDescent="0.25">
      <c r="A10">
        <f t="shared" ref="A10:A29" si="0">B10*PI()/180</f>
        <v>-3.1415926535897931</v>
      </c>
      <c r="B10">
        <v>-180</v>
      </c>
      <c r="C10" s="15">
        <f>E10*COS(A10)-F10*SIN(A10)</f>
        <v>0</v>
      </c>
      <c r="D10" s="15">
        <f>E10*SIN(A10)+F10*COS(A10)</f>
        <v>0</v>
      </c>
      <c r="E10" s="17">
        <v>0</v>
      </c>
      <c r="F10" s="17">
        <v>0</v>
      </c>
    </row>
    <row r="11" spans="1:6" x14ac:dyDescent="0.25">
      <c r="A11">
        <f t="shared" si="0"/>
        <v>-2.9670597283903604</v>
      </c>
      <c r="B11">
        <v>-170</v>
      </c>
      <c r="C11" s="15">
        <f>E11*COS(A11)-F11*SIN(A11)</f>
        <v>0.78893039833442402</v>
      </c>
      <c r="D11" s="15">
        <f>E11*SIN(A11)+F11*COS(A11)</f>
        <v>0.27040437604426232</v>
      </c>
      <c r="E11" s="17">
        <v>-0.82389999999999997</v>
      </c>
      <c r="F11" s="17">
        <v>-0.1293</v>
      </c>
    </row>
    <row r="12" spans="1:6" x14ac:dyDescent="0.25">
      <c r="A12">
        <f t="shared" si="0"/>
        <v>-2.7925268031909272</v>
      </c>
      <c r="B12">
        <v>-160</v>
      </c>
      <c r="C12" s="15">
        <f>E12*COS(A12)-F12*SIN(A12)</f>
        <v>0.54053890374410962</v>
      </c>
      <c r="D12" s="15">
        <f>E12*SIN(A12)+F12*COS(A12)</f>
        <v>0.42149441697265255</v>
      </c>
      <c r="E12" s="17">
        <v>-0.65210000000000001</v>
      </c>
      <c r="F12" s="17">
        <v>-0.2112</v>
      </c>
    </row>
    <row r="13" spans="1:6" x14ac:dyDescent="0.25">
      <c r="A13">
        <f t="shared" si="0"/>
        <v>-2.6179938779914944</v>
      </c>
      <c r="B13">
        <v>-150</v>
      </c>
      <c r="C13" s="15">
        <f>E13*COS(A13)-F13*SIN(A13)</f>
        <v>0.80820536063027271</v>
      </c>
      <c r="D13" s="15">
        <f>E13*SIN(A13)+F13*COS(A13)</f>
        <v>0.42354725243884034</v>
      </c>
      <c r="E13" s="17">
        <v>-0.91169999999999995</v>
      </c>
      <c r="F13" s="17">
        <v>3.73E-2</v>
      </c>
    </row>
    <row r="14" spans="1:6" x14ac:dyDescent="0.25">
      <c r="A14">
        <f t="shared" si="0"/>
        <v>-2.4434609527920612</v>
      </c>
      <c r="B14">
        <v>-140</v>
      </c>
      <c r="C14" s="15">
        <f>E14*COS(A14)-F14*SIN(A14)</f>
        <v>1.0462101746850658</v>
      </c>
      <c r="D14" s="15">
        <f>E14*SIN(A14)+F14*COS(A14)</f>
        <v>0.76534846337171436</v>
      </c>
      <c r="E14" s="17">
        <v>-1.2934000000000001</v>
      </c>
      <c r="F14" s="17">
        <v>8.6199999999999999E-2</v>
      </c>
    </row>
    <row r="15" spans="1:6" x14ac:dyDescent="0.25">
      <c r="A15">
        <f t="shared" si="0"/>
        <v>-2.2689280275926285</v>
      </c>
      <c r="B15">
        <v>-130</v>
      </c>
      <c r="C15" s="15">
        <f>E15*COS(A15)-F15*SIN(A15)</f>
        <v>1.0360599808536324</v>
      </c>
      <c r="D15" s="15">
        <f>E15*SIN(A15)+F15*COS(A15)</f>
        <v>1.0730884987146077</v>
      </c>
      <c r="E15" s="17">
        <v>-1.488</v>
      </c>
      <c r="F15" s="17">
        <v>0.10390000000000001</v>
      </c>
    </row>
    <row r="16" spans="1:6" x14ac:dyDescent="0.25">
      <c r="A16">
        <f t="shared" si="0"/>
        <v>-2.0943951023931953</v>
      </c>
      <c r="B16">
        <v>-120</v>
      </c>
      <c r="C16" s="15">
        <f>E16*COS(A16)-F16*SIN(A16)</f>
        <v>0.88250856948319067</v>
      </c>
      <c r="D16" s="15">
        <f>E16*SIN(A16)+F16*COS(A16)</f>
        <v>1.3577496804598159</v>
      </c>
      <c r="E16" s="17">
        <v>-1.6171</v>
      </c>
      <c r="F16" s="17">
        <v>8.5400000000000004E-2</v>
      </c>
    </row>
    <row r="17" spans="1:6" x14ac:dyDescent="0.25">
      <c r="A17">
        <f t="shared" si="0"/>
        <v>-1.9198621771937625</v>
      </c>
      <c r="B17">
        <v>-110</v>
      </c>
      <c r="C17" s="15">
        <f>E17*COS(A17)-F17*SIN(A17)</f>
        <v>0.68128419058868817</v>
      </c>
      <c r="D17" s="15">
        <f>E17*SIN(A17)+F17*COS(A17)</f>
        <v>1.5434696957355256</v>
      </c>
      <c r="E17" s="17">
        <v>-1.6834</v>
      </c>
      <c r="F17" s="17">
        <v>0.1123</v>
      </c>
    </row>
    <row r="18" spans="1:6" x14ac:dyDescent="0.25">
      <c r="A18">
        <f t="shared" si="0"/>
        <v>-1.7453292519943295</v>
      </c>
      <c r="B18">
        <v>-100</v>
      </c>
      <c r="C18" s="15">
        <f>E18*COS(A18)-F18*SIN(A18)</f>
        <v>0.34625814240992836</v>
      </c>
      <c r="D18" s="15">
        <f>E18*SIN(A18)+F18*COS(A18)</f>
        <v>1.7293455492800813</v>
      </c>
      <c r="E18" s="17">
        <v>-1.7632000000000001</v>
      </c>
      <c r="F18" s="17">
        <v>4.07E-2</v>
      </c>
    </row>
    <row r="19" spans="1:6" x14ac:dyDescent="0.25">
      <c r="A19">
        <f t="shared" si="0"/>
        <v>-1.5707963267948966</v>
      </c>
      <c r="B19">
        <v>-90</v>
      </c>
      <c r="C19" s="15">
        <f>E19*COS(A19)-F19*SIN(A19)</f>
        <v>-9.6000000000001119E-3</v>
      </c>
      <c r="D19" s="15">
        <f>E19*SIN(A19)+F19*COS(A19)</f>
        <v>1.8376999999999999</v>
      </c>
      <c r="E19" s="17">
        <v>-1.8376999999999999</v>
      </c>
      <c r="F19" s="17">
        <v>-9.5999999999999992E-3</v>
      </c>
    </row>
    <row r="20" spans="1:6" x14ac:dyDescent="0.25">
      <c r="A20">
        <f t="shared" si="0"/>
        <v>-1.3962634015954636</v>
      </c>
      <c r="B20">
        <v>-80</v>
      </c>
      <c r="C20" s="15">
        <f>E20*COS(A20)-F20*SIN(A20)</f>
        <v>-0.39113268604342438</v>
      </c>
      <c r="D20" s="15">
        <f>E20*SIN(A20)+F20*COS(A20)</f>
        <v>1.7897711674704271</v>
      </c>
      <c r="E20" s="17">
        <v>-1.8305</v>
      </c>
      <c r="F20" s="17">
        <v>-7.4399999999999994E-2</v>
      </c>
    </row>
    <row r="21" spans="1:6" x14ac:dyDescent="0.25">
      <c r="A21">
        <f t="shared" si="0"/>
        <v>-1.2217304763960306</v>
      </c>
      <c r="B21">
        <v>-70</v>
      </c>
      <c r="C21" s="15">
        <f>E21*COS(A21)-F21*SIN(A21)</f>
        <v>-0.71565515338417718</v>
      </c>
      <c r="D21" s="15">
        <f>E21*SIN(A21)+F21*COS(A21)</f>
        <v>1.6019403457790398</v>
      </c>
      <c r="E21" s="17">
        <v>-1.7501</v>
      </c>
      <c r="F21" s="17">
        <v>-0.1246</v>
      </c>
    </row>
    <row r="22" spans="1:6" x14ac:dyDescent="0.25">
      <c r="A22">
        <f t="shared" si="0"/>
        <v>-0.95993108859688125</v>
      </c>
      <c r="B22">
        <v>-55</v>
      </c>
      <c r="C22" s="15">
        <f>E22*COS(A22)-F22*SIN(A22)</f>
        <v>-1.0800631960784883</v>
      </c>
      <c r="D22" s="15">
        <f>E22*SIN(A22)+F22*COS(A22)</f>
        <v>1.2654564048108179</v>
      </c>
      <c r="E22" s="17">
        <v>-1.6560999999999999</v>
      </c>
      <c r="F22" s="17">
        <v>-0.15890000000000001</v>
      </c>
    </row>
    <row r="23" spans="1:6" x14ac:dyDescent="0.25">
      <c r="A23">
        <f t="shared" si="0"/>
        <v>-0.78539816339744828</v>
      </c>
      <c r="B23">
        <v>-45</v>
      </c>
      <c r="C23" s="15">
        <f>E23*COS(A23)-F23*SIN(A23)</f>
        <v>-1.1684232452326511</v>
      </c>
      <c r="D23" s="15">
        <f>E23*SIN(A23)+F23*COS(A23)</f>
        <v>0.87638814460260694</v>
      </c>
      <c r="E23" s="17">
        <v>-1.4459</v>
      </c>
      <c r="F23" s="17">
        <v>-0.20649999999999999</v>
      </c>
    </row>
    <row r="24" spans="1:6" x14ac:dyDescent="0.25">
      <c r="A24">
        <f t="shared" si="0"/>
        <v>-0.57595865315812877</v>
      </c>
      <c r="B24">
        <v>-33</v>
      </c>
      <c r="C24" s="15">
        <f>E24*COS(A24)-F24*SIN(A24)</f>
        <v>-1.0410746685898904</v>
      </c>
      <c r="D24" s="15">
        <f>E24*SIN(A24)+F24*COS(A24)</f>
        <v>0.45310985910753443</v>
      </c>
      <c r="E24" s="17">
        <v>-1.1198999999999999</v>
      </c>
      <c r="F24" s="17">
        <v>-0.187</v>
      </c>
    </row>
    <row r="25" spans="1:6" x14ac:dyDescent="0.25">
      <c r="A25">
        <f t="shared" si="0"/>
        <v>-0.40142572795869574</v>
      </c>
      <c r="B25">
        <v>-23</v>
      </c>
      <c r="C25" s="15">
        <f>E25*COS(A25)-F25*SIN(A25)</f>
        <v>-0.66560904730258297</v>
      </c>
      <c r="D25" s="15">
        <f>E25*SIN(A25)+F25*COS(A25)</f>
        <v>0.12490338725970546</v>
      </c>
      <c r="E25" s="17">
        <v>-0.66149999999999998</v>
      </c>
      <c r="F25" s="17">
        <v>-0.14510000000000001</v>
      </c>
    </row>
    <row r="26" spans="1:6" x14ac:dyDescent="0.25">
      <c r="A26">
        <f t="shared" si="0"/>
        <v>-0.29670597283903605</v>
      </c>
      <c r="B26">
        <v>-17</v>
      </c>
      <c r="C26" s="15">
        <f>E26*COS(A26)-F26*SIN(A26)</f>
        <v>-0.64102905682739564</v>
      </c>
      <c r="D26" s="15">
        <f>E26*SIN(A26)+F26*COS(A26)</f>
        <v>1.7378098370637141E-2</v>
      </c>
      <c r="E26" s="17">
        <v>-0.61809999999999998</v>
      </c>
      <c r="F26" s="17">
        <v>-0.17080000000000001</v>
      </c>
    </row>
    <row r="27" spans="1:6" x14ac:dyDescent="0.25">
      <c r="A27">
        <f t="shared" si="0"/>
        <v>-0.26179938779914941</v>
      </c>
      <c r="B27">
        <v>-15</v>
      </c>
      <c r="C27" s="15">
        <f>E27*COS(A27)-F27*SIN(A27)</f>
        <v>-1.0014096505417762</v>
      </c>
      <c r="D27" s="15">
        <f>E27*SIN(A27)+F27*COS(A27)</f>
        <v>0.16966508716232079</v>
      </c>
      <c r="E27" s="17">
        <v>-1.0112000000000001</v>
      </c>
      <c r="F27" s="17">
        <v>-9.5299999999999996E-2</v>
      </c>
    </row>
    <row r="28" spans="1:6" x14ac:dyDescent="0.25">
      <c r="A28">
        <f t="shared" si="0"/>
        <v>-0.17453292519943295</v>
      </c>
      <c r="B28">
        <v>-10</v>
      </c>
      <c r="C28" s="15">
        <f>E28*COS(A28)-F28*SIN(A28)</f>
        <v>-0.83847842014428087</v>
      </c>
      <c r="D28" s="15">
        <f>E28*SIN(A28)+F28*COS(A28)</f>
        <v>0.15871143296042228</v>
      </c>
      <c r="E28" s="17">
        <v>-0.85329999999999995</v>
      </c>
      <c r="F28" s="17">
        <v>1.0699999999999999E-2</v>
      </c>
    </row>
    <row r="29" spans="1:6" x14ac:dyDescent="0.25">
      <c r="A29">
        <f t="shared" si="0"/>
        <v>0</v>
      </c>
      <c r="B29">
        <v>0</v>
      </c>
      <c r="C29" s="15">
        <f>E29*COS(A29)-F29*SIN(A29)</f>
        <v>0</v>
      </c>
      <c r="D29" s="15">
        <f>E29*SIN(A29)+F29*COS(A29)</f>
        <v>0</v>
      </c>
      <c r="E29" s="17">
        <v>0</v>
      </c>
      <c r="F29" s="17">
        <v>0</v>
      </c>
    </row>
    <row r="30" spans="1:6" x14ac:dyDescent="0.25">
      <c r="A30">
        <f>B30*PI()/180</f>
        <v>0.17453292519943295</v>
      </c>
      <c r="B30">
        <v>10</v>
      </c>
      <c r="C30" s="15">
        <f>E30*COS(A30)-F30*SIN(A30)</f>
        <v>0.86278916501765113</v>
      </c>
      <c r="D30" s="15">
        <f>E30*SIN(A30)+F30*COS(A30)</f>
        <v>2.0838347538713164E-2</v>
      </c>
      <c r="E30" s="17">
        <v>0.85329999999999995</v>
      </c>
      <c r="F30" s="17">
        <v>-0.1293</v>
      </c>
    </row>
    <row r="31" spans="1:6" x14ac:dyDescent="0.25">
      <c r="A31">
        <f t="shared" ref="A31:A48" si="1">B31*PI()/180</f>
        <v>0.26179938779914941</v>
      </c>
      <c r="B31">
        <v>15</v>
      </c>
      <c r="C31" s="15">
        <f>E31*COS(A31)-F31*SIN(A31)</f>
        <v>1.0314067778691585</v>
      </c>
      <c r="D31" s="15">
        <f>E31*SIN(A31)+F31*COS(A31)</f>
        <v>5.7714283895417773E-2</v>
      </c>
      <c r="E31" s="17">
        <v>1.0112000000000001</v>
      </c>
      <c r="F31" s="17">
        <v>-0.2112</v>
      </c>
    </row>
    <row r="32" spans="1:6" x14ac:dyDescent="0.25">
      <c r="A32">
        <f t="shared" si="1"/>
        <v>0.29670597283903605</v>
      </c>
      <c r="B32">
        <v>17</v>
      </c>
      <c r="C32" s="15">
        <f>E32*COS(A32)-F32*SIN(A32)</f>
        <v>0.58018650507459413</v>
      </c>
      <c r="D32" s="15">
        <f>E32*SIN(A32)+F32*COS(A32)</f>
        <v>0.21638511808654481</v>
      </c>
      <c r="E32" s="17">
        <v>0.61809999999999998</v>
      </c>
      <c r="F32" s="17">
        <v>3.73E-2</v>
      </c>
    </row>
    <row r="33" spans="1:6" x14ac:dyDescent="0.25">
      <c r="A33">
        <f t="shared" si="1"/>
        <v>0.40142572795869574</v>
      </c>
      <c r="B33">
        <v>23</v>
      </c>
      <c r="C33" s="15">
        <f>E33*COS(A33)-F33*SIN(A33)</f>
        <v>0.57523293728301395</v>
      </c>
      <c r="D33" s="15">
        <f>E33*SIN(A33)+F33*COS(A33)</f>
        <v>0.33781615986325492</v>
      </c>
      <c r="E33" s="17">
        <v>0.66149999999999998</v>
      </c>
      <c r="F33" s="17">
        <v>8.6199999999999999E-2</v>
      </c>
    </row>
    <row r="34" spans="1:6" x14ac:dyDescent="0.25">
      <c r="A34">
        <f t="shared" si="1"/>
        <v>0.57595865315812877</v>
      </c>
      <c r="B34">
        <v>33</v>
      </c>
      <c r="C34" s="15">
        <f>E34*COS(A34)-F34*SIN(A34)</f>
        <v>0.88263917330401898</v>
      </c>
      <c r="D34" s="15">
        <f>E34*SIN(A34)+F34*COS(A34)</f>
        <v>0.69707912732285837</v>
      </c>
      <c r="E34" s="17">
        <v>1.1198999999999999</v>
      </c>
      <c r="F34" s="17">
        <v>0.10390000000000001</v>
      </c>
    </row>
    <row r="35" spans="1:6" x14ac:dyDescent="0.25">
      <c r="A35">
        <f t="shared" si="1"/>
        <v>0.78539816339744828</v>
      </c>
      <c r="B35">
        <v>45</v>
      </c>
      <c r="C35" s="15">
        <f>E35*COS(A35)-F35*SIN(A35)</f>
        <v>0.96201877580429784</v>
      </c>
      <c r="D35" s="15">
        <f>E35*SIN(A35)+F35*COS(A35)</f>
        <v>1.0827926140309603</v>
      </c>
      <c r="E35" s="17">
        <v>1.4459</v>
      </c>
      <c r="F35" s="17">
        <v>8.5400000000000004E-2</v>
      </c>
    </row>
    <row r="36" spans="1:6" x14ac:dyDescent="0.25">
      <c r="A36">
        <f t="shared" si="1"/>
        <v>0.95993108859688125</v>
      </c>
      <c r="B36">
        <v>55</v>
      </c>
      <c r="C36" s="15">
        <f>E36*COS(A36)-F36*SIN(A36)</f>
        <v>0.85790916166731368</v>
      </c>
      <c r="D36" s="15">
        <f>E36*SIN(A36)+F36*COS(A36)</f>
        <v>1.4210103343492215</v>
      </c>
      <c r="E36" s="17">
        <v>1.6560999999999999</v>
      </c>
      <c r="F36" s="17">
        <v>0.1123</v>
      </c>
    </row>
    <row r="37" spans="1:6" x14ac:dyDescent="0.25">
      <c r="A37">
        <f t="shared" si="1"/>
        <v>1.2217304763960306</v>
      </c>
      <c r="B37">
        <v>70</v>
      </c>
      <c r="C37" s="15">
        <f>E37*COS(A37)-F37*SIN(A37)</f>
        <v>0.56032396316826649</v>
      </c>
      <c r="D37" s="15">
        <f>E37*SIN(A37)+F37*COS(A37)</f>
        <v>1.6584762754707729</v>
      </c>
      <c r="E37" s="17">
        <v>1.7501</v>
      </c>
      <c r="F37" s="17">
        <v>4.07E-2</v>
      </c>
    </row>
    <row r="38" spans="1:6" x14ac:dyDescent="0.25">
      <c r="A38">
        <f t="shared" si="1"/>
        <v>1.3962634015954636</v>
      </c>
      <c r="B38">
        <v>80</v>
      </c>
      <c r="C38" s="15">
        <f>E38*COS(A38)-F38*SIN(A38)</f>
        <v>0.32731714364823328</v>
      </c>
      <c r="D38" s="15">
        <f>E38*SIN(A38)+F38*COS(A38)</f>
        <v>1.8010235693832441</v>
      </c>
      <c r="E38" s="17">
        <v>1.8305</v>
      </c>
      <c r="F38" s="17">
        <v>-9.5999999999999992E-3</v>
      </c>
    </row>
    <row r="39" spans="1:6" x14ac:dyDescent="0.25">
      <c r="A39">
        <f t="shared" si="1"/>
        <v>1.5707963267948966</v>
      </c>
      <c r="B39">
        <v>90</v>
      </c>
      <c r="C39" s="15">
        <f>E39*COS(A39)-F39*SIN(A39)</f>
        <v>7.4400000000000105E-2</v>
      </c>
      <c r="D39" s="15">
        <f>E39*SIN(A39)+F39*COS(A39)</f>
        <v>1.8376999999999999</v>
      </c>
      <c r="E39" s="17">
        <v>1.8376999999999999</v>
      </c>
      <c r="F39" s="17">
        <v>-7.4399999999999994E-2</v>
      </c>
    </row>
    <row r="40" spans="1:6" x14ac:dyDescent="0.25">
      <c r="A40">
        <f t="shared" si="1"/>
        <v>1.7453292519943295</v>
      </c>
      <c r="B40">
        <v>100</v>
      </c>
      <c r="C40" s="15">
        <f>E40*COS(A40)-F40*SIN(A40)</f>
        <v>-0.1834694208370104</v>
      </c>
      <c r="D40" s="15">
        <f>E40*SIN(A40)+F40*COS(A40)</f>
        <v>1.7580495930484248</v>
      </c>
      <c r="E40" s="17">
        <v>1.7632000000000001</v>
      </c>
      <c r="F40" s="17">
        <v>-0.1246</v>
      </c>
    </row>
    <row r="41" spans="1:6" x14ac:dyDescent="0.25">
      <c r="A41">
        <f t="shared" si="1"/>
        <v>1.9198621771937625</v>
      </c>
      <c r="B41">
        <v>110</v>
      </c>
      <c r="C41" s="15">
        <f>E41*COS(A41)-F41*SIN(A41)</f>
        <v>-0.4264395518315498</v>
      </c>
      <c r="D41" s="15">
        <f>E41*SIN(A41)+F41*COS(A41)</f>
        <v>1.6362255586054468</v>
      </c>
      <c r="E41" s="17">
        <v>1.6834</v>
      </c>
      <c r="F41" s="17">
        <v>-0.15890000000000001</v>
      </c>
    </row>
    <row r="42" spans="1:6" x14ac:dyDescent="0.25">
      <c r="A42">
        <f t="shared" si="1"/>
        <v>2.0943951023931953</v>
      </c>
      <c r="B42">
        <v>120</v>
      </c>
      <c r="C42" s="15">
        <f>E42*COS(A42)-F42*SIN(A42)</f>
        <v>-0.6297157541185131</v>
      </c>
      <c r="D42" s="15">
        <f>E42*SIN(A42)+F42*COS(A42)</f>
        <v>1.5036996804598157</v>
      </c>
      <c r="E42" s="17">
        <v>1.6171</v>
      </c>
      <c r="F42" s="17">
        <v>-0.20649999999999999</v>
      </c>
    </row>
    <row r="43" spans="1:6" x14ac:dyDescent="0.25">
      <c r="A43">
        <f t="shared" si="1"/>
        <v>2.2689280275926285</v>
      </c>
      <c r="B43">
        <v>130</v>
      </c>
      <c r="C43" s="15">
        <f>E43*COS(A43)-F43*SIN(A43)</f>
        <v>-0.81321765235032162</v>
      </c>
      <c r="D43" s="15">
        <f>E43*SIN(A43)+F43*COS(A43)</f>
        <v>1.260075414372422</v>
      </c>
      <c r="E43" s="17">
        <v>1.488</v>
      </c>
      <c r="F43" s="17">
        <v>-0.187</v>
      </c>
    </row>
    <row r="44" spans="1:6" x14ac:dyDescent="0.25">
      <c r="A44">
        <f t="shared" si="1"/>
        <v>2.4434609527920612</v>
      </c>
      <c r="B44">
        <v>140</v>
      </c>
      <c r="C44" s="15">
        <f>E44*COS(A44)-F44*SIN(A44)</f>
        <v>-0.89753340056456921</v>
      </c>
      <c r="D44" s="15">
        <f>E44*SIN(A44)+F44*COS(A44)</f>
        <v>0.94253454306513396</v>
      </c>
      <c r="E44" s="17">
        <v>1.2934000000000001</v>
      </c>
      <c r="F44" s="17">
        <v>-0.14510000000000001</v>
      </c>
    </row>
    <row r="45" spans="1:6" x14ac:dyDescent="0.25">
      <c r="A45">
        <f t="shared" si="1"/>
        <v>2.6179938779914944</v>
      </c>
      <c r="B45">
        <v>150</v>
      </c>
      <c r="C45" s="15">
        <f>E45*COS(A45)-F45*SIN(A45)</f>
        <v>-0.70415536063027273</v>
      </c>
      <c r="D45" s="15">
        <f>E45*SIN(A45)+F45*COS(A45)</f>
        <v>0.60376713896638212</v>
      </c>
      <c r="E45" s="17">
        <v>0.91169999999999995</v>
      </c>
      <c r="F45" s="17">
        <v>-0.17080000000000001</v>
      </c>
    </row>
    <row r="46" spans="1:6" x14ac:dyDescent="0.25">
      <c r="A46">
        <f t="shared" si="1"/>
        <v>2.7925268031909272</v>
      </c>
      <c r="B46">
        <v>160</v>
      </c>
      <c r="C46" s="15">
        <f>E46*COS(A46)-F46*SIN(A46)</f>
        <v>-0.58017903835555462</v>
      </c>
      <c r="D46" s="15">
        <f>E46*SIN(A46)+F46*COS(A46)</f>
        <v>0.31258404222356573</v>
      </c>
      <c r="E46" s="17">
        <v>0.65210000000000001</v>
      </c>
      <c r="F46" s="17">
        <v>-9.5299999999999996E-2</v>
      </c>
    </row>
    <row r="47" spans="1:6" x14ac:dyDescent="0.25">
      <c r="A47">
        <f t="shared" si="1"/>
        <v>2.9670597283903604</v>
      </c>
      <c r="B47">
        <v>170</v>
      </c>
      <c r="C47" s="15">
        <f>E47*COS(A47)-F47*SIN(A47)</f>
        <v>-0.81324114320779428</v>
      </c>
      <c r="D47" s="15">
        <f>E47*SIN(A47)+F47*COS(A47)</f>
        <v>0.1325312906225532</v>
      </c>
      <c r="E47" s="17">
        <v>0.82389999999999997</v>
      </c>
      <c r="F47" s="17">
        <v>1.0699999999999999E-2</v>
      </c>
    </row>
    <row r="48" spans="1:6" x14ac:dyDescent="0.25">
      <c r="A48">
        <f t="shared" si="1"/>
        <v>3.1415926535897931</v>
      </c>
      <c r="B48">
        <v>180</v>
      </c>
      <c r="C48" s="15">
        <f>E48*COS(A48)-F48*SIN(A48)</f>
        <v>0</v>
      </c>
      <c r="D48" s="15">
        <f>E48*SIN(A48)+F48*COS(A48)</f>
        <v>0</v>
      </c>
      <c r="E48" s="17">
        <v>0</v>
      </c>
      <c r="F48" s="17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9:F48"/>
  <sheetViews>
    <sheetView workbookViewId="0">
      <selection activeCell="F82" sqref="F82"/>
    </sheetView>
  </sheetViews>
  <sheetFormatPr defaultRowHeight="15" x14ac:dyDescent="0.25"/>
  <cols>
    <col min="4" max="4" width="12" bestFit="1" customWidth="1"/>
    <col min="5" max="6" width="9.140625" style="17"/>
  </cols>
  <sheetData>
    <row r="9" spans="1:6" x14ac:dyDescent="0.25">
      <c r="C9" s="5" t="s">
        <v>34</v>
      </c>
      <c r="D9" s="5" t="s">
        <v>3</v>
      </c>
      <c r="E9" s="16" t="s">
        <v>33</v>
      </c>
      <c r="F9" s="16" t="s">
        <v>35</v>
      </c>
    </row>
    <row r="10" spans="1:6" x14ac:dyDescent="0.25">
      <c r="A10">
        <f t="shared" ref="A10:A29" si="0">B10*PI()/180</f>
        <v>-3.1415926535897931</v>
      </c>
      <c r="B10">
        <v>-180</v>
      </c>
      <c r="C10" s="15">
        <f>E10*COS(A10)-F10*SIN(A10)</f>
        <v>0</v>
      </c>
      <c r="D10" s="15">
        <f>E10*SIN(A10)+F10*COS(A10)</f>
        <v>0</v>
      </c>
      <c r="E10" s="17">
        <v>0</v>
      </c>
      <c r="F10" s="17">
        <v>0</v>
      </c>
    </row>
    <row r="11" spans="1:6" x14ac:dyDescent="0.25">
      <c r="A11">
        <f t="shared" si="0"/>
        <v>-2.9670597283903604</v>
      </c>
      <c r="B11">
        <v>-170</v>
      </c>
      <c r="C11" s="15">
        <f>E11*COS(A11)-F11*SIN(A11)</f>
        <v>0.78893039833442402</v>
      </c>
      <c r="D11" s="15">
        <f>E11*SIN(A11)+F11*COS(A11)</f>
        <v>0.27040437604426232</v>
      </c>
      <c r="E11" s="17">
        <v>-0.82389999999999997</v>
      </c>
      <c r="F11" s="17">
        <v>-0.1293</v>
      </c>
    </row>
    <row r="12" spans="1:6" x14ac:dyDescent="0.25">
      <c r="A12">
        <f t="shared" si="0"/>
        <v>-2.7925268031909272</v>
      </c>
      <c r="B12">
        <v>-160</v>
      </c>
      <c r="C12" s="15">
        <f>E12*COS(A12)-F12*SIN(A12)</f>
        <v>0.54053890374410962</v>
      </c>
      <c r="D12" s="15">
        <f>E12*SIN(A12)+F12*COS(A12)</f>
        <v>0.42149441697265255</v>
      </c>
      <c r="E12" s="17">
        <v>-0.65210000000000001</v>
      </c>
      <c r="F12" s="17">
        <v>-0.2112</v>
      </c>
    </row>
    <row r="13" spans="1:6" x14ac:dyDescent="0.25">
      <c r="A13">
        <f t="shared" si="0"/>
        <v>-2.6179938779914944</v>
      </c>
      <c r="B13">
        <v>-150</v>
      </c>
      <c r="C13" s="15">
        <f>E13*COS(A13)-F13*SIN(A13)</f>
        <v>0.80820536063027271</v>
      </c>
      <c r="D13" s="15">
        <f>E13*SIN(A13)+F13*COS(A13)</f>
        <v>0.42354725243884034</v>
      </c>
      <c r="E13" s="17">
        <v>-0.91169999999999995</v>
      </c>
      <c r="F13" s="17">
        <v>3.73E-2</v>
      </c>
    </row>
    <row r="14" spans="1:6" x14ac:dyDescent="0.25">
      <c r="A14">
        <f t="shared" si="0"/>
        <v>-2.4434609527920612</v>
      </c>
      <c r="B14">
        <v>-140</v>
      </c>
      <c r="C14" s="15">
        <f>E14*COS(A14)-F14*SIN(A14)</f>
        <v>1.0462101746850658</v>
      </c>
      <c r="D14" s="15">
        <f>E14*SIN(A14)+F14*COS(A14)</f>
        <v>0.76534846337171436</v>
      </c>
      <c r="E14" s="17">
        <v>-1.2934000000000001</v>
      </c>
      <c r="F14" s="17">
        <v>8.6199999999999999E-2</v>
      </c>
    </row>
    <row r="15" spans="1:6" x14ac:dyDescent="0.25">
      <c r="A15">
        <f t="shared" si="0"/>
        <v>-2.2689280275926285</v>
      </c>
      <c r="B15">
        <v>-130</v>
      </c>
      <c r="C15" s="15">
        <f>E15*COS(A15)-F15*SIN(A15)</f>
        <v>1.0360599808536324</v>
      </c>
      <c r="D15" s="15">
        <f>E15*SIN(A15)+F15*COS(A15)</f>
        <v>1.0730884987146077</v>
      </c>
      <c r="E15" s="17">
        <v>-1.488</v>
      </c>
      <c r="F15" s="17">
        <v>0.10390000000000001</v>
      </c>
    </row>
    <row r="16" spans="1:6" x14ac:dyDescent="0.25">
      <c r="A16">
        <f t="shared" si="0"/>
        <v>-2.0943951023931953</v>
      </c>
      <c r="B16">
        <v>-120</v>
      </c>
      <c r="C16" s="15">
        <f>E16*COS(A16)-F16*SIN(A16)</f>
        <v>0.88250856948319067</v>
      </c>
      <c r="D16" s="15">
        <f>E16*SIN(A16)+F16*COS(A16)</f>
        <v>1.3577496804598159</v>
      </c>
      <c r="E16" s="17">
        <v>-1.6171</v>
      </c>
      <c r="F16" s="17">
        <v>8.5400000000000004E-2</v>
      </c>
    </row>
    <row r="17" spans="1:6" x14ac:dyDescent="0.25">
      <c r="A17">
        <f t="shared" si="0"/>
        <v>-1.9198621771937625</v>
      </c>
      <c r="B17">
        <v>-110</v>
      </c>
      <c r="C17" s="15">
        <f>E17*COS(A17)-F17*SIN(A17)</f>
        <v>0.68128419058868817</v>
      </c>
      <c r="D17" s="15">
        <f>E17*SIN(A17)+F17*COS(A17)</f>
        <v>1.5434696957355256</v>
      </c>
      <c r="E17" s="17">
        <v>-1.6834</v>
      </c>
      <c r="F17" s="17">
        <v>0.1123</v>
      </c>
    </row>
    <row r="18" spans="1:6" x14ac:dyDescent="0.25">
      <c r="A18">
        <f t="shared" si="0"/>
        <v>-1.7453292519943295</v>
      </c>
      <c r="B18">
        <v>-100</v>
      </c>
      <c r="C18" s="15">
        <f>E18*COS(A18)-F18*SIN(A18)</f>
        <v>0.34625814240992836</v>
      </c>
      <c r="D18" s="15">
        <f>E18*SIN(A18)+F18*COS(A18)</f>
        <v>1.7293455492800813</v>
      </c>
      <c r="E18" s="17">
        <v>-1.7632000000000001</v>
      </c>
      <c r="F18" s="17">
        <v>4.07E-2</v>
      </c>
    </row>
    <row r="19" spans="1:6" x14ac:dyDescent="0.25">
      <c r="A19">
        <f t="shared" si="0"/>
        <v>-1.5707963267948966</v>
      </c>
      <c r="B19">
        <v>-90</v>
      </c>
      <c r="C19" s="15">
        <f>E19*COS(A19)-F19*SIN(A19)</f>
        <v>-9.6000000000001119E-3</v>
      </c>
      <c r="D19" s="15">
        <f>E19*SIN(A19)+F19*COS(A19)</f>
        <v>1.8376999999999999</v>
      </c>
      <c r="E19" s="17">
        <v>-1.8376999999999999</v>
      </c>
      <c r="F19" s="17">
        <v>-9.5999999999999992E-3</v>
      </c>
    </row>
    <row r="20" spans="1:6" x14ac:dyDescent="0.25">
      <c r="A20">
        <f t="shared" si="0"/>
        <v>-1.3962634015954636</v>
      </c>
      <c r="B20">
        <v>-80</v>
      </c>
      <c r="C20" s="15">
        <f>E20*COS(A20)-F20*SIN(A20)</f>
        <v>-0.39113268604342438</v>
      </c>
      <c r="D20" s="15">
        <f>E20*SIN(A20)+F20*COS(A20)</f>
        <v>1.7897711674704271</v>
      </c>
      <c r="E20" s="17">
        <v>-1.8305</v>
      </c>
      <c r="F20" s="17">
        <v>-7.4399999999999994E-2</v>
      </c>
    </row>
    <row r="21" spans="1:6" x14ac:dyDescent="0.25">
      <c r="A21">
        <f t="shared" si="0"/>
        <v>-1.2217304763960306</v>
      </c>
      <c r="B21">
        <v>-70</v>
      </c>
      <c r="C21" s="15">
        <f>E21*COS(A21)-F21*SIN(A21)</f>
        <v>-0.71565515338417718</v>
      </c>
      <c r="D21" s="15">
        <f>E21*SIN(A21)+F21*COS(A21)</f>
        <v>1.6019403457790398</v>
      </c>
      <c r="E21" s="17">
        <v>-1.7501</v>
      </c>
      <c r="F21" s="17">
        <v>-0.1246</v>
      </c>
    </row>
    <row r="22" spans="1:6" x14ac:dyDescent="0.25">
      <c r="A22">
        <f t="shared" si="0"/>
        <v>-0.95993108859688125</v>
      </c>
      <c r="B22">
        <v>-55</v>
      </c>
      <c r="C22" s="15">
        <f>E22*COS(A22)-F22*SIN(A22)</f>
        <v>-1.0800631960784883</v>
      </c>
      <c r="D22" s="15">
        <f>E22*SIN(A22)+F22*COS(A22)</f>
        <v>1.2654564048108179</v>
      </c>
      <c r="E22" s="17">
        <v>-1.6560999999999999</v>
      </c>
      <c r="F22" s="17">
        <v>-0.15890000000000001</v>
      </c>
    </row>
    <row r="23" spans="1:6" x14ac:dyDescent="0.25">
      <c r="A23">
        <f t="shared" si="0"/>
        <v>-0.78539816339744828</v>
      </c>
      <c r="B23">
        <v>-45</v>
      </c>
      <c r="C23" s="15">
        <f>E23*COS(A23)-F23*SIN(A23)</f>
        <v>-1.1684232452326511</v>
      </c>
      <c r="D23" s="15">
        <f>E23*SIN(A23)+F23*COS(A23)</f>
        <v>0.87638814460260694</v>
      </c>
      <c r="E23" s="17">
        <v>-1.4459</v>
      </c>
      <c r="F23" s="17">
        <v>-0.20649999999999999</v>
      </c>
    </row>
    <row r="24" spans="1:6" x14ac:dyDescent="0.25">
      <c r="A24">
        <f t="shared" si="0"/>
        <v>-0.57595865315812877</v>
      </c>
      <c r="B24">
        <v>-33</v>
      </c>
      <c r="C24" s="15">
        <f>E24*COS(A24)-F24*SIN(A24)</f>
        <v>-1.0410746685898904</v>
      </c>
      <c r="D24" s="15">
        <f>E24*SIN(A24)+F24*COS(A24)</f>
        <v>0.45310985910753443</v>
      </c>
      <c r="E24" s="17">
        <v>-1.1198999999999999</v>
      </c>
      <c r="F24" s="17">
        <v>-0.187</v>
      </c>
    </row>
    <row r="25" spans="1:6" x14ac:dyDescent="0.25">
      <c r="A25">
        <f t="shared" si="0"/>
        <v>-0.40142572795869574</v>
      </c>
      <c r="B25">
        <v>-23</v>
      </c>
      <c r="C25" s="15">
        <f>E25*COS(A25)-F25*SIN(A25)</f>
        <v>-0.66560904730258297</v>
      </c>
      <c r="D25" s="15">
        <f>E25*SIN(A25)+F25*COS(A25)</f>
        <v>0.12490338725970546</v>
      </c>
      <c r="E25" s="17">
        <v>-0.66149999999999998</v>
      </c>
      <c r="F25" s="17">
        <v>-0.14510000000000001</v>
      </c>
    </row>
    <row r="26" spans="1:6" x14ac:dyDescent="0.25">
      <c r="A26">
        <f t="shared" si="0"/>
        <v>-0.29670597283903605</v>
      </c>
      <c r="B26">
        <v>-17</v>
      </c>
      <c r="C26" s="15">
        <f>E26*COS(A26)-F26*SIN(A26)</f>
        <v>-0.64102905682739564</v>
      </c>
      <c r="D26" s="15">
        <f>E26*SIN(A26)+F26*COS(A26)</f>
        <v>1.7378098370637141E-2</v>
      </c>
      <c r="E26" s="17">
        <v>-0.61809999999999998</v>
      </c>
      <c r="F26" s="17">
        <v>-0.17080000000000001</v>
      </c>
    </row>
    <row r="27" spans="1:6" x14ac:dyDescent="0.25">
      <c r="A27">
        <f t="shared" si="0"/>
        <v>-0.26179938779914941</v>
      </c>
      <c r="B27">
        <v>-15</v>
      </c>
      <c r="C27" s="15">
        <f>E27*COS(A27)-F27*SIN(A27)</f>
        <v>-1.0014096505417762</v>
      </c>
      <c r="D27" s="15">
        <f>E27*SIN(A27)+F27*COS(A27)</f>
        <v>0.16966508716232079</v>
      </c>
      <c r="E27" s="17">
        <v>-1.0112000000000001</v>
      </c>
      <c r="F27" s="17">
        <v>-9.5299999999999996E-2</v>
      </c>
    </row>
    <row r="28" spans="1:6" x14ac:dyDescent="0.25">
      <c r="A28">
        <f t="shared" si="0"/>
        <v>-0.17453292519943295</v>
      </c>
      <c r="B28">
        <v>-10</v>
      </c>
      <c r="C28" s="15">
        <f>E28*COS(A28)-F28*SIN(A28)</f>
        <v>-0.83847842014428087</v>
      </c>
      <c r="D28" s="15">
        <f>E28*SIN(A28)+F28*COS(A28)</f>
        <v>0.15871143296042228</v>
      </c>
      <c r="E28" s="17">
        <v>-0.85329999999999995</v>
      </c>
      <c r="F28" s="17">
        <v>1.0699999999999999E-2</v>
      </c>
    </row>
    <row r="29" spans="1:6" x14ac:dyDescent="0.25">
      <c r="A29">
        <f t="shared" si="0"/>
        <v>0</v>
      </c>
      <c r="B29">
        <v>0</v>
      </c>
      <c r="C29" s="15">
        <f>E29*COS(A29)-F29*SIN(A29)</f>
        <v>0.1</v>
      </c>
      <c r="D29" s="15">
        <f>E29*SIN(A29)+F29*COS(A29)</f>
        <v>0</v>
      </c>
      <c r="E29" s="17">
        <v>0.1</v>
      </c>
      <c r="F29" s="17">
        <v>0</v>
      </c>
    </row>
    <row r="30" spans="1:6" x14ac:dyDescent="0.25">
      <c r="A30">
        <f>B30*PI()/180</f>
        <v>0.10471975511965977</v>
      </c>
      <c r="B30">
        <v>6</v>
      </c>
      <c r="C30" s="15">
        <f>E30*COS(A30)-F30*SIN(A30)</f>
        <v>0.36159819367940327</v>
      </c>
      <c r="D30" s="15">
        <f>E30*SIN(A30)+F30*COS(A30)</f>
        <v>-9.200671892743903E-2</v>
      </c>
      <c r="E30" s="17">
        <v>0.35</v>
      </c>
      <c r="F30" s="17">
        <v>-0.1293</v>
      </c>
    </row>
    <row r="31" spans="1:6" x14ac:dyDescent="0.25">
      <c r="A31">
        <f t="shared" ref="A31:A48" si="1">B31*PI()/180</f>
        <v>0.17453292519943295</v>
      </c>
      <c r="B31">
        <v>10</v>
      </c>
      <c r="C31" s="15">
        <f>E31*COS(A31)-F31*SIN(A31)</f>
        <v>0.57831875927997012</v>
      </c>
      <c r="D31" s="15">
        <f>E31*SIN(A31)+F31*COS(A31)</f>
        <v>-0.11248489971936665</v>
      </c>
      <c r="E31" s="17">
        <v>0.55000000000000004</v>
      </c>
      <c r="F31" s="17">
        <v>-0.2112</v>
      </c>
    </row>
    <row r="32" spans="1:6" x14ac:dyDescent="0.25">
      <c r="A32">
        <f t="shared" si="1"/>
        <v>0.33161255787892258</v>
      </c>
      <c r="B32">
        <v>19</v>
      </c>
      <c r="C32" s="15">
        <f>E32*COS(A32)-F32*SIN(A32)</f>
        <v>0.98065081221803074</v>
      </c>
      <c r="D32" s="15">
        <f>E32*SIN(A32)+F32*COS(A32)</f>
        <v>0.37711440504986898</v>
      </c>
      <c r="E32" s="17">
        <v>1.05</v>
      </c>
      <c r="F32" s="17">
        <v>3.73E-2</v>
      </c>
    </row>
    <row r="33" spans="1:6" x14ac:dyDescent="0.25">
      <c r="A33">
        <f t="shared" si="1"/>
        <v>0.41887902047863906</v>
      </c>
      <c r="B33">
        <v>24</v>
      </c>
      <c r="C33" s="15">
        <f>E33*COS(A33)-F33*SIN(A33)</f>
        <v>1.1342774871493952</v>
      </c>
      <c r="D33" s="15">
        <f>E33*SIN(A33)+F33*COS(A33)</f>
        <v>0.59937052158581638</v>
      </c>
      <c r="E33" s="17">
        <v>1.28</v>
      </c>
      <c r="F33" s="17">
        <v>8.6199999999999999E-2</v>
      </c>
    </row>
    <row r="34" spans="1:6" x14ac:dyDescent="0.25">
      <c r="A34">
        <f t="shared" si="1"/>
        <v>0.52359877559829882</v>
      </c>
      <c r="B34">
        <v>30</v>
      </c>
      <c r="C34" s="15">
        <f>E34*COS(A34)-F34*SIN(A34)</f>
        <v>1.29038937586588</v>
      </c>
      <c r="D34" s="15">
        <f>E34*SIN(A34)+F34*COS(A34)</f>
        <v>0.86498003945320312</v>
      </c>
      <c r="E34" s="17">
        <v>1.55</v>
      </c>
      <c r="F34" s="17">
        <v>0.10390000000000001</v>
      </c>
    </row>
    <row r="35" spans="1:6" x14ac:dyDescent="0.25">
      <c r="A35">
        <f t="shared" si="1"/>
        <v>0.6108652381980153</v>
      </c>
      <c r="B35">
        <v>35</v>
      </c>
      <c r="C35" s="15">
        <f>E35*COS(A35)-F35*SIN(A35)</f>
        <v>1.3026174454124571</v>
      </c>
      <c r="D35" s="15">
        <f>E35*SIN(A35)+F35*COS(A35)</f>
        <v>1.0163567045615058</v>
      </c>
      <c r="E35" s="17">
        <v>1.65</v>
      </c>
      <c r="F35" s="17">
        <v>8.5400000000000004E-2</v>
      </c>
    </row>
    <row r="36" spans="1:6" x14ac:dyDescent="0.25">
      <c r="A36">
        <f t="shared" si="1"/>
        <v>0.69813170079773179</v>
      </c>
      <c r="B36">
        <v>40</v>
      </c>
      <c r="C36" s="15">
        <f>E36*COS(A36)-F36*SIN(A36)</f>
        <v>1.3832993933582598</v>
      </c>
      <c r="D36" s="15">
        <f>E36*SIN(A36)+F36*COS(A36)</f>
        <v>1.3073232493666858</v>
      </c>
      <c r="E36" s="17">
        <v>1.9</v>
      </c>
      <c r="F36" s="17">
        <v>0.1123</v>
      </c>
    </row>
    <row r="37" spans="1:6" x14ac:dyDescent="0.25">
      <c r="A37">
        <f t="shared" si="1"/>
        <v>0.78539816339744828</v>
      </c>
      <c r="B37">
        <v>45</v>
      </c>
      <c r="C37" s="15">
        <f>E37*COS(A37)-F37*SIN(A37)</f>
        <v>1.031880925785529</v>
      </c>
      <c r="D37" s="15">
        <f>E37*SIN(A37)+F37*COS(A37)</f>
        <v>1.0894394177741136</v>
      </c>
      <c r="E37" s="17">
        <v>1.5</v>
      </c>
      <c r="F37" s="17">
        <v>4.07E-2</v>
      </c>
    </row>
    <row r="38" spans="1:6" x14ac:dyDescent="0.25">
      <c r="A38">
        <f t="shared" si="1"/>
        <v>0.95993108859688125</v>
      </c>
      <c r="B38">
        <v>55</v>
      </c>
      <c r="C38" s="15">
        <f>E38*COS(A38)-F38*SIN(A38)</f>
        <v>0.69615558324642968</v>
      </c>
      <c r="D38" s="15">
        <f>E38*SIN(A38)+F38*COS(A38)</f>
        <v>0.97747611935782008</v>
      </c>
      <c r="E38" s="17">
        <v>1.2</v>
      </c>
      <c r="F38" s="17">
        <v>-9.5999999999999992E-3</v>
      </c>
    </row>
    <row r="39" spans="1:6" x14ac:dyDescent="0.25">
      <c r="A39">
        <f t="shared" si="1"/>
        <v>1.5707963267948966</v>
      </c>
      <c r="B39">
        <v>90</v>
      </c>
      <c r="C39" s="15">
        <f>E39*COS(A39)-F39*SIN(A39)</f>
        <v>7.4400000000000063E-2</v>
      </c>
      <c r="D39" s="15">
        <f>E39*SIN(A39)+F39*COS(A39)</f>
        <v>1.2</v>
      </c>
      <c r="E39" s="17">
        <v>1.2</v>
      </c>
      <c r="F39" s="17">
        <v>-7.4399999999999994E-2</v>
      </c>
    </row>
    <row r="40" spans="1:6" x14ac:dyDescent="0.25">
      <c r="A40">
        <f t="shared" si="1"/>
        <v>1.7453292519943295</v>
      </c>
      <c r="B40">
        <v>100</v>
      </c>
      <c r="C40" s="15">
        <f>E40*COS(A40)-F40*SIN(A40)</f>
        <v>-0.1834694208370104</v>
      </c>
      <c r="D40" s="15">
        <f>E40*SIN(A40)+F40*COS(A40)</f>
        <v>1.7580495930484248</v>
      </c>
      <c r="E40" s="17">
        <v>1.7632000000000001</v>
      </c>
      <c r="F40" s="17">
        <v>-0.1246</v>
      </c>
    </row>
    <row r="41" spans="1:6" x14ac:dyDescent="0.25">
      <c r="A41">
        <f t="shared" si="1"/>
        <v>1.9198621771937625</v>
      </c>
      <c r="B41">
        <v>110</v>
      </c>
      <c r="C41" s="15">
        <f>E41*COS(A41)-F41*SIN(A41)</f>
        <v>-0.4264395518315498</v>
      </c>
      <c r="D41" s="15">
        <f>E41*SIN(A41)+F41*COS(A41)</f>
        <v>1.6362255586054468</v>
      </c>
      <c r="E41" s="17">
        <v>1.6834</v>
      </c>
      <c r="F41" s="17">
        <v>-0.15890000000000001</v>
      </c>
    </row>
    <row r="42" spans="1:6" x14ac:dyDescent="0.25">
      <c r="A42">
        <f t="shared" si="1"/>
        <v>2.0943951023931953</v>
      </c>
      <c r="B42">
        <v>120</v>
      </c>
      <c r="C42" s="15">
        <f>E42*COS(A42)-F42*SIN(A42)</f>
        <v>-0.6297157541185131</v>
      </c>
      <c r="D42" s="15">
        <f>E42*SIN(A42)+F42*COS(A42)</f>
        <v>1.5036996804598157</v>
      </c>
      <c r="E42" s="17">
        <v>1.6171</v>
      </c>
      <c r="F42" s="17">
        <v>-0.20649999999999999</v>
      </c>
    </row>
    <row r="43" spans="1:6" x14ac:dyDescent="0.25">
      <c r="A43">
        <f t="shared" si="1"/>
        <v>2.2689280275926285</v>
      </c>
      <c r="B43">
        <v>130</v>
      </c>
      <c r="C43" s="15">
        <f>E43*COS(A43)-F43*SIN(A43)</f>
        <v>-0.81321765235032162</v>
      </c>
      <c r="D43" s="15">
        <f>E43*SIN(A43)+F43*COS(A43)</f>
        <v>1.260075414372422</v>
      </c>
      <c r="E43" s="17">
        <v>1.488</v>
      </c>
      <c r="F43" s="17">
        <v>-0.187</v>
      </c>
    </row>
    <row r="44" spans="1:6" x14ac:dyDescent="0.25">
      <c r="A44">
        <f t="shared" si="1"/>
        <v>2.4434609527920612</v>
      </c>
      <c r="B44">
        <v>140</v>
      </c>
      <c r="C44" s="15">
        <f>E44*COS(A44)-F44*SIN(A44)</f>
        <v>-0.89753340056456921</v>
      </c>
      <c r="D44" s="15">
        <f>E44*SIN(A44)+F44*COS(A44)</f>
        <v>0.94253454306513396</v>
      </c>
      <c r="E44" s="17">
        <v>1.2934000000000001</v>
      </c>
      <c r="F44" s="17">
        <v>-0.14510000000000001</v>
      </c>
    </row>
    <row r="45" spans="1:6" x14ac:dyDescent="0.25">
      <c r="A45">
        <f t="shared" si="1"/>
        <v>2.6179938779914944</v>
      </c>
      <c r="B45">
        <v>150</v>
      </c>
      <c r="C45" s="15">
        <f>E45*COS(A45)-F45*SIN(A45)</f>
        <v>-0.70415536063027273</v>
      </c>
      <c r="D45" s="15">
        <f>E45*SIN(A45)+F45*COS(A45)</f>
        <v>0.60376713896638212</v>
      </c>
      <c r="E45" s="17">
        <v>0.91169999999999995</v>
      </c>
      <c r="F45" s="17">
        <v>-0.17080000000000001</v>
      </c>
    </row>
    <row r="46" spans="1:6" x14ac:dyDescent="0.25">
      <c r="A46">
        <f t="shared" si="1"/>
        <v>2.7925268031909272</v>
      </c>
      <c r="B46">
        <v>160</v>
      </c>
      <c r="C46" s="15">
        <f>E46*COS(A46)-F46*SIN(A46)</f>
        <v>-0.58017903835555462</v>
      </c>
      <c r="D46" s="15">
        <f>E46*SIN(A46)+F46*COS(A46)</f>
        <v>0.31258404222356573</v>
      </c>
      <c r="E46" s="17">
        <v>0.65210000000000001</v>
      </c>
      <c r="F46" s="17">
        <v>-9.5299999999999996E-2</v>
      </c>
    </row>
    <row r="47" spans="1:6" x14ac:dyDescent="0.25">
      <c r="A47">
        <f t="shared" si="1"/>
        <v>2.9670597283903604</v>
      </c>
      <c r="B47">
        <v>170</v>
      </c>
      <c r="C47" s="15">
        <f>E47*COS(A47)-F47*SIN(A47)</f>
        <v>-0.81324114320779428</v>
      </c>
      <c r="D47" s="15">
        <f>E47*SIN(A47)+F47*COS(A47)</f>
        <v>0.1325312906225532</v>
      </c>
      <c r="E47" s="17">
        <v>0.82389999999999997</v>
      </c>
      <c r="F47" s="17">
        <v>1.0699999999999999E-2</v>
      </c>
    </row>
    <row r="48" spans="1:6" x14ac:dyDescent="0.25">
      <c r="A48">
        <f t="shared" si="1"/>
        <v>3.1415926535897931</v>
      </c>
      <c r="B48">
        <v>180</v>
      </c>
      <c r="C48" s="15">
        <f>E48*COS(A48)-F48*SIN(A48)</f>
        <v>0</v>
      </c>
      <c r="D48" s="15">
        <f>E48*SIN(A48)+F48*COS(A48)</f>
        <v>0</v>
      </c>
      <c r="E48" s="17">
        <v>0</v>
      </c>
      <c r="F48" s="17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8:H82"/>
  <sheetViews>
    <sheetView workbookViewId="0">
      <selection activeCell="J64" sqref="J64"/>
    </sheetView>
  </sheetViews>
  <sheetFormatPr defaultRowHeight="15" x14ac:dyDescent="0.25"/>
  <cols>
    <col min="4" max="4" width="12" bestFit="1" customWidth="1"/>
    <col min="5" max="5" width="9.140625" style="17"/>
    <col min="6" max="6" width="12.7109375" style="17" bestFit="1" customWidth="1"/>
    <col min="7" max="7" width="12" bestFit="1" customWidth="1"/>
  </cols>
  <sheetData>
    <row r="8" spans="1:8" x14ac:dyDescent="0.25">
      <c r="C8">
        <v>1.4</v>
      </c>
      <c r="D8">
        <v>1.8</v>
      </c>
    </row>
    <row r="9" spans="1:8" x14ac:dyDescent="0.25">
      <c r="C9" s="5" t="s">
        <v>34</v>
      </c>
      <c r="D9" s="5" t="s">
        <v>3</v>
      </c>
      <c r="E9" s="16" t="s">
        <v>33</v>
      </c>
      <c r="F9" s="16" t="s">
        <v>35</v>
      </c>
    </row>
    <row r="10" spans="1:8" x14ac:dyDescent="0.25">
      <c r="A10">
        <f t="shared" ref="A10:A63" si="0">B10*PI()/180</f>
        <v>-3.1415926535897931</v>
      </c>
      <c r="B10">
        <v>-180</v>
      </c>
      <c r="C10" s="15">
        <f t="shared" ref="C10:C63" si="1">1.4*SIN(2*A10)</f>
        <v>3.430415673744136E-16</v>
      </c>
      <c r="D10" s="15">
        <f t="shared" ref="D10:D73" si="2">-$D$8*COS(A10*2)/2+$D$8/2</f>
        <v>0</v>
      </c>
      <c r="E10" s="18">
        <f t="shared" ref="E10:E63" si="3">C10*COS(A10)+D10*SIN(A10)</f>
        <v>-3.430415673744136E-16</v>
      </c>
      <c r="F10" s="19">
        <f t="shared" ref="F10:F63" si="4">-C10*SIN(A10)+D10*COS(A10)</f>
        <v>4.202768462381941E-32</v>
      </c>
      <c r="H10">
        <v>46</v>
      </c>
    </row>
    <row r="11" spans="1:8" x14ac:dyDescent="0.25">
      <c r="A11">
        <f t="shared" si="0"/>
        <v>-3.0543261909900763</v>
      </c>
      <c r="B11">
        <v>-175</v>
      </c>
      <c r="C11" s="15">
        <f t="shared" si="1"/>
        <v>0.24310744873370377</v>
      </c>
      <c r="D11" s="15">
        <f t="shared" si="2"/>
        <v>1.3673022289012904E-2</v>
      </c>
      <c r="E11" s="18">
        <f t="shared" si="3"/>
        <v>-0.24337403390833076</v>
      </c>
      <c r="F11" s="19">
        <f t="shared" si="4"/>
        <v>7.5672179506693776E-3</v>
      </c>
    </row>
    <row r="12" spans="1:8" x14ac:dyDescent="0.25">
      <c r="A12">
        <f t="shared" si="0"/>
        <v>-2.9670597283903604</v>
      </c>
      <c r="B12">
        <v>-170</v>
      </c>
      <c r="C12" s="15">
        <f t="shared" si="1"/>
        <v>0.47882820065593601</v>
      </c>
      <c r="D12" s="15">
        <f t="shared" si="2"/>
        <v>5.4276641292682393E-2</v>
      </c>
      <c r="E12" s="18">
        <f t="shared" si="3"/>
        <v>-0.48097876421720698</v>
      </c>
      <c r="F12" s="19">
        <f t="shared" si="4"/>
        <v>2.9695587306942349E-2</v>
      </c>
    </row>
    <row r="13" spans="1:8" x14ac:dyDescent="0.25">
      <c r="A13">
        <f t="shared" si="0"/>
        <v>-2.8797932657906435</v>
      </c>
      <c r="B13">
        <v>-165</v>
      </c>
      <c r="C13" s="15">
        <f t="shared" si="1"/>
        <v>0.70000000000000062</v>
      </c>
      <c r="D13" s="15">
        <f t="shared" si="2"/>
        <v>0.12057713659400549</v>
      </c>
      <c r="E13" s="18">
        <f t="shared" si="3"/>
        <v>-0.70735573775680516</v>
      </c>
      <c r="F13" s="19">
        <f t="shared" si="4"/>
        <v>6.4704761275630282E-2</v>
      </c>
    </row>
    <row r="14" spans="1:8" x14ac:dyDescent="0.25">
      <c r="A14">
        <f t="shared" si="0"/>
        <v>-2.7925268031909272</v>
      </c>
      <c r="B14">
        <v>-160</v>
      </c>
      <c r="C14" s="15">
        <f t="shared" si="1"/>
        <v>0.8999026535611554</v>
      </c>
      <c r="D14" s="15">
        <f t="shared" si="2"/>
        <v>0.21056000119291995</v>
      </c>
      <c r="E14" s="18">
        <f t="shared" si="3"/>
        <v>-0.91764764476373095</v>
      </c>
      <c r="F14" s="19">
        <f t="shared" si="4"/>
        <v>0.10992315519647719</v>
      </c>
    </row>
    <row r="15" spans="1:8" x14ac:dyDescent="0.25">
      <c r="A15">
        <f t="shared" si="0"/>
        <v>-2.7052603405912108</v>
      </c>
      <c r="B15">
        <v>-155</v>
      </c>
      <c r="C15" s="15">
        <f t="shared" si="1"/>
        <v>1.0724622203665692</v>
      </c>
      <c r="D15" s="15">
        <f t="shared" si="2"/>
        <v>0.3214911512821147</v>
      </c>
      <c r="E15" s="18">
        <f t="shared" si="3"/>
        <v>-1.1078488931407009</v>
      </c>
      <c r="F15" s="19">
        <f t="shared" si="4"/>
        <v>0.16187218548353233</v>
      </c>
    </row>
    <row r="16" spans="1:8" x14ac:dyDescent="0.25">
      <c r="A16">
        <f t="shared" si="0"/>
        <v>-2.6179938779914944</v>
      </c>
      <c r="B16">
        <v>-150</v>
      </c>
      <c r="C16" s="15">
        <f t="shared" si="1"/>
        <v>1.2124355652982139</v>
      </c>
      <c r="D16" s="15">
        <f t="shared" si="2"/>
        <v>0.4499999999999999</v>
      </c>
      <c r="E16" s="18">
        <f t="shared" si="3"/>
        <v>-1.2749999999999999</v>
      </c>
      <c r="F16" s="19">
        <f t="shared" si="4"/>
        <v>0.21650635094610954</v>
      </c>
    </row>
    <row r="17" spans="1:6" x14ac:dyDescent="0.25">
      <c r="A17">
        <f t="shared" si="0"/>
        <v>-2.5307274153917776</v>
      </c>
      <c r="B17">
        <v>-145</v>
      </c>
      <c r="C17" s="15">
        <f t="shared" si="1"/>
        <v>1.3155696691002718</v>
      </c>
      <c r="D17" s="15">
        <f t="shared" si="2"/>
        <v>0.59218187100689867</v>
      </c>
      <c r="E17" s="18">
        <f t="shared" si="3"/>
        <v>-1.4173131510919117</v>
      </c>
      <c r="F17" s="19">
        <f t="shared" si="4"/>
        <v>0.26949277234787827</v>
      </c>
    </row>
    <row r="18" spans="1:6" x14ac:dyDescent="0.25">
      <c r="A18">
        <f t="shared" si="0"/>
        <v>-2.4434609527920612</v>
      </c>
      <c r="B18">
        <v>-140</v>
      </c>
      <c r="C18" s="15">
        <f t="shared" si="1"/>
        <v>1.3787308542170913</v>
      </c>
      <c r="D18" s="15">
        <f t="shared" si="2"/>
        <v>0.74371664009976302</v>
      </c>
      <c r="E18" s="18">
        <f t="shared" si="3"/>
        <v>-1.5342209508035154</v>
      </c>
      <c r="F18" s="19">
        <f t="shared" si="4"/>
        <v>0.31651111077974459</v>
      </c>
    </row>
    <row r="19" spans="1:6" x14ac:dyDescent="0.25">
      <c r="A19">
        <f t="shared" si="0"/>
        <v>-2.3561944901923448</v>
      </c>
      <c r="B19">
        <v>-135</v>
      </c>
      <c r="C19" s="15">
        <f t="shared" si="1"/>
        <v>1.4</v>
      </c>
      <c r="D19" s="15">
        <f t="shared" si="2"/>
        <v>0.90000000000000013</v>
      </c>
      <c r="E19" s="18">
        <f t="shared" si="3"/>
        <v>-1.6263455967290592</v>
      </c>
      <c r="F19" s="19">
        <f t="shared" si="4"/>
        <v>0.35355339059327373</v>
      </c>
    </row>
    <row r="20" spans="1:6" x14ac:dyDescent="0.25">
      <c r="A20">
        <f t="shared" si="0"/>
        <v>-2.2689280275926285</v>
      </c>
      <c r="B20">
        <v>-130</v>
      </c>
      <c r="C20" s="15">
        <f t="shared" si="1"/>
        <v>1.3787308542170911</v>
      </c>
      <c r="D20" s="15">
        <f t="shared" si="2"/>
        <v>1.0562833599002373</v>
      </c>
      <c r="E20" s="18">
        <f t="shared" si="3"/>
        <v>-1.6953911083939048</v>
      </c>
      <c r="F20" s="19">
        <f t="shared" si="4"/>
        <v>0.3772032533677443</v>
      </c>
    </row>
    <row r="21" spans="1:6" x14ac:dyDescent="0.25">
      <c r="A21">
        <f t="shared" si="0"/>
        <v>-2.1816615649929116</v>
      </c>
      <c r="B21">
        <v>-125</v>
      </c>
      <c r="C21" s="15">
        <f t="shared" si="1"/>
        <v>1.3155696691002714</v>
      </c>
      <c r="D21" s="15">
        <f t="shared" si="2"/>
        <v>1.2078181289931025</v>
      </c>
      <c r="E21" s="18">
        <f t="shared" si="3"/>
        <v>-1.7439664520680636</v>
      </c>
      <c r="F21" s="19">
        <f t="shared" si="4"/>
        <v>0.38487556566002856</v>
      </c>
    </row>
    <row r="22" spans="1:6" x14ac:dyDescent="0.25">
      <c r="A22">
        <f t="shared" si="0"/>
        <v>-2.0943951023931953</v>
      </c>
      <c r="B22">
        <v>-120</v>
      </c>
      <c r="C22" s="15">
        <f t="shared" si="1"/>
        <v>1.2124355652982137</v>
      </c>
      <c r="D22" s="15">
        <f t="shared" si="2"/>
        <v>1.3500000000000005</v>
      </c>
      <c r="E22" s="18">
        <f t="shared" si="3"/>
        <v>-1.7753520777580993</v>
      </c>
      <c r="F22" s="19">
        <f t="shared" si="4"/>
        <v>0.37499999999999989</v>
      </c>
    </row>
    <row r="23" spans="1:6" x14ac:dyDescent="0.25">
      <c r="A23">
        <f t="shared" si="0"/>
        <v>-2.0071286397934789</v>
      </c>
      <c r="B23">
        <v>-115</v>
      </c>
      <c r="C23" s="15">
        <f t="shared" si="1"/>
        <v>1.072462220366569</v>
      </c>
      <c r="D23" s="15">
        <f t="shared" si="2"/>
        <v>1.4785088487178855</v>
      </c>
      <c r="E23" s="18">
        <f t="shared" si="3"/>
        <v>-1.7932262021495022</v>
      </c>
      <c r="F23" s="19">
        <f t="shared" si="4"/>
        <v>0.34713602200744198</v>
      </c>
    </row>
    <row r="24" spans="1:6" x14ac:dyDescent="0.25">
      <c r="A24">
        <f t="shared" si="0"/>
        <v>-1.9198621771937625</v>
      </c>
      <c r="B24">
        <v>-110</v>
      </c>
      <c r="C24" s="15">
        <f t="shared" si="1"/>
        <v>0.89990265356115484</v>
      </c>
      <c r="D24" s="15">
        <f t="shared" si="2"/>
        <v>1.5894399988070802</v>
      </c>
      <c r="E24" s="18">
        <f t="shared" si="3"/>
        <v>-1.801369872611112</v>
      </c>
      <c r="F24" s="19">
        <f t="shared" si="4"/>
        <v>0.3020113867775267</v>
      </c>
    </row>
    <row r="25" spans="1:6" x14ac:dyDescent="0.25">
      <c r="A25">
        <f t="shared" si="0"/>
        <v>-1.8325957145940461</v>
      </c>
      <c r="B25">
        <v>-105</v>
      </c>
      <c r="C25" s="15">
        <f t="shared" si="1"/>
        <v>0.70000000000000007</v>
      </c>
      <c r="D25" s="15">
        <f t="shared" si="2"/>
        <v>1.6794228634059949</v>
      </c>
      <c r="E25" s="18">
        <f t="shared" si="3"/>
        <v>-1.8033712485959532</v>
      </c>
      <c r="F25" s="19">
        <f t="shared" si="4"/>
        <v>0.24148145657226699</v>
      </c>
    </row>
    <row r="26" spans="1:6" x14ac:dyDescent="0.25">
      <c r="A26">
        <f t="shared" si="0"/>
        <v>-1.7453292519943295</v>
      </c>
      <c r="B26">
        <v>-100</v>
      </c>
      <c r="C26" s="15">
        <f t="shared" si="1"/>
        <v>0.47882820065593606</v>
      </c>
      <c r="D26" s="15">
        <f t="shared" si="2"/>
        <v>1.7457233587073175</v>
      </c>
      <c r="E26" s="18">
        <f t="shared" si="3"/>
        <v>-1.8023495427289167</v>
      </c>
      <c r="F26" s="19">
        <f t="shared" si="4"/>
        <v>0.16841204441673246</v>
      </c>
    </row>
    <row r="27" spans="1:6" x14ac:dyDescent="0.25">
      <c r="A27">
        <f t="shared" si="0"/>
        <v>-1.6580627893946132</v>
      </c>
      <c r="B27">
        <v>-95</v>
      </c>
      <c r="C27" s="15">
        <f t="shared" si="1"/>
        <v>0.24310744873370263</v>
      </c>
      <c r="D27" s="15">
        <f t="shared" si="2"/>
        <v>1.7863269777109871</v>
      </c>
      <c r="E27" s="18">
        <f t="shared" si="3"/>
        <v>-1.8007176745158113</v>
      </c>
      <c r="F27" s="19">
        <f t="shared" si="4"/>
        <v>8.6493696962544775E-2</v>
      </c>
    </row>
    <row r="28" spans="1:6" x14ac:dyDescent="0.25">
      <c r="A28">
        <f t="shared" si="0"/>
        <v>-1.5707963267948966</v>
      </c>
      <c r="B28">
        <v>-90</v>
      </c>
      <c r="C28" s="15">
        <f t="shared" si="1"/>
        <v>-1.715207836872068E-16</v>
      </c>
      <c r="D28" s="15">
        <f t="shared" si="2"/>
        <v>1.8</v>
      </c>
      <c r="E28" s="18">
        <f t="shared" si="3"/>
        <v>-1.8</v>
      </c>
      <c r="F28" s="19">
        <f t="shared" si="4"/>
        <v>-6.1257422745431001E-17</v>
      </c>
    </row>
    <row r="29" spans="1:6" x14ac:dyDescent="0.25">
      <c r="A29">
        <f t="shared" si="0"/>
        <v>-1.4835298641951802</v>
      </c>
      <c r="B29">
        <v>-85</v>
      </c>
      <c r="C29" s="15">
        <f t="shared" si="1"/>
        <v>-0.24310744873370238</v>
      </c>
      <c r="D29" s="15">
        <f t="shared" si="2"/>
        <v>1.7863269777109871</v>
      </c>
      <c r="E29" s="18">
        <f t="shared" si="3"/>
        <v>-1.8007176745158113</v>
      </c>
      <c r="F29" s="19">
        <f t="shared" si="4"/>
        <v>-8.6493696962544692E-2</v>
      </c>
    </row>
    <row r="30" spans="1:6" x14ac:dyDescent="0.25">
      <c r="A30">
        <f t="shared" si="0"/>
        <v>-1.3962634015954636</v>
      </c>
      <c r="B30">
        <v>-80</v>
      </c>
      <c r="C30" s="15">
        <f t="shared" si="1"/>
        <v>-0.4788282006559364</v>
      </c>
      <c r="D30" s="15">
        <f t="shared" si="2"/>
        <v>1.7457233587073175</v>
      </c>
      <c r="E30" s="18">
        <f t="shared" si="3"/>
        <v>-1.8023495427289167</v>
      </c>
      <c r="F30" s="19">
        <f t="shared" si="4"/>
        <v>-0.16841204441673263</v>
      </c>
    </row>
    <row r="31" spans="1:6" x14ac:dyDescent="0.25">
      <c r="A31">
        <f t="shared" si="0"/>
        <v>-1.3089969389957472</v>
      </c>
      <c r="B31">
        <v>-75</v>
      </c>
      <c r="C31" s="15">
        <f t="shared" si="1"/>
        <v>-0.69999999999999984</v>
      </c>
      <c r="D31" s="15">
        <f t="shared" si="2"/>
        <v>1.6794228634059949</v>
      </c>
      <c r="E31" s="18">
        <f t="shared" si="3"/>
        <v>-1.8033712485959532</v>
      </c>
      <c r="F31" s="19">
        <f t="shared" si="4"/>
        <v>-0.24148145657226699</v>
      </c>
    </row>
    <row r="32" spans="1:6" x14ac:dyDescent="0.25">
      <c r="A32">
        <f t="shared" si="0"/>
        <v>-1.2217304763960306</v>
      </c>
      <c r="B32">
        <v>-70</v>
      </c>
      <c r="C32" s="15">
        <f t="shared" si="1"/>
        <v>-0.89990265356115517</v>
      </c>
      <c r="D32" s="15">
        <f t="shared" si="2"/>
        <v>1.5894399988070802</v>
      </c>
      <c r="E32" s="18">
        <f t="shared" si="3"/>
        <v>-1.801369872611112</v>
      </c>
      <c r="F32" s="19">
        <f t="shared" si="4"/>
        <v>-0.30201138677752681</v>
      </c>
    </row>
    <row r="33" spans="1:6" x14ac:dyDescent="0.25">
      <c r="A33">
        <f t="shared" si="0"/>
        <v>-1.1344640137963142</v>
      </c>
      <c r="B33">
        <v>-65</v>
      </c>
      <c r="C33" s="15">
        <f t="shared" si="1"/>
        <v>-1.0724622203665692</v>
      </c>
      <c r="D33" s="15">
        <f t="shared" si="2"/>
        <v>1.4785088487178855</v>
      </c>
      <c r="E33" s="18">
        <f t="shared" si="3"/>
        <v>-1.7932262021495022</v>
      </c>
      <c r="F33" s="19">
        <f t="shared" si="4"/>
        <v>-0.34713602200744187</v>
      </c>
    </row>
    <row r="34" spans="1:6" x14ac:dyDescent="0.25">
      <c r="A34">
        <f t="shared" si="0"/>
        <v>-1.0471975511965976</v>
      </c>
      <c r="B34">
        <v>-60</v>
      </c>
      <c r="C34" s="15">
        <f t="shared" si="1"/>
        <v>-1.2124355652982142</v>
      </c>
      <c r="D34" s="15">
        <f t="shared" si="2"/>
        <v>1.3499999999999999</v>
      </c>
      <c r="E34" s="18">
        <f t="shared" si="3"/>
        <v>-1.7753520777580993</v>
      </c>
      <c r="F34" s="19">
        <f t="shared" si="4"/>
        <v>-0.375</v>
      </c>
    </row>
    <row r="35" spans="1:6" x14ac:dyDescent="0.25">
      <c r="A35">
        <f t="shared" si="0"/>
        <v>-0.95993108859688125</v>
      </c>
      <c r="B35">
        <v>-55</v>
      </c>
      <c r="C35" s="15">
        <f t="shared" si="1"/>
        <v>-1.3155696691002716</v>
      </c>
      <c r="D35" s="15">
        <f t="shared" si="2"/>
        <v>1.2078181289931018</v>
      </c>
      <c r="E35" s="18">
        <f t="shared" si="3"/>
        <v>-1.7439664520680633</v>
      </c>
      <c r="F35" s="19">
        <f t="shared" si="4"/>
        <v>-0.38487556566002845</v>
      </c>
    </row>
    <row r="36" spans="1:6" x14ac:dyDescent="0.25">
      <c r="A36">
        <f t="shared" si="0"/>
        <v>-0.87266462599716477</v>
      </c>
      <c r="B36">
        <v>-50</v>
      </c>
      <c r="C36" s="15">
        <f t="shared" si="1"/>
        <v>-1.3787308542170911</v>
      </c>
      <c r="D36" s="15">
        <f t="shared" si="2"/>
        <v>1.0562833599002373</v>
      </c>
      <c r="E36" s="18">
        <f t="shared" si="3"/>
        <v>-1.6953911083939048</v>
      </c>
      <c r="F36" s="19">
        <f t="shared" si="4"/>
        <v>-0.3772032533677443</v>
      </c>
    </row>
    <row r="37" spans="1:6" x14ac:dyDescent="0.25">
      <c r="A37">
        <f t="shared" si="0"/>
        <v>-0.78539816339744828</v>
      </c>
      <c r="B37">
        <v>-45</v>
      </c>
      <c r="C37" s="15">
        <f t="shared" si="1"/>
        <v>-1.4</v>
      </c>
      <c r="D37" s="15">
        <f t="shared" si="2"/>
        <v>0.9</v>
      </c>
      <c r="E37" s="18">
        <f t="shared" si="3"/>
        <v>-1.6263455967290592</v>
      </c>
      <c r="F37" s="19">
        <f t="shared" si="4"/>
        <v>-0.35355339059327351</v>
      </c>
    </row>
    <row r="38" spans="1:6" x14ac:dyDescent="0.25">
      <c r="A38">
        <f t="shared" si="0"/>
        <v>-0.69813170079773179</v>
      </c>
      <c r="B38">
        <v>-40</v>
      </c>
      <c r="C38" s="15">
        <f t="shared" si="1"/>
        <v>-1.3787308542170911</v>
      </c>
      <c r="D38" s="15">
        <f t="shared" si="2"/>
        <v>0.74371664009976268</v>
      </c>
      <c r="E38" s="18">
        <f t="shared" si="3"/>
        <v>-1.5342209508035149</v>
      </c>
      <c r="F38" s="19">
        <f t="shared" si="4"/>
        <v>-0.31651111077974425</v>
      </c>
    </row>
    <row r="39" spans="1:6" x14ac:dyDescent="0.25">
      <c r="A39">
        <f t="shared" si="0"/>
        <v>-0.6108652381980153</v>
      </c>
      <c r="B39">
        <v>-35</v>
      </c>
      <c r="C39" s="15">
        <f t="shared" si="1"/>
        <v>-1.3155696691002716</v>
      </c>
      <c r="D39" s="15">
        <f t="shared" si="2"/>
        <v>0.59218187100689801</v>
      </c>
      <c r="E39" s="18">
        <f t="shared" si="3"/>
        <v>-1.4173131510919115</v>
      </c>
      <c r="F39" s="19">
        <f t="shared" si="4"/>
        <v>-0.26949277234787811</v>
      </c>
    </row>
    <row r="40" spans="1:6" x14ac:dyDescent="0.25">
      <c r="A40">
        <f t="shared" si="0"/>
        <v>-0.52359877559829882</v>
      </c>
      <c r="B40">
        <v>-30</v>
      </c>
      <c r="C40" s="15">
        <f t="shared" si="1"/>
        <v>-1.2124355652982139</v>
      </c>
      <c r="D40" s="15">
        <f t="shared" si="2"/>
        <v>0.4499999999999999</v>
      </c>
      <c r="E40" s="18">
        <f t="shared" si="3"/>
        <v>-1.2749999999999999</v>
      </c>
      <c r="F40" s="19">
        <f t="shared" si="4"/>
        <v>-0.21650635094610954</v>
      </c>
    </row>
    <row r="41" spans="1:6" x14ac:dyDescent="0.25">
      <c r="A41">
        <f t="shared" si="0"/>
        <v>-0.43633231299858238</v>
      </c>
      <c r="B41">
        <v>-25</v>
      </c>
      <c r="C41" s="15">
        <f t="shared" si="1"/>
        <v>-1.0724622203665692</v>
      </c>
      <c r="D41" s="15">
        <f t="shared" si="2"/>
        <v>0.32149115128211458</v>
      </c>
      <c r="E41" s="18">
        <f t="shared" si="3"/>
        <v>-1.1078488931407009</v>
      </c>
      <c r="F41" s="19">
        <f t="shared" si="4"/>
        <v>-0.16187218548353233</v>
      </c>
    </row>
    <row r="42" spans="1:6" x14ac:dyDescent="0.25">
      <c r="A42">
        <f t="shared" si="0"/>
        <v>-0.3490658503988659</v>
      </c>
      <c r="B42">
        <v>-20</v>
      </c>
      <c r="C42" s="15">
        <f t="shared" si="1"/>
        <v>-0.89990265356115484</v>
      </c>
      <c r="D42" s="15">
        <f t="shared" si="2"/>
        <v>0.21056000119291984</v>
      </c>
      <c r="E42" s="18">
        <f t="shared" si="3"/>
        <v>-0.91764764476373051</v>
      </c>
      <c r="F42" s="19">
        <f t="shared" si="4"/>
        <v>-0.10992315519647691</v>
      </c>
    </row>
    <row r="43" spans="1:6" x14ac:dyDescent="0.25">
      <c r="A43">
        <f t="shared" si="0"/>
        <v>-0.26179938779914941</v>
      </c>
      <c r="B43">
        <v>-15</v>
      </c>
      <c r="C43" s="15">
        <f t="shared" si="1"/>
        <v>-0.69999999999999984</v>
      </c>
      <c r="D43" s="15">
        <f t="shared" si="2"/>
        <v>0.12057713659400515</v>
      </c>
      <c r="E43" s="18">
        <f t="shared" si="3"/>
        <v>-0.70735573775680427</v>
      </c>
      <c r="F43" s="19">
        <f t="shared" si="4"/>
        <v>-6.4704761275630213E-2</v>
      </c>
    </row>
    <row r="44" spans="1:6" x14ac:dyDescent="0.25">
      <c r="A44">
        <f t="shared" si="0"/>
        <v>-0.17453292519943295</v>
      </c>
      <c r="B44">
        <v>-10</v>
      </c>
      <c r="C44" s="15">
        <f t="shared" si="1"/>
        <v>-0.47882820065593618</v>
      </c>
      <c r="D44" s="15">
        <f t="shared" si="2"/>
        <v>5.4276641292682393E-2</v>
      </c>
      <c r="E44" s="18">
        <f t="shared" si="3"/>
        <v>-0.48097876421720714</v>
      </c>
      <c r="F44" s="19">
        <f t="shared" si="4"/>
        <v>-2.9695587306942405E-2</v>
      </c>
    </row>
    <row r="45" spans="1:6" x14ac:dyDescent="0.25">
      <c r="A45">
        <f t="shared" si="0"/>
        <v>-8.7266462599716474E-2</v>
      </c>
      <c r="B45">
        <v>-5</v>
      </c>
      <c r="C45" s="15">
        <f t="shared" si="1"/>
        <v>-0.24310744873370244</v>
      </c>
      <c r="D45" s="15">
        <f t="shared" si="2"/>
        <v>1.3673022289012793E-2</v>
      </c>
      <c r="E45" s="18">
        <f t="shared" si="3"/>
        <v>-0.2433740339083294</v>
      </c>
      <c r="F45" s="19">
        <f t="shared" si="4"/>
        <v>-7.5672179506692597E-3</v>
      </c>
    </row>
    <row r="46" spans="1:6" x14ac:dyDescent="0.25">
      <c r="A46">
        <f t="shared" si="0"/>
        <v>0</v>
      </c>
      <c r="B46">
        <v>0</v>
      </c>
      <c r="C46" s="15">
        <f t="shared" si="1"/>
        <v>0</v>
      </c>
      <c r="D46" s="15">
        <f t="shared" si="2"/>
        <v>0</v>
      </c>
      <c r="E46" s="18">
        <f t="shared" si="3"/>
        <v>0</v>
      </c>
      <c r="F46" s="19">
        <f t="shared" si="4"/>
        <v>0</v>
      </c>
    </row>
    <row r="47" spans="1:6" x14ac:dyDescent="0.25">
      <c r="A47">
        <f t="shared" si="0"/>
        <v>8.7266462599716474E-2</v>
      </c>
      <c r="B47">
        <v>5</v>
      </c>
      <c r="C47" s="15">
        <f t="shared" si="1"/>
        <v>0.24310744873370244</v>
      </c>
      <c r="D47" s="15">
        <f t="shared" si="2"/>
        <v>1.3673022289012793E-2</v>
      </c>
      <c r="E47" s="18">
        <f t="shared" si="3"/>
        <v>0.2433740339083294</v>
      </c>
      <c r="F47" s="19">
        <f t="shared" si="4"/>
        <v>-7.5672179506692597E-3</v>
      </c>
    </row>
    <row r="48" spans="1:6" x14ac:dyDescent="0.25">
      <c r="A48">
        <f t="shared" si="0"/>
        <v>0.17453292519943295</v>
      </c>
      <c r="B48">
        <v>10</v>
      </c>
      <c r="C48" s="15">
        <f t="shared" si="1"/>
        <v>0.47882820065593618</v>
      </c>
      <c r="D48" s="15">
        <f t="shared" si="2"/>
        <v>5.4276641292682393E-2</v>
      </c>
      <c r="E48" s="18">
        <f t="shared" si="3"/>
        <v>0.48097876421720714</v>
      </c>
      <c r="F48" s="19">
        <f t="shared" si="4"/>
        <v>-2.9695587306942405E-2</v>
      </c>
    </row>
    <row r="49" spans="1:6" x14ac:dyDescent="0.25">
      <c r="A49">
        <f t="shared" si="0"/>
        <v>0.26179938779914941</v>
      </c>
      <c r="B49">
        <v>15</v>
      </c>
      <c r="C49" s="15">
        <f t="shared" si="1"/>
        <v>0.69999999999999984</v>
      </c>
      <c r="D49" s="15">
        <f t="shared" si="2"/>
        <v>0.12057713659400515</v>
      </c>
      <c r="E49" s="18">
        <f t="shared" si="3"/>
        <v>0.70735573775680427</v>
      </c>
      <c r="F49" s="19">
        <f t="shared" si="4"/>
        <v>-6.4704761275630213E-2</v>
      </c>
    </row>
    <row r="50" spans="1:6" x14ac:dyDescent="0.25">
      <c r="A50">
        <f t="shared" si="0"/>
        <v>0.3490658503988659</v>
      </c>
      <c r="B50">
        <v>20</v>
      </c>
      <c r="C50" s="15">
        <f t="shared" si="1"/>
        <v>0.89990265356115484</v>
      </c>
      <c r="D50" s="15">
        <f t="shared" si="2"/>
        <v>0.21056000119291984</v>
      </c>
      <c r="E50" s="18">
        <f t="shared" si="3"/>
        <v>0.91764764476373051</v>
      </c>
      <c r="F50" s="19">
        <f t="shared" si="4"/>
        <v>-0.10992315519647691</v>
      </c>
    </row>
    <row r="51" spans="1:6" x14ac:dyDescent="0.25">
      <c r="A51">
        <f t="shared" si="0"/>
        <v>0.43633231299858238</v>
      </c>
      <c r="B51">
        <v>25</v>
      </c>
      <c r="C51" s="15">
        <f t="shared" si="1"/>
        <v>1.0724622203665692</v>
      </c>
      <c r="D51" s="15">
        <f t="shared" si="2"/>
        <v>0.32149115128211458</v>
      </c>
      <c r="E51" s="18">
        <f t="shared" si="3"/>
        <v>1.1078488931407009</v>
      </c>
      <c r="F51" s="19">
        <f t="shared" si="4"/>
        <v>-0.16187218548353233</v>
      </c>
    </row>
    <row r="52" spans="1:6" x14ac:dyDescent="0.25">
      <c r="A52">
        <f t="shared" si="0"/>
        <v>0.52359877559829882</v>
      </c>
      <c r="B52">
        <v>30</v>
      </c>
      <c r="C52" s="15">
        <f t="shared" si="1"/>
        <v>1.2124355652982139</v>
      </c>
      <c r="D52" s="15">
        <f t="shared" si="2"/>
        <v>0.4499999999999999</v>
      </c>
      <c r="E52" s="18">
        <f t="shared" si="3"/>
        <v>1.2749999999999999</v>
      </c>
      <c r="F52" s="19">
        <f t="shared" si="4"/>
        <v>-0.21650635094610954</v>
      </c>
    </row>
    <row r="53" spans="1:6" x14ac:dyDescent="0.25">
      <c r="A53">
        <f t="shared" si="0"/>
        <v>0.6108652381980153</v>
      </c>
      <c r="B53">
        <v>35</v>
      </c>
      <c r="C53" s="15">
        <f t="shared" si="1"/>
        <v>1.3155696691002716</v>
      </c>
      <c r="D53" s="15">
        <f t="shared" si="2"/>
        <v>0.59218187100689801</v>
      </c>
      <c r="E53" s="18">
        <f t="shared" si="3"/>
        <v>1.4173131510919115</v>
      </c>
      <c r="F53" s="19">
        <f t="shared" si="4"/>
        <v>-0.26949277234787811</v>
      </c>
    </row>
    <row r="54" spans="1:6" x14ac:dyDescent="0.25">
      <c r="A54">
        <f t="shared" si="0"/>
        <v>0.69813170079773179</v>
      </c>
      <c r="B54">
        <v>40</v>
      </c>
      <c r="C54" s="15">
        <f t="shared" si="1"/>
        <v>1.3787308542170911</v>
      </c>
      <c r="D54" s="15">
        <f t="shared" si="2"/>
        <v>0.74371664009976268</v>
      </c>
      <c r="E54" s="18">
        <f t="shared" si="3"/>
        <v>1.5342209508035149</v>
      </c>
      <c r="F54" s="19">
        <f t="shared" si="4"/>
        <v>-0.31651111077974425</v>
      </c>
    </row>
    <row r="55" spans="1:6" x14ac:dyDescent="0.25">
      <c r="A55">
        <f t="shared" si="0"/>
        <v>0.78539816339744828</v>
      </c>
      <c r="B55">
        <v>45</v>
      </c>
      <c r="C55" s="15">
        <f t="shared" si="1"/>
        <v>1.4</v>
      </c>
      <c r="D55" s="15">
        <f t="shared" si="2"/>
        <v>0.9</v>
      </c>
      <c r="E55" s="18">
        <f t="shared" si="3"/>
        <v>1.6263455967290592</v>
      </c>
      <c r="F55" s="19">
        <f t="shared" si="4"/>
        <v>-0.35355339059327351</v>
      </c>
    </row>
    <row r="56" spans="1:6" x14ac:dyDescent="0.25">
      <c r="A56">
        <f t="shared" si="0"/>
        <v>0.87266462599716477</v>
      </c>
      <c r="B56">
        <v>50</v>
      </c>
      <c r="C56" s="15">
        <f t="shared" si="1"/>
        <v>1.3787308542170911</v>
      </c>
      <c r="D56" s="15">
        <f t="shared" si="2"/>
        <v>1.0562833599002373</v>
      </c>
      <c r="E56" s="18">
        <f t="shared" si="3"/>
        <v>1.6953911083939048</v>
      </c>
      <c r="F56" s="19">
        <f t="shared" si="4"/>
        <v>-0.3772032533677443</v>
      </c>
    </row>
    <row r="57" spans="1:6" x14ac:dyDescent="0.25">
      <c r="A57">
        <f t="shared" si="0"/>
        <v>0.95993108859688125</v>
      </c>
      <c r="B57">
        <v>55</v>
      </c>
      <c r="C57" s="15">
        <f t="shared" si="1"/>
        <v>1.3155696691002716</v>
      </c>
      <c r="D57" s="15">
        <f t="shared" si="2"/>
        <v>1.2078181289931018</v>
      </c>
      <c r="E57" s="18">
        <f t="shared" si="3"/>
        <v>1.7439664520680633</v>
      </c>
      <c r="F57" s="19">
        <f t="shared" si="4"/>
        <v>-0.38487556566002845</v>
      </c>
    </row>
    <row r="58" spans="1:6" x14ac:dyDescent="0.25">
      <c r="A58">
        <f t="shared" si="0"/>
        <v>1.0471975511965976</v>
      </c>
      <c r="B58">
        <v>60</v>
      </c>
      <c r="C58" s="15">
        <f t="shared" si="1"/>
        <v>1.2124355652982142</v>
      </c>
      <c r="D58" s="15">
        <f t="shared" si="2"/>
        <v>1.3499999999999999</v>
      </c>
      <c r="E58" s="18">
        <f t="shared" si="3"/>
        <v>1.7753520777580993</v>
      </c>
      <c r="F58" s="19">
        <f t="shared" si="4"/>
        <v>-0.375</v>
      </c>
    </row>
    <row r="59" spans="1:6" x14ac:dyDescent="0.25">
      <c r="A59">
        <f t="shared" si="0"/>
        <v>1.1344640137963142</v>
      </c>
      <c r="B59">
        <v>65</v>
      </c>
      <c r="C59" s="15">
        <f t="shared" si="1"/>
        <v>1.0724622203665692</v>
      </c>
      <c r="D59" s="15">
        <f t="shared" si="2"/>
        <v>1.4785088487178855</v>
      </c>
      <c r="E59" s="18">
        <f t="shared" si="3"/>
        <v>1.7932262021495022</v>
      </c>
      <c r="F59" s="19">
        <f t="shared" si="4"/>
        <v>-0.34713602200744187</v>
      </c>
    </row>
    <row r="60" spans="1:6" x14ac:dyDescent="0.25">
      <c r="A60">
        <f t="shared" si="0"/>
        <v>1.2217304763960306</v>
      </c>
      <c r="B60">
        <v>70</v>
      </c>
      <c r="C60" s="15">
        <f t="shared" si="1"/>
        <v>0.89990265356115517</v>
      </c>
      <c r="D60" s="15">
        <f t="shared" si="2"/>
        <v>1.5894399988070802</v>
      </c>
      <c r="E60" s="18">
        <f t="shared" si="3"/>
        <v>1.801369872611112</v>
      </c>
      <c r="F60" s="19">
        <f t="shared" si="4"/>
        <v>-0.30201138677752681</v>
      </c>
    </row>
    <row r="61" spans="1:6" x14ac:dyDescent="0.25">
      <c r="A61">
        <f t="shared" si="0"/>
        <v>1.3089969389957472</v>
      </c>
      <c r="B61">
        <v>75</v>
      </c>
      <c r="C61" s="15">
        <f t="shared" si="1"/>
        <v>0.69999999999999984</v>
      </c>
      <c r="D61" s="15">
        <f t="shared" si="2"/>
        <v>1.6794228634059949</v>
      </c>
      <c r="E61" s="18">
        <f t="shared" si="3"/>
        <v>1.8033712485959532</v>
      </c>
      <c r="F61" s="19">
        <f t="shared" si="4"/>
        <v>-0.24148145657226699</v>
      </c>
    </row>
    <row r="62" spans="1:6" x14ac:dyDescent="0.25">
      <c r="A62">
        <f t="shared" si="0"/>
        <v>1.3962634015954636</v>
      </c>
      <c r="B62">
        <v>80</v>
      </c>
      <c r="C62" s="15">
        <f t="shared" si="1"/>
        <v>0.4788282006559364</v>
      </c>
      <c r="D62" s="15">
        <f t="shared" si="2"/>
        <v>1.7457233587073175</v>
      </c>
      <c r="E62" s="18">
        <f t="shared" si="3"/>
        <v>1.8023495427289167</v>
      </c>
      <c r="F62" s="19">
        <f t="shared" si="4"/>
        <v>-0.16841204441673263</v>
      </c>
    </row>
    <row r="63" spans="1:6" x14ac:dyDescent="0.25">
      <c r="A63">
        <f t="shared" si="0"/>
        <v>1.4835298641951802</v>
      </c>
      <c r="B63">
        <v>85</v>
      </c>
      <c r="C63" s="15">
        <f t="shared" si="1"/>
        <v>0.24310744873370238</v>
      </c>
      <c r="D63" s="15">
        <f t="shared" si="2"/>
        <v>1.7863269777109871</v>
      </c>
      <c r="E63" s="18">
        <f t="shared" si="3"/>
        <v>1.8007176745158113</v>
      </c>
      <c r="F63" s="19">
        <f t="shared" si="4"/>
        <v>-8.6493696962544692E-2</v>
      </c>
    </row>
    <row r="64" spans="1:6" x14ac:dyDescent="0.25">
      <c r="A64">
        <f t="shared" ref="A48:A82" si="5">B64*PI()/180</f>
        <v>1.5707963267948966</v>
      </c>
      <c r="B64">
        <v>90</v>
      </c>
      <c r="C64" s="15">
        <f t="shared" ref="C56:C82" si="6">1.4*SIN(2*A64)</f>
        <v>1.715207836872068E-16</v>
      </c>
      <c r="D64" s="15">
        <f>-$D$8*COS(A64*2)/2+$D$8/2</f>
        <v>1.8</v>
      </c>
      <c r="E64" s="18">
        <f>C64*COS(A64)+D64*SIN(A64)</f>
        <v>1.8</v>
      </c>
      <c r="F64" s="19">
        <f>-C64*SIN(A64)+D64*COS(A64)</f>
        <v>-6.1257422745431001E-17</v>
      </c>
    </row>
    <row r="65" spans="1:6" x14ac:dyDescent="0.25">
      <c r="A65">
        <f t="shared" si="5"/>
        <v>1.6580627893946132</v>
      </c>
      <c r="B65">
        <v>95</v>
      </c>
      <c r="C65" s="15">
        <f t="shared" si="6"/>
        <v>-0.24310744873370263</v>
      </c>
      <c r="D65" s="15">
        <f t="shared" si="2"/>
        <v>1.7863269777109871</v>
      </c>
      <c r="E65" s="18">
        <f t="shared" ref="E65:E82" si="7">C65*COS(A65)+D65*SIN(A65)</f>
        <v>1.8007176745158113</v>
      </c>
      <c r="F65" s="19">
        <f t="shared" ref="F65:F82" si="8">-C65*SIN(A65)+D65*COS(A65)</f>
        <v>8.6493696962544775E-2</v>
      </c>
    </row>
    <row r="66" spans="1:6" x14ac:dyDescent="0.25">
      <c r="A66">
        <f t="shared" si="5"/>
        <v>1.7453292519943295</v>
      </c>
      <c r="B66">
        <v>100</v>
      </c>
      <c r="C66" s="15">
        <f t="shared" si="6"/>
        <v>-0.47882820065593606</v>
      </c>
      <c r="D66" s="15">
        <f t="shared" si="2"/>
        <v>1.7457233587073175</v>
      </c>
      <c r="E66" s="18">
        <f t="shared" si="7"/>
        <v>1.8023495427289167</v>
      </c>
      <c r="F66" s="19">
        <f t="shared" si="8"/>
        <v>0.16841204441673246</v>
      </c>
    </row>
    <row r="67" spans="1:6" x14ac:dyDescent="0.25">
      <c r="A67">
        <f t="shared" si="5"/>
        <v>1.8325957145940461</v>
      </c>
      <c r="B67">
        <v>105</v>
      </c>
      <c r="C67" s="15">
        <f t="shared" si="6"/>
        <v>-0.70000000000000007</v>
      </c>
      <c r="D67" s="15">
        <f t="shared" si="2"/>
        <v>1.6794228634059949</v>
      </c>
      <c r="E67" s="18">
        <f t="shared" si="7"/>
        <v>1.8033712485959532</v>
      </c>
      <c r="F67" s="19">
        <f t="shared" si="8"/>
        <v>0.24148145657226699</v>
      </c>
    </row>
    <row r="68" spans="1:6" x14ac:dyDescent="0.25">
      <c r="A68">
        <f t="shared" si="5"/>
        <v>1.9198621771937625</v>
      </c>
      <c r="B68">
        <v>110</v>
      </c>
      <c r="C68" s="15">
        <f t="shared" si="6"/>
        <v>-0.89990265356115484</v>
      </c>
      <c r="D68" s="15">
        <f t="shared" si="2"/>
        <v>1.5894399988070802</v>
      </c>
      <c r="E68" s="18">
        <f t="shared" si="7"/>
        <v>1.801369872611112</v>
      </c>
      <c r="F68" s="19">
        <f t="shared" si="8"/>
        <v>0.3020113867775267</v>
      </c>
    </row>
    <row r="69" spans="1:6" x14ac:dyDescent="0.25">
      <c r="A69">
        <f t="shared" si="5"/>
        <v>2.0071286397934789</v>
      </c>
      <c r="B69">
        <v>115</v>
      </c>
      <c r="C69" s="15">
        <f t="shared" si="6"/>
        <v>-1.072462220366569</v>
      </c>
      <c r="D69" s="15">
        <f t="shared" si="2"/>
        <v>1.4785088487178855</v>
      </c>
      <c r="E69" s="18">
        <f t="shared" si="7"/>
        <v>1.7932262021495022</v>
      </c>
      <c r="F69" s="19">
        <f t="shared" si="8"/>
        <v>0.34713602200744198</v>
      </c>
    </row>
    <row r="70" spans="1:6" x14ac:dyDescent="0.25">
      <c r="A70">
        <f t="shared" si="5"/>
        <v>2.0943951023931953</v>
      </c>
      <c r="B70">
        <v>120</v>
      </c>
      <c r="C70" s="15">
        <f t="shared" si="6"/>
        <v>-1.2124355652982137</v>
      </c>
      <c r="D70" s="15">
        <f t="shared" si="2"/>
        <v>1.3500000000000005</v>
      </c>
      <c r="E70" s="18">
        <f t="shared" si="7"/>
        <v>1.7753520777580993</v>
      </c>
      <c r="F70" s="19">
        <f t="shared" si="8"/>
        <v>0.37499999999999989</v>
      </c>
    </row>
    <row r="71" spans="1:6" x14ac:dyDescent="0.25">
      <c r="A71">
        <f t="shared" si="5"/>
        <v>2.1816615649929116</v>
      </c>
      <c r="B71">
        <v>125</v>
      </c>
      <c r="C71" s="15">
        <f t="shared" si="6"/>
        <v>-1.3155696691002714</v>
      </c>
      <c r="D71" s="15">
        <f t="shared" si="2"/>
        <v>1.2078181289931025</v>
      </c>
      <c r="E71" s="18">
        <f t="shared" si="7"/>
        <v>1.7439664520680636</v>
      </c>
      <c r="F71" s="19">
        <f t="shared" si="8"/>
        <v>0.38487556566002856</v>
      </c>
    </row>
    <row r="72" spans="1:6" x14ac:dyDescent="0.25">
      <c r="A72">
        <f t="shared" si="5"/>
        <v>2.2689280275926285</v>
      </c>
      <c r="B72">
        <v>130</v>
      </c>
      <c r="C72" s="15">
        <f t="shared" si="6"/>
        <v>-1.3787308542170911</v>
      </c>
      <c r="D72" s="15">
        <f t="shared" si="2"/>
        <v>1.0562833599002373</v>
      </c>
      <c r="E72" s="18">
        <f t="shared" si="7"/>
        <v>1.6953911083939048</v>
      </c>
      <c r="F72" s="19">
        <f t="shared" si="8"/>
        <v>0.3772032533677443</v>
      </c>
    </row>
    <row r="73" spans="1:6" x14ac:dyDescent="0.25">
      <c r="A73">
        <f t="shared" si="5"/>
        <v>2.3561944901923448</v>
      </c>
      <c r="B73">
        <v>135</v>
      </c>
      <c r="C73" s="15">
        <f t="shared" si="6"/>
        <v>-1.4</v>
      </c>
      <c r="D73" s="15">
        <f t="shared" si="2"/>
        <v>0.90000000000000013</v>
      </c>
      <c r="E73" s="18">
        <f t="shared" si="7"/>
        <v>1.6263455967290592</v>
      </c>
      <c r="F73" s="19">
        <f t="shared" si="8"/>
        <v>0.35355339059327373</v>
      </c>
    </row>
    <row r="74" spans="1:6" x14ac:dyDescent="0.25">
      <c r="A74">
        <f t="shared" si="5"/>
        <v>2.4434609527920612</v>
      </c>
      <c r="B74">
        <v>140</v>
      </c>
      <c r="C74" s="15">
        <f t="shared" si="6"/>
        <v>-1.3787308542170913</v>
      </c>
      <c r="D74" s="15">
        <f t="shared" ref="D74:D82" si="9">-$D$8*COS(A74*2)/2+$D$8/2</f>
        <v>0.74371664009976302</v>
      </c>
      <c r="E74" s="18">
        <f t="shared" si="7"/>
        <v>1.5342209508035154</v>
      </c>
      <c r="F74" s="19">
        <f t="shared" si="8"/>
        <v>0.31651111077974459</v>
      </c>
    </row>
    <row r="75" spans="1:6" x14ac:dyDescent="0.25">
      <c r="A75">
        <f t="shared" si="5"/>
        <v>2.5307274153917776</v>
      </c>
      <c r="B75">
        <v>145</v>
      </c>
      <c r="C75" s="15">
        <f t="shared" si="6"/>
        <v>-1.3155696691002718</v>
      </c>
      <c r="D75" s="15">
        <f t="shared" si="9"/>
        <v>0.59218187100689867</v>
      </c>
      <c r="E75" s="18">
        <f t="shared" si="7"/>
        <v>1.4173131510919117</v>
      </c>
      <c r="F75" s="19">
        <f t="shared" si="8"/>
        <v>0.26949277234787827</v>
      </c>
    </row>
    <row r="76" spans="1:6" x14ac:dyDescent="0.25">
      <c r="A76">
        <f t="shared" si="5"/>
        <v>2.6179938779914944</v>
      </c>
      <c r="B76">
        <v>150</v>
      </c>
      <c r="C76" s="15">
        <f t="shared" si="6"/>
        <v>-1.2124355652982139</v>
      </c>
      <c r="D76" s="15">
        <f t="shared" si="9"/>
        <v>0.4499999999999999</v>
      </c>
      <c r="E76" s="18">
        <f t="shared" si="7"/>
        <v>1.2749999999999999</v>
      </c>
      <c r="F76" s="19">
        <f t="shared" si="8"/>
        <v>0.21650635094610954</v>
      </c>
    </row>
    <row r="77" spans="1:6" x14ac:dyDescent="0.25">
      <c r="A77">
        <f t="shared" si="5"/>
        <v>2.7052603405912108</v>
      </c>
      <c r="B77">
        <v>155</v>
      </c>
      <c r="C77" s="15">
        <f t="shared" si="6"/>
        <v>-1.0724622203665692</v>
      </c>
      <c r="D77" s="15">
        <f t="shared" si="9"/>
        <v>0.3214911512821147</v>
      </c>
      <c r="E77" s="18">
        <f t="shared" si="7"/>
        <v>1.1078488931407009</v>
      </c>
      <c r="F77" s="19">
        <f t="shared" si="8"/>
        <v>0.16187218548353233</v>
      </c>
    </row>
    <row r="78" spans="1:6" x14ac:dyDescent="0.25">
      <c r="A78">
        <f t="shared" si="5"/>
        <v>2.7925268031909272</v>
      </c>
      <c r="B78">
        <v>160</v>
      </c>
      <c r="C78" s="15">
        <f t="shared" si="6"/>
        <v>-0.8999026535611554</v>
      </c>
      <c r="D78" s="15">
        <f t="shared" si="9"/>
        <v>0.21056000119291995</v>
      </c>
      <c r="E78" s="18">
        <f t="shared" si="7"/>
        <v>0.91764764476373095</v>
      </c>
      <c r="F78" s="19">
        <f t="shared" si="8"/>
        <v>0.10992315519647719</v>
      </c>
    </row>
    <row r="79" spans="1:6" x14ac:dyDescent="0.25">
      <c r="A79">
        <f t="shared" si="5"/>
        <v>2.8797932657906435</v>
      </c>
      <c r="B79">
        <v>165</v>
      </c>
      <c r="C79" s="15">
        <f t="shared" si="6"/>
        <v>-0.70000000000000062</v>
      </c>
      <c r="D79" s="15">
        <f t="shared" si="9"/>
        <v>0.12057713659400549</v>
      </c>
      <c r="E79" s="18">
        <f t="shared" si="7"/>
        <v>0.70735573775680516</v>
      </c>
      <c r="F79" s="19">
        <f t="shared" si="8"/>
        <v>6.4704761275630282E-2</v>
      </c>
    </row>
    <row r="80" spans="1:6" x14ac:dyDescent="0.25">
      <c r="A80">
        <f t="shared" si="5"/>
        <v>2.9670597283903604</v>
      </c>
      <c r="B80">
        <v>170</v>
      </c>
      <c r="C80" s="15">
        <f t="shared" si="6"/>
        <v>-0.47882820065593601</v>
      </c>
      <c r="D80" s="15">
        <f t="shared" si="9"/>
        <v>5.4276641292682393E-2</v>
      </c>
      <c r="E80" s="18">
        <f t="shared" si="7"/>
        <v>0.48097876421720698</v>
      </c>
      <c r="F80" s="19">
        <f t="shared" si="8"/>
        <v>2.9695587306942349E-2</v>
      </c>
    </row>
    <row r="81" spans="1:6" x14ac:dyDescent="0.25">
      <c r="A81">
        <f t="shared" si="5"/>
        <v>3.0543261909900763</v>
      </c>
      <c r="B81">
        <v>175</v>
      </c>
      <c r="C81" s="15">
        <f t="shared" si="6"/>
        <v>-0.24310744873370377</v>
      </c>
      <c r="D81" s="15">
        <f t="shared" si="9"/>
        <v>1.3673022289012904E-2</v>
      </c>
      <c r="E81" s="18">
        <f t="shared" si="7"/>
        <v>0.24337403390833076</v>
      </c>
      <c r="F81" s="19">
        <f t="shared" si="8"/>
        <v>7.5672179506693776E-3</v>
      </c>
    </row>
    <row r="82" spans="1:6" x14ac:dyDescent="0.25">
      <c r="A82">
        <f t="shared" si="5"/>
        <v>3.1415926535897931</v>
      </c>
      <c r="B82">
        <v>180</v>
      </c>
      <c r="C82" s="15">
        <f t="shared" si="6"/>
        <v>-3.430415673744136E-16</v>
      </c>
      <c r="D82" s="15">
        <f t="shared" si="9"/>
        <v>0</v>
      </c>
      <c r="E82" s="18">
        <f t="shared" si="7"/>
        <v>3.430415673744136E-16</v>
      </c>
      <c r="F82" s="19">
        <f t="shared" si="8"/>
        <v>4.202768462381941E-32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Coppel</vt:lpstr>
      <vt:lpstr>Sheet3!AeroData</vt:lpstr>
      <vt:lpstr>Coppel!TableData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Buckley</dc:creator>
  <cp:lastModifiedBy>John Buckley</cp:lastModifiedBy>
  <dcterms:created xsi:type="dcterms:W3CDTF">2016-07-10T02:24:29Z</dcterms:created>
  <dcterms:modified xsi:type="dcterms:W3CDTF">2016-07-13T16:23:18Z</dcterms:modified>
</cp:coreProperties>
</file>